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9\01\"/>
    </mc:Choice>
  </mc:AlternateContent>
  <xr:revisionPtr revIDLastSave="0" documentId="13_ncr:1_{A7A92A4E-5F01-4D05-AE21-87A30BF197AF}"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3" i="9" l="1"/>
  <c r="AH3" i="9"/>
  <c r="AI3" i="9"/>
  <c r="AJ3" i="9"/>
  <c r="AK3" i="9"/>
  <c r="AL3" i="9"/>
  <c r="AM3" i="9"/>
  <c r="AN3" i="9"/>
  <c r="AG5" i="9"/>
  <c r="AH5" i="9"/>
  <c r="AI5" i="9"/>
  <c r="AJ5" i="9"/>
  <c r="AK5" i="9"/>
  <c r="AL5" i="9"/>
  <c r="AM5" i="9"/>
  <c r="AN5" i="9"/>
  <c r="AN10" i="9"/>
  <c r="AO3" i="9" s="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F67" i="3"/>
  <c r="BG67" i="3" s="1"/>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AW19" i="9" l="1"/>
  <c r="BC9" i="3" s="1"/>
  <c r="BW9" i="9"/>
  <c r="BD65" i="3"/>
  <c r="BD69" i="3" s="1"/>
  <c r="AY9" i="9"/>
  <c r="BE8" i="3" s="1"/>
  <c r="AV65" i="3"/>
  <c r="AV69" i="3" s="1"/>
  <c r="BU9" i="9"/>
  <c r="BM9" i="9"/>
  <c r="BE9" i="9"/>
  <c r="BB65" i="3"/>
  <c r="BB69" i="3" s="1"/>
  <c r="AW9" i="9"/>
  <c r="BC8" i="3" s="1"/>
  <c r="BW19" i="9"/>
  <c r="BC65" i="3"/>
  <c r="AX9" i="9"/>
  <c r="BD8" i="3" s="1"/>
  <c r="BT9" i="9"/>
  <c r="BD9" i="9"/>
  <c r="BA65" i="3"/>
  <c r="BA69" i="3" s="1"/>
  <c r="BV19" i="9"/>
  <c r="BS9" i="9"/>
  <c r="BK9" i="9"/>
  <c r="AZ65" i="3"/>
  <c r="AZ69" i="3" s="1"/>
  <c r="AU9" i="9"/>
  <c r="BA8" i="3" s="1"/>
  <c r="BS19" i="9"/>
  <c r="BR9" i="9"/>
  <c r="BB9" i="9"/>
  <c r="AY65" i="3"/>
  <c r="AY69" i="3" s="1"/>
  <c r="AT9" i="9"/>
  <c r="AZ8" i="3" s="1"/>
  <c r="BQ19" i="9"/>
  <c r="BQ9" i="9"/>
  <c r="BI9" i="9"/>
  <c r="BF65" i="3"/>
  <c r="BG65" i="3" s="1"/>
  <c r="BA9" i="9"/>
  <c r="AX65" i="3"/>
  <c r="BV9" i="9"/>
  <c r="AU65" i="3"/>
  <c r="AU69" i="3" s="1"/>
  <c r="BX9" i="9"/>
  <c r="BP9" i="9"/>
  <c r="BE65" i="3"/>
  <c r="BE69" i="3" s="1"/>
  <c r="AW65" i="3"/>
  <c r="AR9" i="9"/>
  <c r="AX8" i="3" s="1"/>
  <c r="BT19" i="9"/>
  <c r="BO9" i="9"/>
  <c r="BU19" i="9"/>
  <c r="BO19" i="9"/>
  <c r="AU19" i="9"/>
  <c r="BA9" i="3" s="1"/>
  <c r="BR19" i="9"/>
  <c r="BN19" i="9"/>
  <c r="BX19" i="9"/>
  <c r="BP19" i="9"/>
  <c r="BN9" i="9"/>
  <c r="BG19" i="9"/>
  <c r="BC19" i="9"/>
  <c r="BJ9" i="9"/>
  <c r="BK19" i="9"/>
  <c r="BM19" i="9"/>
  <c r="BE19" i="9"/>
  <c r="AS9" i="9"/>
  <c r="AY8" i="3" s="1"/>
  <c r="AT19" i="9"/>
  <c r="AZ9" i="3" s="1"/>
  <c r="BL19" i="9"/>
  <c r="BD19" i="9"/>
  <c r="AZ9" i="9"/>
  <c r="BF8" i="3" s="1"/>
  <c r="BG8" i="3" s="1"/>
  <c r="AS19" i="9"/>
  <c r="AY9" i="3" s="1"/>
  <c r="BH9" i="9"/>
  <c r="AZ19" i="9"/>
  <c r="BF9" i="3" s="1"/>
  <c r="BG9" i="3" s="1"/>
  <c r="AR19" i="9"/>
  <c r="AX9" i="3" s="1"/>
  <c r="BG9" i="9"/>
  <c r="BJ19" i="9"/>
  <c r="AY19" i="9"/>
  <c r="BE9" i="3" s="1"/>
  <c r="BF9" i="9"/>
  <c r="BI19" i="9"/>
  <c r="AX19" i="9"/>
  <c r="BD9" i="3" s="1"/>
  <c r="BA19" i="9"/>
  <c r="AV9" i="9"/>
  <c r="BB8" i="3" s="1"/>
  <c r="BL9" i="9"/>
  <c r="AV19" i="9"/>
  <c r="BB9" i="3" s="1"/>
  <c r="BC9" i="9"/>
  <c r="AQ9" i="9"/>
  <c r="AW8" i="3" s="1"/>
  <c r="AQ19" i="9"/>
  <c r="AW9" i="3" s="1"/>
  <c r="AP9" i="9"/>
  <c r="AV8" i="3" s="1"/>
  <c r="AP19" i="9"/>
  <c r="AV9" i="3" s="1"/>
  <c r="BC69" i="3"/>
  <c r="AW69" i="3"/>
  <c r="AX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A14" i="3" l="1"/>
  <c r="BC14" i="3"/>
  <c r="BF69" i="3"/>
  <c r="G6" i="1" s="1"/>
  <c r="I6" i="1"/>
  <c r="BB14" i="3"/>
  <c r="BB22" i="9"/>
  <c r="BE14" i="3"/>
  <c r="AZ14" i="3"/>
  <c r="AX14" i="3"/>
  <c r="BO22" i="9"/>
  <c r="BF14" i="3"/>
  <c r="AO13" i="9"/>
  <c r="AO19" i="9" s="1"/>
  <c r="AU9" i="3" s="1"/>
  <c r="AQ66" i="3"/>
  <c r="I5" i="1"/>
  <c r="BM22" i="9"/>
  <c r="BD14" i="3"/>
  <c r="BF22" i="9"/>
  <c r="BH22" i="9"/>
  <c r="BN22" i="9"/>
  <c r="H5" i="1"/>
  <c r="BA22" i="9"/>
  <c r="BC22" i="9"/>
  <c r="BJ22" i="9"/>
  <c r="BG22" i="9"/>
  <c r="BE22" i="9"/>
  <c r="BD22" i="9"/>
  <c r="BK22" i="9"/>
  <c r="BI22" i="9"/>
  <c r="BL22" i="9"/>
  <c r="AW14" i="3"/>
  <c r="AY14" i="3"/>
  <c r="H6" i="1"/>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L7560" i="7"/>
  <c r="L7311" i="7"/>
  <c r="L7457" i="7"/>
  <c r="L7561" i="7"/>
  <c r="L7243" i="7"/>
  <c r="L7498" i="7"/>
  <c r="L7545" i="7"/>
  <c r="L7387" i="7"/>
  <c r="L7510" i="7"/>
  <c r="L7546" i="7"/>
  <c r="L7236" i="7"/>
  <c r="L7389" i="7"/>
  <c r="L7558" i="7"/>
  <c r="L7588" i="7"/>
  <c r="L7374" i="7"/>
  <c r="L7559"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D8744" i="7"/>
  <c r="D8743" i="7"/>
  <c r="D8742" i="7"/>
  <c r="D8741" i="7"/>
  <c r="D8740" i="7"/>
  <c r="D8739" i="7"/>
  <c r="D8738" i="7"/>
  <c r="D8737" i="7"/>
  <c r="D8736" i="7"/>
  <c r="D8735" i="7"/>
  <c r="D8734" i="7"/>
  <c r="D8733" i="7"/>
  <c r="D8732" i="7"/>
  <c r="D8731" i="7"/>
  <c r="D8730" i="7"/>
  <c r="D8729" i="7"/>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D8672" i="7"/>
  <c r="D8671" i="7"/>
  <c r="D8670" i="7"/>
  <c r="D8669" i="7"/>
  <c r="D8668" i="7"/>
  <c r="D8667" i="7"/>
  <c r="D8666" i="7"/>
  <c r="D8665" i="7"/>
  <c r="D8664" i="7"/>
  <c r="D8663" i="7"/>
  <c r="D8662" i="7"/>
  <c r="D8661" i="7"/>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D8637" i="7"/>
  <c r="D8636" i="7"/>
  <c r="D8635" i="7"/>
  <c r="D8634" i="7"/>
  <c r="D8633" i="7"/>
  <c r="D8632" i="7"/>
  <c r="D8631" i="7"/>
  <c r="D8630" i="7"/>
  <c r="D8629" i="7"/>
  <c r="D8628" i="7"/>
  <c r="D8627" i="7"/>
  <c r="D8626" i="7"/>
  <c r="D8625" i="7"/>
  <c r="D8624" i="7"/>
  <c r="D8623" i="7"/>
  <c r="D8622" i="7"/>
  <c r="D8621" i="7"/>
  <c r="D8620" i="7"/>
  <c r="D8619" i="7"/>
  <c r="D8618" i="7"/>
  <c r="D8617" i="7"/>
  <c r="D8616" i="7"/>
  <c r="D8615" i="7"/>
  <c r="D8614" i="7"/>
  <c r="D8613" i="7"/>
  <c r="D8612" i="7"/>
  <c r="D8611" i="7"/>
  <c r="D8610" i="7"/>
  <c r="D8609" i="7"/>
  <c r="D8608" i="7"/>
  <c r="D8607" i="7"/>
  <c r="D8606" i="7"/>
  <c r="D8605" i="7"/>
  <c r="D8604" i="7"/>
  <c r="D8603" i="7"/>
  <c r="D8602" i="7"/>
  <c r="D8601" i="7"/>
  <c r="D8600" i="7"/>
  <c r="D8599" i="7"/>
  <c r="D8598" i="7"/>
  <c r="D8597" i="7"/>
  <c r="D8596" i="7"/>
  <c r="D8595" i="7"/>
  <c r="D8594" i="7"/>
  <c r="D8593" i="7"/>
  <c r="D8592" i="7"/>
  <c r="D8591" i="7"/>
  <c r="D8590" i="7"/>
  <c r="D8589" i="7"/>
  <c r="D8588" i="7"/>
  <c r="D8587" i="7"/>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D8536" i="7"/>
  <c r="D8535" i="7"/>
  <c r="D8534" i="7"/>
  <c r="D8533" i="7"/>
  <c r="D8532" i="7"/>
  <c r="D8531" i="7"/>
  <c r="D8530" i="7"/>
  <c r="D8529" i="7"/>
  <c r="D8528" i="7"/>
  <c r="D8527" i="7"/>
  <c r="D8526" i="7"/>
  <c r="D8525" i="7"/>
  <c r="D8524" i="7"/>
  <c r="D8523" i="7"/>
  <c r="D8522" i="7"/>
  <c r="D8521" i="7"/>
  <c r="D8520" i="7"/>
  <c r="D8519" i="7"/>
  <c r="D8518" i="7"/>
  <c r="D8517" i="7"/>
  <c r="D8516" i="7"/>
  <c r="D8515" i="7"/>
  <c r="D8514" i="7"/>
  <c r="D8513" i="7"/>
  <c r="D8512" i="7"/>
  <c r="D8511" i="7"/>
  <c r="D8510" i="7"/>
  <c r="D8509" i="7"/>
  <c r="D8508" i="7"/>
  <c r="D8507" i="7"/>
  <c r="D8506" i="7"/>
  <c r="D8505" i="7"/>
  <c r="D8504" i="7"/>
  <c r="D8503" i="7"/>
  <c r="D8502" i="7"/>
  <c r="D8501" i="7"/>
  <c r="D8500" i="7"/>
  <c r="D8499" i="7"/>
  <c r="D8498" i="7"/>
  <c r="D8497" i="7"/>
  <c r="D8496" i="7"/>
  <c r="D8495" i="7"/>
  <c r="D8494" i="7"/>
  <c r="D8493" i="7"/>
  <c r="D8492" i="7"/>
  <c r="D8491" i="7"/>
  <c r="D8490" i="7"/>
  <c r="D8489" i="7"/>
  <c r="D8488" i="7"/>
  <c r="D8487" i="7"/>
  <c r="D8486" i="7"/>
  <c r="D8485" i="7"/>
  <c r="D8484" i="7"/>
  <c r="D8483" i="7"/>
  <c r="D8482" i="7"/>
  <c r="D8481" i="7"/>
  <c r="D8480" i="7"/>
  <c r="D8479" i="7"/>
  <c r="D8478" i="7"/>
  <c r="D8477" i="7"/>
  <c r="D8476" i="7"/>
  <c r="D8475" i="7"/>
  <c r="D8474" i="7"/>
  <c r="D8473" i="7"/>
  <c r="D8472" i="7"/>
  <c r="D8471" i="7"/>
  <c r="D8470" i="7"/>
  <c r="D8469" i="7"/>
  <c r="D8468" i="7"/>
  <c r="D8467" i="7"/>
  <c r="D8466" i="7"/>
  <c r="D8465" i="7"/>
  <c r="D8464" i="7"/>
  <c r="D8463" i="7"/>
  <c r="D8462" i="7"/>
  <c r="D8461" i="7"/>
  <c r="D8460" i="7"/>
  <c r="D8459" i="7"/>
  <c r="D8458" i="7"/>
  <c r="D8457" i="7"/>
  <c r="D8456" i="7"/>
  <c r="D8455" i="7"/>
  <c r="D8454" i="7"/>
  <c r="D8453" i="7"/>
  <c r="D8452" i="7"/>
  <c r="D8451" i="7"/>
  <c r="D8450" i="7"/>
  <c r="D8449" i="7"/>
  <c r="D8448" i="7"/>
  <c r="D8447" i="7"/>
  <c r="D8446" i="7"/>
  <c r="D8445" i="7"/>
  <c r="D8444" i="7"/>
  <c r="D8443" i="7"/>
  <c r="D8442" i="7"/>
  <c r="D8441" i="7"/>
  <c r="D8440" i="7"/>
  <c r="D8439" i="7"/>
  <c r="D8438" i="7"/>
  <c r="D8437" i="7"/>
  <c r="D8436" i="7"/>
  <c r="D8435" i="7"/>
  <c r="D8434" i="7"/>
  <c r="D8433" i="7"/>
  <c r="D8432" i="7"/>
  <c r="D8431" i="7"/>
  <c r="D8430" i="7"/>
  <c r="D8429" i="7"/>
  <c r="D8428" i="7"/>
  <c r="D8427" i="7"/>
  <c r="D8426" i="7"/>
  <c r="D8425" i="7"/>
  <c r="D8424" i="7"/>
  <c r="D8423" i="7"/>
  <c r="D8422" i="7"/>
  <c r="D8421" i="7"/>
  <c r="D8420" i="7"/>
  <c r="D8419" i="7"/>
  <c r="D8418" i="7"/>
  <c r="D8417" i="7"/>
  <c r="D8416" i="7"/>
  <c r="D8415" i="7"/>
  <c r="D8414" i="7"/>
  <c r="D8413" i="7"/>
  <c r="D8412" i="7"/>
  <c r="D8411" i="7"/>
  <c r="D8410" i="7"/>
  <c r="D8409" i="7"/>
  <c r="D8408" i="7"/>
  <c r="D8407" i="7"/>
  <c r="D8406" i="7"/>
  <c r="D8405" i="7"/>
  <c r="D8404" i="7"/>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D8277" i="7"/>
  <c r="D8276" i="7"/>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D8125" i="7"/>
  <c r="D8124" i="7"/>
  <c r="D8123" i="7"/>
  <c r="D8122" i="7"/>
  <c r="D8121" i="7"/>
  <c r="D8120" i="7"/>
  <c r="D8119" i="7"/>
  <c r="D8118" i="7"/>
  <c r="D8117" i="7"/>
  <c r="D8116" i="7"/>
  <c r="D8115" i="7"/>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D7990" i="7"/>
  <c r="D7989" i="7"/>
  <c r="D7988" i="7"/>
  <c r="D7987" i="7"/>
  <c r="D7986" i="7"/>
  <c r="D7985" i="7"/>
  <c r="D7984" i="7"/>
  <c r="D7983" i="7"/>
  <c r="D7982" i="7"/>
  <c r="D7981" i="7"/>
  <c r="D7980" i="7"/>
  <c r="D7979" i="7"/>
  <c r="D7978" i="7"/>
  <c r="D7977" i="7"/>
  <c r="D7976" i="7"/>
  <c r="D7975" i="7"/>
  <c r="D7974" i="7"/>
  <c r="D7973" i="7"/>
  <c r="D7972" i="7"/>
  <c r="D7971" i="7"/>
  <c r="D7970" i="7"/>
  <c r="D7969" i="7"/>
  <c r="D7968" i="7"/>
  <c r="D7967" i="7"/>
  <c r="D7966" i="7"/>
  <c r="D7965" i="7"/>
  <c r="D7964" i="7"/>
  <c r="D7963" i="7"/>
  <c r="D7962" i="7"/>
  <c r="D7961" i="7"/>
  <c r="D7960" i="7"/>
  <c r="D7959" i="7"/>
  <c r="D7958" i="7"/>
  <c r="D7957" i="7"/>
  <c r="D7956" i="7"/>
  <c r="D7955" i="7"/>
  <c r="D7954" i="7"/>
  <c r="D7953" i="7"/>
  <c r="D7952" i="7"/>
  <c r="D7951" i="7"/>
  <c r="D7950" i="7"/>
  <c r="D7949" i="7"/>
  <c r="D7948" i="7"/>
  <c r="D7947" i="7"/>
  <c r="D7946" i="7"/>
  <c r="D7945" i="7"/>
  <c r="D7944" i="7"/>
  <c r="D7943" i="7"/>
  <c r="D7942" i="7"/>
  <c r="D7941" i="7"/>
  <c r="D7940" i="7"/>
  <c r="D7939" i="7"/>
  <c r="D7938" i="7"/>
  <c r="D7937" i="7"/>
  <c r="D7936" i="7"/>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D7726" i="7"/>
  <c r="D7725" i="7"/>
  <c r="D7724" i="7"/>
  <c r="D7723" i="7"/>
  <c r="D7722" i="7"/>
  <c r="D7721" i="7"/>
  <c r="D7720" i="7"/>
  <c r="D7719" i="7"/>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D7620" i="7"/>
  <c r="D7619" i="7"/>
  <c r="D7618" i="7"/>
  <c r="D7617" i="7"/>
  <c r="D7616" i="7"/>
  <c r="D7615" i="7"/>
  <c r="D7614" i="7"/>
  <c r="D7613" i="7"/>
  <c r="D7612" i="7"/>
  <c r="D7611" i="7"/>
  <c r="D7610" i="7"/>
  <c r="D7609" i="7"/>
  <c r="D7608" i="7"/>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A11321" i="7"/>
  <c r="L5116" i="7"/>
  <c r="L5066" i="7"/>
  <c r="L5097" i="7"/>
  <c r="L5396" i="7"/>
  <c r="L5776" i="7"/>
  <c r="L6201" i="7"/>
  <c r="L6238" i="7"/>
  <c r="L6443" i="7"/>
  <c r="L6858" i="7"/>
  <c r="L6197" i="7"/>
  <c r="L6592" i="7"/>
  <c r="L5091" i="7"/>
  <c r="L5700" i="7"/>
  <c r="L5995" i="7"/>
  <c r="L6185" i="7"/>
  <c r="L6242" i="7"/>
  <c r="L7057" i="7"/>
  <c r="L7110" i="7"/>
  <c r="A9771" i="7"/>
  <c r="A11339" i="7"/>
  <c r="L6189" i="7"/>
  <c r="L6431" i="7"/>
  <c r="L4948" i="7"/>
  <c r="L5729" i="7"/>
  <c r="L5907" i="7"/>
  <c r="L6187" i="7"/>
  <c r="L6214" i="7"/>
  <c r="L6445" i="7"/>
  <c r="L6881" i="7"/>
  <c r="L7058" i="7"/>
  <c r="L6069" i="7"/>
  <c r="A11261" i="7"/>
  <c r="A11565" i="7"/>
  <c r="L5376" i="7"/>
  <c r="L7069" i="7"/>
  <c r="L5890" i="7"/>
  <c r="L5971" i="7"/>
  <c r="L6071" i="7"/>
  <c r="L6457" i="7"/>
  <c r="L6683" i="7"/>
  <c r="L6960" i="7"/>
  <c r="A9703" i="7"/>
  <c r="A11567" i="7"/>
  <c r="L6953" i="7"/>
  <c r="L5378" i="7"/>
  <c r="L5535" i="7"/>
  <c r="L5381" i="7"/>
  <c r="L5537" i="7"/>
  <c r="L6236" i="7"/>
  <c r="L6684" i="7"/>
  <c r="L6844" i="7"/>
  <c r="A11488"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C69" i="3" s="1"/>
  <c r="AD66" i="3" s="1"/>
  <c r="AF8" i="3"/>
  <c r="AQ65" i="3"/>
  <c r="AR65" i="3" s="1"/>
  <c r="AO9" i="9"/>
  <c r="AU8" i="3" s="1"/>
  <c r="AU14" i="3" s="1"/>
  <c r="G5" i="1" s="1"/>
  <c r="AQ8" i="3"/>
  <c r="AR8" i="3" s="1"/>
  <c r="AL14" i="3"/>
  <c r="AN14" i="3"/>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R5" i="3"/>
  <c r="AG5" i="3" s="1"/>
  <c r="AV5" i="3" s="1"/>
  <c r="S5" i="3"/>
  <c r="AH5" i="3" s="1"/>
  <c r="AW5" i="3" s="1"/>
  <c r="T5" i="3"/>
  <c r="AI5" i="3" s="1"/>
  <c r="AX5" i="3" s="1"/>
  <c r="U5" i="3"/>
  <c r="AJ5" i="3" s="1"/>
  <c r="AY5" i="3" s="1"/>
  <c r="V5" i="3"/>
  <c r="AK5" i="3" s="1"/>
  <c r="AZ5" i="3" s="1"/>
  <c r="W5" i="3"/>
  <c r="AL5" i="3" s="1"/>
  <c r="BA5" i="3" s="1"/>
  <c r="X5" i="3"/>
  <c r="AM5" i="3" s="1"/>
  <c r="BB5" i="3" s="1"/>
  <c r="Y5" i="3"/>
  <c r="AN5" i="3" s="1"/>
  <c r="BC5" i="3" s="1"/>
  <c r="Z5" i="3"/>
  <c r="AO5" i="3" s="1"/>
  <c r="BD5" i="3" s="1"/>
  <c r="AA5" i="3"/>
  <c r="AP5" i="3" s="1"/>
  <c r="BE5" i="3" s="1"/>
  <c r="AB5" i="3"/>
  <c r="AQ5" i="3" s="1"/>
  <c r="BF5" i="3" s="1"/>
  <c r="Q5" i="3"/>
  <c r="AF5" i="3" s="1"/>
  <c r="AU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W73" i="3"/>
  <c r="AQ73" i="3"/>
  <c r="BC73" i="3"/>
  <c r="N73" i="3"/>
  <c r="Z73" i="3"/>
  <c r="AB73" i="3"/>
  <c r="J73" i="3"/>
  <c r="AI73" i="3"/>
  <c r="AU73" i="3"/>
  <c r="E73" i="3"/>
  <c r="R73" i="3"/>
  <c r="AY73" i="3"/>
  <c r="V73" i="3"/>
  <c r="AP73" i="3"/>
  <c r="BA73" i="3"/>
  <c r="G73" i="3"/>
  <c r="AL73" i="3"/>
  <c r="BF73" i="3"/>
  <c r="T73" i="3"/>
  <c r="K73" i="3"/>
  <c r="AH73" i="3"/>
  <c r="AN73" i="3"/>
  <c r="AO73" i="3"/>
  <c r="Y73" i="3"/>
  <c r="AX73" i="3"/>
  <c r="C73" i="3"/>
  <c r="U73" i="3"/>
  <c r="AF73" i="3"/>
  <c r="M73" i="3"/>
  <c r="Q73" i="3"/>
  <c r="AK73" i="3"/>
  <c r="BE73" i="3"/>
  <c r="AG73" i="3"/>
  <c r="D73" i="3"/>
  <c r="AA73" i="3"/>
  <c r="H73" i="3"/>
  <c r="X73" i="3"/>
  <c r="AW73" i="3"/>
  <c r="BD73" i="3"/>
  <c r="L73" i="3"/>
  <c r="S73" i="3"/>
  <c r="AZ73" i="3"/>
  <c r="I73" i="3"/>
  <c r="AJ73" i="3"/>
  <c r="AV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2349" i="7"/>
  <c r="K12365" i="7"/>
  <c r="K12207" i="7"/>
  <c r="K12192" i="7"/>
  <c r="K7971" i="7"/>
  <c r="K7948" i="7"/>
  <c r="K7733" i="7"/>
  <c r="K7741" i="7"/>
  <c r="K7765" i="7"/>
  <c r="K7998" i="7"/>
  <c r="K7970" i="7"/>
  <c r="K8768" i="7"/>
  <c r="K8929" i="7"/>
  <c r="K7737" i="7"/>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A3332" i="7"/>
  <c r="K12225" i="7"/>
  <c r="K12370" i="7"/>
  <c r="K12172" i="7"/>
  <c r="K12372" i="7"/>
  <c r="K12221" i="7"/>
  <c r="K12222" i="7"/>
  <c r="K12366" i="7"/>
  <c r="K12374" i="7"/>
  <c r="K12390" i="7"/>
  <c r="K12223" i="7"/>
  <c r="K12224" i="7"/>
  <c r="K12376" i="7"/>
  <c r="K12368" i="7"/>
  <c r="A5962" i="7"/>
  <c r="K9226" i="7"/>
  <c r="K9222" i="7"/>
  <c r="K12080" i="7"/>
  <c r="K7605" i="7"/>
  <c r="K7606" i="7"/>
  <c r="K8032" i="7"/>
  <c r="K8511" i="7"/>
  <c r="K8607" i="7"/>
  <c r="K9058" i="7"/>
  <c r="K9715" i="7"/>
  <c r="A11586" i="7" s="1"/>
  <c r="K10505" i="7"/>
  <c r="A10830" i="7" s="1"/>
  <c r="K10542" i="7"/>
  <c r="K10621" i="7"/>
  <c r="K9892" i="7"/>
  <c r="K10961" i="7"/>
  <c r="K10543" i="7"/>
  <c r="K7734" i="7"/>
  <c r="K8246" i="7"/>
  <c r="K8617" i="7"/>
  <c r="K9081" i="7"/>
  <c r="K9493" i="7"/>
  <c r="K10311" i="7"/>
  <c r="K9946" i="7"/>
  <c r="K10663" i="7"/>
  <c r="K11681" i="7"/>
  <c r="K11005" i="7"/>
  <c r="A10308" i="7" s="1"/>
  <c r="K7899" i="7"/>
  <c r="K8237" i="7"/>
  <c r="K8333" i="7"/>
  <c r="K8238" i="7"/>
  <c r="K8334" i="7"/>
  <c r="K7847" i="7"/>
  <c r="K8335" i="7"/>
  <c r="K7848" i="7"/>
  <c r="K7896" i="7"/>
  <c r="K8336" i="7"/>
  <c r="K7850" i="7"/>
  <c r="K7898" i="7"/>
  <c r="K8274" i="7"/>
  <c r="K8711" i="7"/>
  <c r="K8823" i="7"/>
  <c r="K8831" i="7"/>
  <c r="K7849" i="7"/>
  <c r="K8712" i="7"/>
  <c r="K8824" i="7"/>
  <c r="K8332" i="7"/>
  <c r="K8713" i="7"/>
  <c r="K8825" i="7"/>
  <c r="K8273" i="7"/>
  <c r="K8714" i="7"/>
  <c r="K8826" i="7"/>
  <c r="K7897" i="7"/>
  <c r="K8827" i="7"/>
  <c r="K8828" i="7"/>
  <c r="K9108" i="7"/>
  <c r="K8830" i="7"/>
  <c r="K9598" i="7"/>
  <c r="K9702" i="7"/>
  <c r="K9511" i="7"/>
  <c r="K9599" i="7"/>
  <c r="K8829" i="7"/>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A4595" i="7"/>
  <c r="A3046" i="7"/>
  <c r="K7973" i="7"/>
  <c r="K7615" i="7"/>
  <c r="K7751" i="7"/>
  <c r="K8255" i="7"/>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2201" i="7"/>
  <c r="K12234" i="7"/>
  <c r="K12285" i="7"/>
  <c r="K7040" i="7"/>
  <c r="K7790" i="7"/>
  <c r="K8198" i="7"/>
  <c r="K8247" i="7"/>
  <c r="K8303" i="7"/>
  <c r="K8304" i="7"/>
  <c r="K8793" i="7"/>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2302" i="7"/>
  <c r="K7596" i="7"/>
  <c r="K8109" i="7"/>
  <c r="K8159" i="7"/>
  <c r="K7736" i="7"/>
  <c r="K8761" i="7"/>
  <c r="K8961" i="7"/>
  <c r="A12364" i="7" s="1"/>
  <c r="K9337" i="7"/>
  <c r="K9131" i="7"/>
  <c r="A12197" i="7" s="1"/>
  <c r="K9196" i="7"/>
  <c r="K10290" i="7"/>
  <c r="K9925" i="7"/>
  <c r="K7788" i="7"/>
  <c r="K8188" i="7"/>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2233" i="7"/>
  <c r="K12228" i="7"/>
  <c r="K8368" i="7"/>
  <c r="K8892" i="7"/>
  <c r="K9594" i="7"/>
  <c r="K9228" i="7"/>
  <c r="K7885" i="7"/>
  <c r="K8286" i="7"/>
  <c r="K8622" i="7"/>
  <c r="K9494" i="7"/>
  <c r="K9943" i="7"/>
  <c r="K9077" i="7"/>
  <c r="K10974" i="7"/>
  <c r="K10665" i="7"/>
  <c r="K10299" i="7"/>
  <c r="A11030" i="7" s="1"/>
  <c r="K12074" i="7"/>
  <c r="K11622" i="7"/>
  <c r="K12449" i="7"/>
  <c r="A7377" i="7"/>
  <c r="K7945" i="7"/>
  <c r="K8706" i="7"/>
  <c r="K8292" i="7"/>
  <c r="K10190" i="7"/>
  <c r="K9968" i="7"/>
  <c r="A11357" i="7" s="1"/>
  <c r="K9229" i="7"/>
  <c r="K9730" i="7"/>
  <c r="A11601" i="7" s="1"/>
  <c r="K10472" i="7"/>
  <c r="A10909" i="7" s="1"/>
  <c r="K10695" i="7"/>
  <c r="K9884" i="7"/>
  <c r="K11014" i="7"/>
  <c r="K11631" i="7"/>
  <c r="K11341" i="7"/>
  <c r="K12236" i="7"/>
  <c r="K10807" i="7"/>
  <c r="K10856" i="7"/>
  <c r="K10857" i="7"/>
  <c r="K12291" i="7"/>
  <c r="K12379" i="7"/>
  <c r="K12293" i="7"/>
  <c r="A8998" i="7" s="1"/>
  <c r="K7667" i="7"/>
  <c r="K7675" i="7"/>
  <c r="K7683" i="7"/>
  <c r="K7715" i="7"/>
  <c r="K7731" i="7"/>
  <c r="K7755" i="7"/>
  <c r="K7779" i="7"/>
  <c r="K7835" i="7"/>
  <c r="K7867" i="7"/>
  <c r="K8091" i="7"/>
  <c r="K8131" i="7"/>
  <c r="K8139" i="7"/>
  <c r="K8171" i="7"/>
  <c r="K7620" i="7"/>
  <c r="K7668" i="7"/>
  <c r="K7676" i="7"/>
  <c r="K7716" i="7"/>
  <c r="K7756" i="7"/>
  <c r="K7780" i="7"/>
  <c r="K7836" i="7"/>
  <c r="K7868" i="7"/>
  <c r="K8092" i="7"/>
  <c r="K8132" i="7"/>
  <c r="K8180" i="7"/>
  <c r="K8260" i="7"/>
  <c r="K8268" i="7"/>
  <c r="K7669" i="7"/>
  <c r="K7677" i="7"/>
  <c r="K7717" i="7"/>
  <c r="K7757" i="7"/>
  <c r="K7781" i="7"/>
  <c r="K7837" i="7"/>
  <c r="K7869" i="7"/>
  <c r="K8085" i="7"/>
  <c r="K8093" i="7"/>
  <c r="K8133" i="7"/>
  <c r="K8181" i="7"/>
  <c r="K8261" i="7"/>
  <c r="K8269" i="7"/>
  <c r="K8293" i="7"/>
  <c r="K8325" i="7"/>
  <c r="K8365" i="7"/>
  <c r="K7670" i="7"/>
  <c r="K7678" i="7"/>
  <c r="K7758" i="7"/>
  <c r="K7782" i="7"/>
  <c r="K7838" i="7"/>
  <c r="K7870" i="7"/>
  <c r="K7886" i="7"/>
  <c r="K7982" i="7"/>
  <c r="K8086" i="7"/>
  <c r="K8094" i="7"/>
  <c r="K8134" i="7"/>
  <c r="K8230" i="7"/>
  <c r="K8262" i="7"/>
  <c r="K8270" i="7"/>
  <c r="K8294" i="7"/>
  <c r="K8326" i="7"/>
  <c r="K7663" i="7"/>
  <c r="K7671" i="7"/>
  <c r="K7679" i="7"/>
  <c r="K7711" i="7"/>
  <c r="K7791" i="7"/>
  <c r="K7831" i="7"/>
  <c r="K7839" i="7"/>
  <c r="K7983" i="7"/>
  <c r="K8087" i="7"/>
  <c r="K8095" i="7"/>
  <c r="K8135" i="7"/>
  <c r="K8151" i="7"/>
  <c r="K8231" i="7"/>
  <c r="K8263" i="7"/>
  <c r="K8271" i="7"/>
  <c r="K8327" i="7"/>
  <c r="K7664" i="7"/>
  <c r="K7672" i="7"/>
  <c r="K7680" i="7"/>
  <c r="K7712" i="7"/>
  <c r="K7792" i="7"/>
  <c r="K7832" i="7"/>
  <c r="K7840" i="7"/>
  <c r="K7984" i="7"/>
  <c r="K8088" i="7"/>
  <c r="K8096" i="7"/>
  <c r="K8128" i="7"/>
  <c r="K8136" i="7"/>
  <c r="K8144" i="7"/>
  <c r="K8152" i="7"/>
  <c r="K8192" i="7"/>
  <c r="K8232" i="7"/>
  <c r="K8264" i="7"/>
  <c r="K8328" i="7"/>
  <c r="K7666" i="7"/>
  <c r="K7674" i="7"/>
  <c r="K7682" i="7"/>
  <c r="K7714" i="7"/>
  <c r="K7754" i="7"/>
  <c r="K7778" i="7"/>
  <c r="K7834" i="7"/>
  <c r="K8002" i="7"/>
  <c r="K8090" i="7"/>
  <c r="K8130" i="7"/>
  <c r="K8138" i="7"/>
  <c r="K8170" i="7"/>
  <c r="K8266" i="7"/>
  <c r="K7841" i="7"/>
  <c r="K8089" i="7"/>
  <c r="K8193" i="7"/>
  <c r="K8259" i="7"/>
  <c r="K8366" i="7"/>
  <c r="K8399" i="7"/>
  <c r="K8599" i="7"/>
  <c r="K8639" i="7"/>
  <c r="K8647" i="7"/>
  <c r="K8655" i="7"/>
  <c r="K8751" i="7"/>
  <c r="K8815" i="7"/>
  <c r="K8911" i="7"/>
  <c r="K8919" i="7"/>
  <c r="K8999" i="7"/>
  <c r="K7985" i="7"/>
  <c r="K8097" i="7"/>
  <c r="K8265" i="7"/>
  <c r="K8367" i="7"/>
  <c r="K8640" i="7"/>
  <c r="K8648" i="7"/>
  <c r="K8656" i="7"/>
  <c r="K8672" i="7"/>
  <c r="K8720" i="7"/>
  <c r="K8752" i="7"/>
  <c r="K8816" i="7"/>
  <c r="K8888" i="7"/>
  <c r="K8920" i="7"/>
  <c r="K8928" i="7"/>
  <c r="K8976" i="7"/>
  <c r="K9000" i="7"/>
  <c r="K8129" i="7"/>
  <c r="K8267" i="7"/>
  <c r="K8377" i="7"/>
  <c r="K8529" i="7"/>
  <c r="K8641" i="7"/>
  <c r="K8649" i="7"/>
  <c r="K8657" i="7"/>
  <c r="K8721" i="7"/>
  <c r="K8753" i="7"/>
  <c r="K8817" i="7"/>
  <c r="K8857" i="7"/>
  <c r="K8889" i="7"/>
  <c r="A12444" i="7" s="1"/>
  <c r="K9001" i="7"/>
  <c r="K9025" i="7"/>
  <c r="K9073" i="7"/>
  <c r="K9097" i="7"/>
  <c r="K7777" i="7"/>
  <c r="K8137" i="7"/>
  <c r="K8378" i="7"/>
  <c r="K8506" i="7"/>
  <c r="K8610" i="7"/>
  <c r="K8642" i="7"/>
  <c r="K8650" i="7"/>
  <c r="K8658" i="7"/>
  <c r="K8722" i="7"/>
  <c r="K8730" i="7"/>
  <c r="K8818" i="7"/>
  <c r="K8858" i="7"/>
  <c r="K8890" i="7"/>
  <c r="K8946" i="7"/>
  <c r="K9002" i="7"/>
  <c r="K9026" i="7"/>
  <c r="K9050" i="7"/>
  <c r="K9074" i="7"/>
  <c r="K7665" i="7"/>
  <c r="K8379" i="7"/>
  <c r="K8395" i="7"/>
  <c r="K8515" i="7"/>
  <c r="K8611" i="7"/>
  <c r="K8643" i="7"/>
  <c r="K8651" i="7"/>
  <c r="K8707" i="7"/>
  <c r="K8731" i="7"/>
  <c r="K8779" i="7"/>
  <c r="K8819" i="7"/>
  <c r="K8859" i="7"/>
  <c r="K8875" i="7"/>
  <c r="K8891" i="7"/>
  <c r="A12446" i="7" s="1"/>
  <c r="K8947" i="7"/>
  <c r="A12396" i="7" s="1"/>
  <c r="K9019" i="7"/>
  <c r="K9027" i="7"/>
  <c r="K7673" i="7"/>
  <c r="K7713" i="7"/>
  <c r="K7753" i="7"/>
  <c r="K8396" i="7"/>
  <c r="K8644" i="7"/>
  <c r="K8652" i="7"/>
  <c r="K8708" i="7"/>
  <c r="K8820" i="7"/>
  <c r="K8908" i="7"/>
  <c r="K8948" i="7"/>
  <c r="K9020" i="7"/>
  <c r="K9068" i="7"/>
  <c r="K9092" i="7"/>
  <c r="K9100" i="7"/>
  <c r="K7793" i="7"/>
  <c r="K7833" i="7"/>
  <c r="K8364" i="7"/>
  <c r="K8398" i="7"/>
  <c r="K8566" i="7"/>
  <c r="K8646" i="7"/>
  <c r="K8654" i="7"/>
  <c r="K8750" i="7"/>
  <c r="K8814" i="7"/>
  <c r="K8910" i="7"/>
  <c r="K8709" i="7"/>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A4619" i="7"/>
  <c r="A3934" i="7"/>
  <c r="A3781" i="7"/>
  <c r="A3745" i="7"/>
  <c r="A797" i="7"/>
  <c r="A525" i="7"/>
  <c r="K12209" i="7"/>
  <c r="K12241" i="7"/>
  <c r="K12321" i="7"/>
  <c r="K12329" i="7"/>
  <c r="K12425" i="7"/>
  <c r="K12433" i="7"/>
  <c r="K12441" i="7"/>
  <c r="K12178" i="7"/>
  <c r="K12210" i="7"/>
  <c r="K12242" i="7"/>
  <c r="K12250" i="7"/>
  <c r="K12266" i="7"/>
  <c r="K12314" i="7"/>
  <c r="K12322" i="7"/>
  <c r="K12330" i="7"/>
  <c r="K12426" i="7"/>
  <c r="K12434" i="7"/>
  <c r="A8434" i="7"/>
  <c r="K12195" i="7"/>
  <c r="K12211" i="7"/>
  <c r="K12243" i="7"/>
  <c r="K12251" i="7"/>
  <c r="K12267" i="7"/>
  <c r="K12275" i="7"/>
  <c r="K12315" i="7"/>
  <c r="K12323" i="7"/>
  <c r="K12331" i="7"/>
  <c r="K12419" i="7"/>
  <c r="K12427" i="7"/>
  <c r="K12435" i="7"/>
  <c r="K12212" i="7"/>
  <c r="K12244" i="7"/>
  <c r="K12276" i="7"/>
  <c r="K12316" i="7"/>
  <c r="K12324" i="7"/>
  <c r="K12332" i="7"/>
  <c r="K12420" i="7"/>
  <c r="K12428" i="7"/>
  <c r="A8975" i="7" s="1"/>
  <c r="K12436" i="7"/>
  <c r="K12452" i="7"/>
  <c r="K12213" i="7"/>
  <c r="K12229" i="7"/>
  <c r="K12237" i="7"/>
  <c r="K12317" i="7"/>
  <c r="K12325" i="7"/>
  <c r="K12333" i="7"/>
  <c r="K12421" i="7"/>
  <c r="K12429" i="7"/>
  <c r="K12437" i="7"/>
  <c r="K12453" i="7"/>
  <c r="A8467" i="7"/>
  <c r="A8175" i="7"/>
  <c r="K12214" i="7"/>
  <c r="K12238" i="7"/>
  <c r="K12318" i="7"/>
  <c r="K12326" i="7"/>
  <c r="K12334" i="7"/>
  <c r="K12422" i="7"/>
  <c r="K12430" i="7"/>
  <c r="K12438" i="7"/>
  <c r="K12175" i="7"/>
  <c r="K12215" i="7"/>
  <c r="K12239" i="7"/>
  <c r="K12255" i="7"/>
  <c r="K12319" i="7"/>
  <c r="K12327" i="7"/>
  <c r="K12335" i="7"/>
  <c r="K12423" i="7"/>
  <c r="K12431" i="7"/>
  <c r="K12439" i="7"/>
  <c r="K12256" i="7"/>
  <c r="A7590" i="7"/>
  <c r="A8363" i="7"/>
  <c r="A7148" i="7"/>
  <c r="K12320" i="7"/>
  <c r="K12424" i="7"/>
  <c r="K12240" i="7"/>
  <c r="K12328" i="7"/>
  <c r="K12432" i="7"/>
  <c r="K12336" i="7"/>
  <c r="K12440" i="7"/>
  <c r="A8987" i="7" s="1"/>
  <c r="A6678" i="7"/>
  <c r="A4691" i="7"/>
  <c r="A4692" i="7"/>
  <c r="A4877" i="7"/>
  <c r="A5135" i="7"/>
  <c r="A5136" i="7"/>
  <c r="K7725" i="7"/>
  <c r="K7957" i="7"/>
  <c r="K7862" i="7"/>
  <c r="K8791" i="7"/>
  <c r="K8283" i="7"/>
  <c r="K8849" i="7"/>
  <c r="K8738" i="7"/>
  <c r="K8739" i="7"/>
  <c r="K8033" i="7"/>
  <c r="K8540" i="7"/>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2177" i="7"/>
  <c r="K12442" i="7"/>
  <c r="K12268" i="7"/>
  <c r="K12269" i="7"/>
  <c r="K7627" i="7"/>
  <c r="K7643" i="7"/>
  <c r="K7651" i="7"/>
  <c r="K7803" i="7"/>
  <c r="K7811" i="7"/>
  <c r="K7819" i="7"/>
  <c r="K7843" i="7"/>
  <c r="K8059" i="7"/>
  <c r="K8067" i="7"/>
  <c r="K8075" i="7"/>
  <c r="K8083" i="7"/>
  <c r="K8099" i="7"/>
  <c r="K8107" i="7"/>
  <c r="K7628" i="7"/>
  <c r="K7636" i="7"/>
  <c r="K7644" i="7"/>
  <c r="K7652" i="7"/>
  <c r="K7660" i="7"/>
  <c r="K7684" i="7"/>
  <c r="K7692" i="7"/>
  <c r="K7804" i="7"/>
  <c r="K7812" i="7"/>
  <c r="K7828" i="7"/>
  <c r="K7844" i="7"/>
  <c r="K8060" i="7"/>
  <c r="K8068" i="7"/>
  <c r="K8076" i="7"/>
  <c r="K8140" i="7"/>
  <c r="K8204" i="7"/>
  <c r="K8212" i="7"/>
  <c r="K8220" i="7"/>
  <c r="K8228" i="7"/>
  <c r="K7637" i="7"/>
  <c r="K7645" i="7"/>
  <c r="K7661" i="7"/>
  <c r="K7789" i="7"/>
  <c r="K7797" i="7"/>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K7695" i="7"/>
  <c r="K7759" i="7"/>
  <c r="K7807" i="7"/>
  <c r="K7815" i="7"/>
  <c r="K7823" i="7"/>
  <c r="K8055" i="7"/>
  <c r="K8063" i="7"/>
  <c r="K8071" i="7"/>
  <c r="K8079" i="7"/>
  <c r="K8103" i="7"/>
  <c r="K8119" i="7"/>
  <c r="K8143" i="7"/>
  <c r="K8183" i="7"/>
  <c r="K8191" i="7"/>
  <c r="K8199" i="7"/>
  <c r="K8207" i="7"/>
  <c r="K8215" i="7"/>
  <c r="K8223" i="7"/>
  <c r="K7640" i="7"/>
  <c r="K7648" i="7"/>
  <c r="K7800" i="7"/>
  <c r="K7808" i="7"/>
  <c r="K7816" i="7"/>
  <c r="K8056" i="7"/>
  <c r="K8064" i="7"/>
  <c r="K8072" i="7"/>
  <c r="K8112" i="7"/>
  <c r="K8120" i="7"/>
  <c r="K8184" i="7"/>
  <c r="K8208" i="7"/>
  <c r="K8216" i="7"/>
  <c r="K8224" i="7"/>
  <c r="K7626" i="7"/>
  <c r="K7634" i="7"/>
  <c r="K7642" i="7"/>
  <c r="K7650" i="7"/>
  <c r="K7658" i="7"/>
  <c r="K7690" i="7"/>
  <c r="K7786" i="7"/>
  <c r="K7794" i="7"/>
  <c r="K7802" i="7"/>
  <c r="K7842" i="7"/>
  <c r="K8058" i="7"/>
  <c r="K8066" i="7"/>
  <c r="K8074" i="7"/>
  <c r="K8082" i="7"/>
  <c r="K8098" i="7"/>
  <c r="K8106" i="7"/>
  <c r="K8114" i="7"/>
  <c r="K8122" i="7"/>
  <c r="K8186" i="7"/>
  <c r="K8194" i="7"/>
  <c r="K8202" i="7"/>
  <c r="K8210" i="7"/>
  <c r="K8218" i="7"/>
  <c r="K8234" i="7"/>
  <c r="K7649" i="7"/>
  <c r="K7801" i="7"/>
  <c r="K8217" i="7"/>
  <c r="K8551" i="7"/>
  <c r="K8559" i="7"/>
  <c r="K8575" i="7"/>
  <c r="K8583" i="7"/>
  <c r="K8591" i="7"/>
  <c r="K8679" i="7"/>
  <c r="K8687" i="7"/>
  <c r="K8695" i="7"/>
  <c r="K8703" i="7"/>
  <c r="K7809" i="7"/>
  <c r="K8219" i="7"/>
  <c r="K8241" i="7"/>
  <c r="K8552" i="7"/>
  <c r="K8576" i="7"/>
  <c r="K8584" i="7"/>
  <c r="K8592" i="7"/>
  <c r="K8680" i="7"/>
  <c r="K8688" i="7"/>
  <c r="K8696" i="7"/>
  <c r="K8704" i="7"/>
  <c r="K8553" i="7"/>
  <c r="K8577" i="7"/>
  <c r="K8593" i="7"/>
  <c r="K8681" i="7"/>
  <c r="K8689" i="7"/>
  <c r="K8697" i="7"/>
  <c r="K8705" i="7"/>
  <c r="K9033" i="7"/>
  <c r="K7817" i="7"/>
  <c r="K8057" i="7"/>
  <c r="K8554" i="7"/>
  <c r="K8578" i="7"/>
  <c r="K8586" i="7"/>
  <c r="K8634" i="7"/>
  <c r="K8682" i="7"/>
  <c r="K8690" i="7"/>
  <c r="K8698" i="7"/>
  <c r="K7825" i="7"/>
  <c r="K8065" i="7"/>
  <c r="K8105" i="7"/>
  <c r="K8563" i="7"/>
  <c r="K8579" i="7"/>
  <c r="K8683" i="7"/>
  <c r="K8691" i="7"/>
  <c r="K8699" i="7"/>
  <c r="K8715" i="7"/>
  <c r="K9035" i="7"/>
  <c r="K8073" i="7"/>
  <c r="K8113" i="7"/>
  <c r="K8203" i="7"/>
  <c r="K8233" i="7"/>
  <c r="K8556" i="7"/>
  <c r="K8564" i="7"/>
  <c r="K8572" i="7"/>
  <c r="K8580" i="7"/>
  <c r="K8588" i="7"/>
  <c r="K8612" i="7"/>
  <c r="K8676" i="7"/>
  <c r="K8684" i="7"/>
  <c r="K8692" i="7"/>
  <c r="K8700" i="7"/>
  <c r="K9028" i="7"/>
  <c r="K9036" i="7"/>
  <c r="K7641" i="7"/>
  <c r="K8187" i="7"/>
  <c r="K8211" i="7"/>
  <c r="K8550" i="7"/>
  <c r="K8558" i="7"/>
  <c r="K8574" i="7"/>
  <c r="K8582" i="7"/>
  <c r="K8590" i="7"/>
  <c r="K8678" i="7"/>
  <c r="K8686" i="7"/>
  <c r="K8694" i="7"/>
  <c r="K8702" i="7"/>
  <c r="K8710" i="7"/>
  <c r="K8209" i="7"/>
  <c r="K9029" i="7"/>
  <c r="K9159" i="7"/>
  <c r="K9030" i="7"/>
  <c r="K9160" i="7"/>
  <c r="A12168" i="7" s="1"/>
  <c r="K9447" i="7"/>
  <c r="K8621" i="7"/>
  <c r="K9031" i="7"/>
  <c r="K9153" i="7"/>
  <c r="K9161" i="7"/>
  <c r="A12169" i="7" s="1"/>
  <c r="K9576" i="7"/>
  <c r="K8573" i="7"/>
  <c r="K9032" i="7"/>
  <c r="K9154" i="7"/>
  <c r="K9170" i="7"/>
  <c r="K9354" i="7"/>
  <c r="K9577" i="7"/>
  <c r="K7785" i="7"/>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A2578" i="7"/>
  <c r="K7635" i="7"/>
  <c r="K7699" i="7"/>
  <c r="K7723" i="7"/>
  <c r="K7771" i="7"/>
  <c r="K7947" i="7"/>
  <c r="K8043" i="7"/>
  <c r="K8147" i="7"/>
  <c r="K8163" i="7"/>
  <c r="K7604" i="7"/>
  <c r="K7708" i="7"/>
  <c r="K7748" i="7"/>
  <c r="K7796" i="7"/>
  <c r="K7820" i="7"/>
  <c r="K8036" i="7"/>
  <c r="K8084" i="7"/>
  <c r="K8108" i="7"/>
  <c r="K8124" i="7"/>
  <c r="K8172" i="7"/>
  <c r="K7701" i="7"/>
  <c r="K7821" i="7"/>
  <c r="K7949" i="7"/>
  <c r="K7965" i="7"/>
  <c r="K8125" i="7"/>
  <c r="K8157" i="7"/>
  <c r="K8165" i="7"/>
  <c r="K8173" i="7"/>
  <c r="K8285" i="7"/>
  <c r="K7598" i="7"/>
  <c r="K7726" i="7"/>
  <c r="K7742" i="7"/>
  <c r="K7750" i="7"/>
  <c r="K7798" i="7"/>
  <c r="K7735" i="7"/>
  <c r="K7799" i="7"/>
  <c r="K7919" i="7"/>
  <c r="K8023" i="7"/>
  <c r="K8047" i="7"/>
  <c r="K8111" i="7"/>
  <c r="K8167" i="7"/>
  <c r="K7744" i="7"/>
  <c r="K7768" i="7"/>
  <c r="K7992" i="7"/>
  <c r="K8160" i="7"/>
  <c r="K8176" i="7"/>
  <c r="K7706" i="7"/>
  <c r="K8146" i="7"/>
  <c r="K7601" i="7"/>
  <c r="K7617" i="7"/>
  <c r="K7721" i="7"/>
  <c r="K7769" i="7"/>
  <c r="K8299" i="7"/>
  <c r="K8535" i="7"/>
  <c r="K8767" i="7"/>
  <c r="K8775" i="7"/>
  <c r="K8959" i="7"/>
  <c r="K8169" i="7"/>
  <c r="K8408" i="7"/>
  <c r="K8448" i="7"/>
  <c r="K8760" i="7"/>
  <c r="K8856" i="7"/>
  <c r="K8872" i="7"/>
  <c r="K8904" i="7"/>
  <c r="K8960" i="7"/>
  <c r="K7657" i="7"/>
  <c r="K7729" i="7"/>
  <c r="K8289" i="7"/>
  <c r="K8769" i="7"/>
  <c r="K8873" i="7"/>
  <c r="K8937" i="7"/>
  <c r="A12386" i="7" s="1"/>
  <c r="K8977" i="7"/>
  <c r="K9049" i="7"/>
  <c r="K9105" i="7"/>
  <c r="K8177" i="7"/>
  <c r="K8290" i="7"/>
  <c r="K8498" i="7"/>
  <c r="K8538" i="7"/>
  <c r="K8562" i="7"/>
  <c r="K8570" i="7"/>
  <c r="K8898" i="7"/>
  <c r="K8962" i="7"/>
  <c r="K7745" i="7"/>
  <c r="K8523" i="7"/>
  <c r="K8771" i="7"/>
  <c r="K8851" i="7"/>
  <c r="K8899" i="7"/>
  <c r="K8963" i="7"/>
  <c r="K9003" i="7"/>
  <c r="K8748" i="7"/>
  <c r="K8900" i="7"/>
  <c r="K8916" i="7"/>
  <c r="K8121" i="7"/>
  <c r="K8534" i="7"/>
  <c r="K8542" i="7"/>
  <c r="K8598" i="7"/>
  <c r="K8758" i="7"/>
  <c r="K8854" i="7"/>
  <c r="K8926" i="7"/>
  <c r="K9055" i="7"/>
  <c r="K9199" i="7"/>
  <c r="K9279" i="7"/>
  <c r="K9502" i="7"/>
  <c r="K9526" i="7"/>
  <c r="K9534" i="7"/>
  <c r="K9550" i="7"/>
  <c r="K8765" i="7"/>
  <c r="K9056" i="7"/>
  <c r="K9120" i="7"/>
  <c r="K9240" i="7"/>
  <c r="K9519" i="7"/>
  <c r="K9535" i="7"/>
  <c r="K9607" i="7"/>
  <c r="K9719" i="7"/>
  <c r="A11590" i="7" s="1"/>
  <c r="K8373" i="7"/>
  <c r="K8533" i="7"/>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A3736" i="7"/>
  <c r="K12361" i="7"/>
  <c r="K12385" i="7"/>
  <c r="K12393" i="7"/>
  <c r="K12259" i="7"/>
  <c r="K12355" i="7"/>
  <c r="K12395" i="7"/>
  <c r="K12220" i="7"/>
  <c r="K12356" i="7"/>
  <c r="K12404" i="7"/>
  <c r="K12412" i="7"/>
  <c r="K12261" i="7"/>
  <c r="K12357" i="7"/>
  <c r="K12397" i="7"/>
  <c r="K12413" i="7"/>
  <c r="K12350" i="7"/>
  <c r="K12406" i="7"/>
  <c r="K12399" i="7"/>
  <c r="K12447" i="7"/>
  <c r="A7510" i="7"/>
  <c r="K12408" i="7"/>
  <c r="A5966" i="7"/>
  <c r="A4799" i="7"/>
  <c r="K7730" i="7"/>
  <c r="K8050" i="7"/>
  <c r="K8145" i="7"/>
  <c r="K9061" i="7"/>
  <c r="K9180" i="7"/>
  <c r="A12188" i="7" s="1"/>
  <c r="K9064" i="7"/>
  <c r="K10988" i="7"/>
  <c r="K10588" i="7"/>
  <c r="K10893" i="7"/>
  <c r="K11766" i="7"/>
  <c r="K12085" i="7"/>
  <c r="K12380" i="7"/>
  <c r="K7864" i="7"/>
  <c r="K8248" i="7"/>
  <c r="K8799" i="7"/>
  <c r="K8305" i="7"/>
  <c r="K8306" i="7"/>
  <c r="K8307" i="7"/>
  <c r="K8742" i="7"/>
  <c r="K8798" i="7"/>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294" i="7"/>
  <c r="K7763" i="7"/>
  <c r="K7875" i="7"/>
  <c r="K7939" i="7"/>
  <c r="K7955" i="7"/>
  <c r="K8155" i="7"/>
  <c r="K7764" i="7"/>
  <c r="K8052" i="7"/>
  <c r="K8156" i="7"/>
  <c r="K8029" i="7"/>
  <c r="K8053" i="7"/>
  <c r="K8357" i="7"/>
  <c r="K8006" i="7"/>
  <c r="K8030" i="7"/>
  <c r="K8102" i="7"/>
  <c r="K8182" i="7"/>
  <c r="K7871" i="7"/>
  <c r="K7879" i="7"/>
  <c r="K8031" i="7"/>
  <c r="K7872" i="7"/>
  <c r="K7880" i="7"/>
  <c r="K8296" i="7"/>
  <c r="K8360" i="7"/>
  <c r="K7858" i="7"/>
  <c r="K7874" i="7"/>
  <c r="K7938" i="7"/>
  <c r="K8154" i="7"/>
  <c r="K7937" i="7"/>
  <c r="K8383" i="7"/>
  <c r="K8567" i="7"/>
  <c r="K8847" i="7"/>
  <c r="K8863" i="7"/>
  <c r="K8879" i="7"/>
  <c r="K8895" i="7"/>
  <c r="K8951" i="7"/>
  <c r="A12400" i="7" s="1"/>
  <c r="K8400" i="7"/>
  <c r="K8736" i="7"/>
  <c r="K8848" i="7"/>
  <c r="K8864" i="7"/>
  <c r="K8880" i="7"/>
  <c r="K8896" i="7"/>
  <c r="A12451" i="7" s="1"/>
  <c r="K8952" i="7"/>
  <c r="K8358" i="7"/>
  <c r="K8401" i="7"/>
  <c r="K8865" i="7"/>
  <c r="K8881" i="7"/>
  <c r="K8953" i="7"/>
  <c r="A12402" i="7" s="1"/>
  <c r="K8359" i="7"/>
  <c r="K8402" i="7"/>
  <c r="K8666" i="7"/>
  <c r="K8866" i="7"/>
  <c r="K8994" i="7"/>
  <c r="K8361" i="7"/>
  <c r="K8531" i="7"/>
  <c r="K8595" i="7"/>
  <c r="K8667" i="7"/>
  <c r="K8867" i="7"/>
  <c r="K8931" i="7"/>
  <c r="K8995" i="7"/>
  <c r="K9043" i="7"/>
  <c r="K8532" i="7"/>
  <c r="K8596" i="7"/>
  <c r="K8604" i="7"/>
  <c r="K8844" i="7"/>
  <c r="K8868" i="7"/>
  <c r="K8924" i="7"/>
  <c r="A12417" i="7" s="1"/>
  <c r="K8932" i="7"/>
  <c r="A12381" i="7" s="1"/>
  <c r="K8988" i="7"/>
  <c r="K8718" i="7"/>
  <c r="K8782" i="7"/>
  <c r="K8846" i="7"/>
  <c r="K8974" i="7"/>
  <c r="K9247" i="7"/>
  <c r="K9390" i="7"/>
  <c r="K9470" i="7"/>
  <c r="K9486" i="7"/>
  <c r="K9558" i="7"/>
  <c r="K8717" i="7"/>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2289" i="7"/>
  <c r="K12297" i="7"/>
  <c r="K12305" i="7"/>
  <c r="K12313" i="7"/>
  <c r="K12353" i="7"/>
  <c r="K12306" i="7"/>
  <c r="K12418" i="7"/>
  <c r="A7517" i="7"/>
  <c r="K12348" i="7"/>
  <c r="K12388" i="7"/>
  <c r="K12301" i="7"/>
  <c r="K12309" i="7"/>
  <c r="A9014" i="7" s="1"/>
  <c r="K12389" i="7"/>
  <c r="K12303" i="7"/>
  <c r="K12343" i="7"/>
  <c r="K12351" i="7"/>
  <c r="K12312" i="7"/>
  <c r="K12288" i="7"/>
  <c r="K12296" i="7"/>
  <c r="K12304" i="7"/>
  <c r="K12352" i="7"/>
  <c r="K8236" i="7"/>
  <c r="K7845" i="7"/>
  <c r="K7846" i="7"/>
  <c r="K7894" i="7"/>
  <c r="K7895" i="7"/>
  <c r="K8272" i="7"/>
  <c r="K8330" i="7"/>
  <c r="K8331" i="7"/>
  <c r="K8659" i="7"/>
  <c r="K9083" i="7"/>
  <c r="A12265" i="7" s="1"/>
  <c r="K8732" i="7"/>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A4880" i="7"/>
  <c r="A5995" i="7"/>
  <c r="K7795" i="7"/>
  <c r="K8375" i="7"/>
  <c r="K8619" i="7"/>
  <c r="K9112" i="7"/>
  <c r="K9565" i="7"/>
  <c r="K10314" i="7"/>
  <c r="A11013" i="7" s="1"/>
  <c r="K9972" i="7"/>
  <c r="A11361" i="7" s="1"/>
  <c r="K10716" i="7"/>
  <c r="K11006" i="7"/>
  <c r="A10309" i="7" s="1"/>
  <c r="K11673" i="7"/>
  <c r="K11411"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2450" i="7"/>
  <c r="K12144" i="7"/>
  <c r="K12146" i="7"/>
  <c r="K12131" i="7"/>
  <c r="A9208" i="7" s="1"/>
  <c r="K12147" i="7"/>
  <c r="K12133" i="7"/>
  <c r="K12134" i="7"/>
  <c r="K12157" i="7"/>
  <c r="K12158" i="7"/>
  <c r="K12132" i="7"/>
  <c r="A5396" i="7"/>
  <c r="K7863" i="7"/>
  <c r="K8571" i="7"/>
  <c r="K10345" i="7"/>
  <c r="K10714" i="7"/>
  <c r="A10602" i="7" s="1"/>
  <c r="K11223" i="7"/>
  <c r="K11629" i="7"/>
  <c r="K12102" i="7"/>
  <c r="K12337" i="7"/>
  <c r="K12338" i="7"/>
  <c r="K12216" i="7"/>
  <c r="K7958" i="7"/>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2257" i="7"/>
  <c r="K12384" i="7"/>
  <c r="A5801" i="7"/>
  <c r="K8966" i="7"/>
  <c r="A12369" i="7" s="1"/>
  <c r="K7787" i="7"/>
  <c r="K7906" i="7"/>
  <c r="K7930" i="7"/>
  <c r="K8839" i="7"/>
  <c r="K8737" i="7"/>
  <c r="K8347" i="7"/>
  <c r="K8348" i="7"/>
  <c r="K8382" i="7"/>
  <c r="K8838" i="7"/>
  <c r="K8862" i="7"/>
  <c r="K9111" i="7"/>
  <c r="K9710" i="7"/>
  <c r="K9633" i="7"/>
  <c r="K9745" i="7"/>
  <c r="K8185" i="7"/>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2226" i="7"/>
  <c r="K12227" i="7"/>
  <c r="K12344" i="7"/>
  <c r="K7941" i="7"/>
  <c r="K8968" i="7"/>
  <c r="A12371" i="7" s="1"/>
  <c r="K8992" i="7"/>
  <c r="A12341" i="7" s="1"/>
  <c r="K8393" i="7"/>
  <c r="K8394" i="7"/>
  <c r="K8970" i="7"/>
  <c r="A12373" i="7" s="1"/>
  <c r="K8390" i="7"/>
  <c r="K8606" i="7"/>
  <c r="K8670" i="7"/>
  <c r="K9324" i="7"/>
  <c r="K9387" i="7"/>
  <c r="K9966" i="7"/>
  <c r="K10237" i="7"/>
  <c r="K9364" i="7"/>
  <c r="K10151" i="7"/>
  <c r="K10159" i="7"/>
  <c r="K10185" i="7"/>
  <c r="K9965" i="7"/>
  <c r="K10236" i="7"/>
  <c r="K10930" i="7"/>
  <c r="K10701" i="7"/>
  <c r="A10589" i="7" s="1"/>
  <c r="K12106" i="7"/>
  <c r="K11185" i="7"/>
  <c r="K11692" i="7"/>
  <c r="A3691" i="7"/>
  <c r="K12204" i="7"/>
  <c r="A5072" i="7"/>
  <c r="K8027" i="7"/>
  <c r="K8123" i="7"/>
  <c r="K8020" i="7"/>
  <c r="K8028" i="7"/>
  <c r="K7629" i="7"/>
  <c r="K7685" i="7"/>
  <c r="K8021" i="7"/>
  <c r="K8061" i="7"/>
  <c r="K7694" i="7"/>
  <c r="K7710" i="7"/>
  <c r="K8014" i="7"/>
  <c r="K8022" i="7"/>
  <c r="K8054" i="7"/>
  <c r="K8062" i="7"/>
  <c r="K8078" i="7"/>
  <c r="K7639" i="7"/>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K8547" i="7"/>
  <c r="K8979" i="7"/>
  <c r="K9011" i="7"/>
  <c r="K7625" i="7"/>
  <c r="K8009" i="7"/>
  <c r="K8524" i="7"/>
  <c r="K8548" i="7"/>
  <c r="K8518" i="7"/>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A2953" i="7"/>
  <c r="K12185" i="7"/>
  <c r="K12181" i="7"/>
  <c r="K12182" i="7"/>
  <c r="K11803" i="7"/>
  <c r="L11803" i="7" s="1"/>
  <c r="A4624" i="7"/>
  <c r="K12200" i="7"/>
  <c r="K12208" i="7"/>
  <c r="K7595" i="7"/>
  <c r="K7859" i="7"/>
  <c r="K7724" i="7"/>
  <c r="K7860" i="7"/>
  <c r="K7956" i="7"/>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2345" i="7"/>
  <c r="K12346" i="7"/>
  <c r="K12347" i="7"/>
  <c r="A8894" i="7" s="1"/>
  <c r="A31" i="7"/>
  <c r="A888" i="7"/>
  <c r="K7876" i="7"/>
  <c r="K7940" i="7"/>
  <c r="K8284" i="7"/>
  <c r="K9223" i="7"/>
  <c r="K9383" i="7"/>
  <c r="K9634" i="7"/>
  <c r="K10064" i="7"/>
  <c r="K10760" i="7"/>
  <c r="K10530" i="7"/>
  <c r="K11074" i="7"/>
  <c r="K11269" i="7"/>
  <c r="K11645" i="7"/>
  <c r="K12287" i="7"/>
  <c r="K7709" i="7"/>
  <c r="K8150" i="7"/>
  <c r="K8603" i="7"/>
  <c r="K9062" i="7"/>
  <c r="K9690" i="7"/>
  <c r="K10285" i="7"/>
  <c r="K9906" i="7"/>
  <c r="K11655" i="7"/>
  <c r="K10691" i="7"/>
  <c r="K10996" i="7"/>
  <c r="K11372" i="7"/>
  <c r="K11852" i="7"/>
  <c r="K12206" i="7"/>
  <c r="K8252" i="7"/>
  <c r="K7774" i="7"/>
  <c r="K8625" i="7"/>
  <c r="K8626" i="7"/>
  <c r="K9183" i="7"/>
  <c r="K9496" i="7"/>
  <c r="K9942" i="7"/>
  <c r="A9942" i="7" s="1"/>
  <c r="K11009" i="7"/>
  <c r="K11409" i="7"/>
  <c r="K10312" i="7"/>
  <c r="K11630" i="7"/>
  <c r="K10715" i="7"/>
  <c r="K12245" i="7"/>
  <c r="K7950" i="7"/>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A3725" i="7"/>
  <c r="A3734" i="7"/>
  <c r="K12299" i="7"/>
  <c r="K12387" i="7"/>
  <c r="K12300" i="7"/>
  <c r="K12308" i="7"/>
  <c r="A6238" i="7"/>
  <c r="K8314" i="7"/>
  <c r="K7889" i="7"/>
  <c r="K8804" i="7"/>
  <c r="K9680" i="7"/>
  <c r="K9306" i="7"/>
  <c r="K10137" i="7"/>
  <c r="K10449" i="7"/>
  <c r="K10816" i="7"/>
  <c r="A10551" i="7" s="1"/>
  <c r="K11149" i="7"/>
  <c r="A10181" i="7" s="1"/>
  <c r="K11385" i="7"/>
  <c r="K11594" i="7"/>
  <c r="A7255" i="7"/>
  <c r="K7740" i="7"/>
  <c r="K7902" i="7"/>
  <c r="K7967" i="7"/>
  <c r="K8295" i="7"/>
  <c r="K7752" i="7"/>
  <c r="K8624" i="7"/>
  <c r="K8945" i="7"/>
  <c r="A12394" i="7" s="1"/>
  <c r="K9075" i="7"/>
  <c r="K8251" i="7"/>
  <c r="K8780" i="7"/>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2283" i="7"/>
  <c r="K12340" i="7"/>
  <c r="K12445" i="7"/>
  <c r="K12310" i="7"/>
  <c r="K7747" i="7"/>
  <c r="K8148" i="7"/>
  <c r="K7743" i="7"/>
  <c r="K7927" i="7"/>
  <c r="K7746" i="7"/>
  <c r="K8162" i="7"/>
  <c r="K8905" i="7"/>
  <c r="K8874" i="7"/>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A8632" i="7"/>
  <c r="K9051" i="7"/>
  <c r="K9802" i="7"/>
  <c r="K9804" i="7"/>
  <c r="K12049" i="7"/>
  <c r="K11267" i="7"/>
  <c r="K11674" i="7"/>
  <c r="K12401" i="7"/>
  <c r="K12252" i="7"/>
  <c r="K12254"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2273" i="7"/>
  <c r="K12274" i="7"/>
  <c r="K12203" i="7"/>
  <c r="A7256" i="7"/>
  <c r="K8253" i="7"/>
  <c r="K7818" i="7"/>
  <c r="K8809" i="7"/>
  <c r="K8969" i="7"/>
  <c r="K9082" i="7"/>
  <c r="A12264" i="7" s="1"/>
  <c r="K8516" i="7"/>
  <c r="K9406" i="7"/>
  <c r="K9705" i="7"/>
  <c r="K9706" i="7"/>
  <c r="K9580" i="7"/>
  <c r="K10112" i="7"/>
  <c r="A11212" i="7" s="1"/>
  <c r="K9945" i="7"/>
  <c r="K10473" i="7"/>
  <c r="A10910" i="7" s="1"/>
  <c r="K10800" i="7"/>
  <c r="K10769" i="7"/>
  <c r="K10684" i="7"/>
  <c r="K11010" i="7"/>
  <c r="K11346" i="7"/>
  <c r="K11626" i="7"/>
  <c r="A9747" i="7" s="1"/>
  <c r="K12248" i="7"/>
  <c r="A7575" i="7"/>
  <c r="K7922" i="7"/>
  <c r="K8623" i="7"/>
  <c r="K8249" i="7"/>
  <c r="K9018" i="7"/>
  <c r="A12292" i="7" s="1"/>
  <c r="K9568" i="7"/>
  <c r="K9181" i="7"/>
  <c r="K9971" i="7"/>
  <c r="A9971" i="7" s="1"/>
  <c r="K10474" i="7"/>
  <c r="A10911" i="7" s="1"/>
  <c r="K11094" i="7"/>
  <c r="K11345" i="7"/>
  <c r="K11539" i="7"/>
  <c r="K11627" i="7"/>
  <c r="K11218" i="7"/>
  <c r="K11661" i="7"/>
  <c r="K8117" i="7"/>
  <c r="K7631" i="7"/>
  <c r="K8569" i="7"/>
  <c r="K9041" i="7"/>
  <c r="K8939" i="7"/>
  <c r="K9443" i="7"/>
  <c r="K9659" i="7"/>
  <c r="K9894" i="7"/>
  <c r="K10266" i="7"/>
  <c r="K10631" i="7"/>
  <c r="K10957" i="7"/>
  <c r="K11330" i="7"/>
  <c r="K11499" i="7"/>
  <c r="K11965" i="7"/>
  <c r="K12198" i="7"/>
  <c r="K9689" i="7"/>
  <c r="K9445" i="7"/>
  <c r="K9722" i="7"/>
  <c r="K9938" i="7"/>
  <c r="K9939" i="7"/>
  <c r="K12028" i="7"/>
  <c r="K12196" i="7"/>
  <c r="K5957" i="7"/>
  <c r="K7924" i="7"/>
  <c r="K8631" i="7"/>
  <c r="K9242" i="7"/>
  <c r="K9626" i="7"/>
  <c r="K9117" i="7"/>
  <c r="K9907" i="7"/>
  <c r="K10605" i="7"/>
  <c r="K11195" i="7"/>
  <c r="K11283" i="7"/>
  <c r="K11468" i="7"/>
  <c r="K7908" i="7"/>
  <c r="K8309" i="7"/>
  <c r="K7855" i="7"/>
  <c r="K7911" i="7"/>
  <c r="K8352" i="7"/>
  <c r="K8242" i="7"/>
  <c r="K7913" i="7"/>
  <c r="K8735" i="7"/>
  <c r="K8384" i="7"/>
  <c r="K8785" i="7"/>
  <c r="K8802" i="7"/>
  <c r="K8350" i="7"/>
  <c r="K8614" i="7"/>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2230" i="7"/>
  <c r="K8254" i="7"/>
  <c r="K7865" i="7"/>
  <c r="K8630" i="7"/>
  <c r="K9582" i="7"/>
  <c r="K9227" i="7"/>
  <c r="K9611" i="7"/>
  <c r="A9611" i="7" s="1"/>
  <c r="K9870" i="7"/>
  <c r="K9970" i="7"/>
  <c r="A11359" i="7" s="1"/>
  <c r="K10241" i="7"/>
  <c r="K10313" i="7"/>
  <c r="K11568" i="7"/>
  <c r="K11680" i="7"/>
  <c r="K10932" i="7"/>
  <c r="K11206" i="7"/>
  <c r="A11206" i="7" s="1"/>
  <c r="K11100" i="7"/>
  <c r="K11404" i="7"/>
  <c r="K12189" i="7"/>
  <c r="K12191" i="7"/>
  <c r="K7883" i="7"/>
  <c r="K7884" i="7"/>
  <c r="K8200" i="7"/>
  <c r="K8201" i="7"/>
  <c r="K8726" i="7"/>
  <c r="K9566" i="7"/>
  <c r="K9567" i="7"/>
  <c r="A9567" i="7" s="1"/>
  <c r="K9177" i="7"/>
  <c r="A9177" i="7" s="1"/>
  <c r="K8725" i="7"/>
  <c r="K9182" i="7"/>
  <c r="A12190" i="7" s="1"/>
  <c r="K10374" i="7"/>
  <c r="K10065" i="7"/>
  <c r="K10066" i="7"/>
  <c r="K10728" i="7"/>
  <c r="K10373" i="7"/>
  <c r="A10373" i="7" s="1"/>
  <c r="K10375" i="7"/>
  <c r="K11807" i="7"/>
  <c r="K11808" i="7"/>
  <c r="A9529" i="7" s="1"/>
  <c r="K11522" i="7"/>
  <c r="K11524" i="7"/>
  <c r="K11525" i="7"/>
  <c r="K12298" i="7"/>
  <c r="K7907" i="7"/>
  <c r="K7915" i="7"/>
  <c r="K7916" i="7"/>
  <c r="K8244" i="7"/>
  <c r="K7909" i="7"/>
  <c r="K7917" i="7"/>
  <c r="K8245" i="7"/>
  <c r="K8349" i="7"/>
  <c r="K7910" i="7"/>
  <c r="K8310" i="7"/>
  <c r="K8007" i="7"/>
  <c r="K8311" i="7"/>
  <c r="K8351" i="7"/>
  <c r="K7856" i="7"/>
  <c r="K7912" i="7"/>
  <c r="K8312" i="7"/>
  <c r="K7914" i="7"/>
  <c r="K8355" i="7"/>
  <c r="K8783" i="7"/>
  <c r="K8356" i="7"/>
  <c r="K8784" i="7"/>
  <c r="K8800" i="7"/>
  <c r="K8840" i="7"/>
  <c r="K8243" i="7"/>
  <c r="K8385" i="7"/>
  <c r="K8801" i="7"/>
  <c r="K8841" i="7"/>
  <c r="K8386" i="7"/>
  <c r="K8786" i="7"/>
  <c r="K8842" i="7"/>
  <c r="K7857" i="7"/>
  <c r="K8787" i="7"/>
  <c r="K8788" i="7"/>
  <c r="K8313" i="7"/>
  <c r="K8354" i="7"/>
  <c r="K8734" i="7"/>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2231" i="7"/>
  <c r="K12295" i="7"/>
  <c r="A4883" i="7"/>
  <c r="A4882" i="7"/>
  <c r="K7891" i="7"/>
  <c r="K7892" i="7"/>
  <c r="K8318" i="7"/>
  <c r="K8319" i="7"/>
  <c r="K7952" i="7"/>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A2807" i="7"/>
  <c r="K7603" i="7"/>
  <c r="K7739" i="7"/>
  <c r="K7923" i="7"/>
  <c r="K8035" i="7"/>
  <c r="K7700" i="7"/>
  <c r="K7732" i="7"/>
  <c r="K7772" i="7"/>
  <c r="K8116" i="7"/>
  <c r="K8164" i="7"/>
  <c r="K7693" i="7"/>
  <c r="K7749" i="7"/>
  <c r="K7877" i="7"/>
  <c r="K8037" i="7"/>
  <c r="K7702" i="7"/>
  <c r="K7806" i="7"/>
  <c r="K7878" i="7"/>
  <c r="K7918" i="7"/>
  <c r="K8038" i="7"/>
  <c r="K8110" i="7"/>
  <c r="K8158" i="7"/>
  <c r="K7767" i="7"/>
  <c r="K8039" i="7"/>
  <c r="K8287" i="7"/>
  <c r="K7600" i="7"/>
  <c r="K7656" i="7"/>
  <c r="K7728" i="7"/>
  <c r="K7944" i="7"/>
  <c r="K8040" i="7"/>
  <c r="K8048" i="7"/>
  <c r="K8168" i="7"/>
  <c r="K8288" i="7"/>
  <c r="K7722" i="7"/>
  <c r="K7762" i="7"/>
  <c r="K7946" i="7"/>
  <c r="K8034" i="7"/>
  <c r="K8743" i="7"/>
  <c r="K8759" i="7"/>
  <c r="K8855" i="7"/>
  <c r="K8903" i="7"/>
  <c r="K8967" i="7"/>
  <c r="K8776" i="7"/>
  <c r="K8561" i="7"/>
  <c r="K8777" i="7"/>
  <c r="K8291" i="7"/>
  <c r="K8555" i="7"/>
  <c r="K8763" i="7"/>
  <c r="K8756" i="7"/>
  <c r="K8772" i="7"/>
  <c r="K8852" i="7"/>
  <c r="K8964" i="7"/>
  <c r="A12367" i="7" s="1"/>
  <c r="K9060" i="7"/>
  <c r="K8766" i="7"/>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A1853" i="7"/>
  <c r="A1885" i="7"/>
  <c r="K12409" i="7"/>
  <c r="K12354" i="7"/>
  <c r="K12362" i="7"/>
  <c r="K12410" i="7"/>
  <c r="K12363" i="7"/>
  <c r="K12411" i="7"/>
  <c r="K12405" i="7"/>
  <c r="K12246" i="7"/>
  <c r="K12382" i="7"/>
  <c r="K12414" i="7"/>
  <c r="K12359" i="7"/>
  <c r="K12383" i="7"/>
  <c r="K12407" i="7"/>
  <c r="K12415" i="7"/>
  <c r="K12360" i="7"/>
  <c r="K8044" i="7"/>
  <c r="K7990" i="7"/>
  <c r="K7738" i="7"/>
  <c r="K8871" i="7"/>
  <c r="K8049" i="7"/>
  <c r="K8600" i="7"/>
  <c r="K8778" i="7"/>
  <c r="K7609" i="7"/>
  <c r="K9121" i="7"/>
  <c r="K9163" i="7"/>
  <c r="A12171" i="7" s="1"/>
  <c r="K10962" i="7"/>
  <c r="K10446" i="7"/>
  <c r="K11600" i="7"/>
  <c r="K9476" i="7"/>
  <c r="K10447" i="7"/>
  <c r="K11466" i="7"/>
  <c r="K11077" i="7"/>
  <c r="K11669" i="7"/>
  <c r="A537" i="7"/>
  <c r="K7920" i="7"/>
  <c r="K8300" i="7"/>
  <c r="K8850" i="7"/>
  <c r="K9605" i="7"/>
  <c r="K10142" i="7"/>
  <c r="K10465" i="7"/>
  <c r="K9717" i="7"/>
  <c r="A11588" i="7" s="1"/>
  <c r="K10825" i="7"/>
  <c r="A10560" i="7" s="1"/>
  <c r="K11119" i="7"/>
  <c r="K11755" i="7"/>
  <c r="K12284" i="7"/>
  <c r="K7597" i="7"/>
  <c r="K8317" i="7"/>
  <c r="K7976" i="7"/>
  <c r="K7890" i="7"/>
  <c r="K8315" i="7"/>
  <c r="K8316" i="7"/>
  <c r="K8993" i="7"/>
  <c r="K9010" i="7"/>
  <c r="K8500" i="7"/>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2416" i="7"/>
  <c r="K8279" i="7"/>
  <c r="K8280" i="7"/>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2217" i="7"/>
  <c r="K12281" i="7"/>
  <c r="K12218" i="7"/>
  <c r="K12282" i="7"/>
  <c r="K12219" i="7"/>
  <c r="K12280" i="7"/>
  <c r="A8485" i="7"/>
  <c r="K7691" i="7"/>
  <c r="K7613" i="7"/>
  <c r="K7853" i="7"/>
  <c r="K7893" i="7"/>
  <c r="K8005" i="7"/>
  <c r="K8301" i="7"/>
  <c r="K7654" i="7"/>
  <c r="K7766" i="7"/>
  <c r="K8046" i="7"/>
  <c r="K8142" i="7"/>
  <c r="K8174" i="7"/>
  <c r="K7599" i="7"/>
  <c r="K7903" i="7"/>
  <c r="K8343" i="7"/>
  <c r="K7904" i="7"/>
  <c r="K7968" i="7"/>
  <c r="K8344" i="7"/>
  <c r="K7866" i="7"/>
  <c r="K7986" i="7"/>
  <c r="K8282" i="7"/>
  <c r="K8342" i="7"/>
  <c r="K7921" i="7"/>
  <c r="K8345" i="7"/>
  <c r="K8536" i="7"/>
  <c r="K8616" i="7"/>
  <c r="K8792" i="7"/>
  <c r="K8912" i="7"/>
  <c r="K8346" i="7"/>
  <c r="K7929" i="7"/>
  <c r="K7953" i="7"/>
  <c r="K8337" i="7"/>
  <c r="K8674" i="7"/>
  <c r="K8834" i="7"/>
  <c r="K8906" i="7"/>
  <c r="K8507" i="7"/>
  <c r="K8835" i="7"/>
  <c r="K9059" i="7"/>
  <c r="K8323" i="7"/>
  <c r="K8436" i="7"/>
  <c r="K8716" i="7"/>
  <c r="K8812" i="7"/>
  <c r="K8836" i="7"/>
  <c r="K8876" i="7"/>
  <c r="K9004" i="7"/>
  <c r="K7905" i="7"/>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A1923" i="7"/>
  <c r="K12307" i="7"/>
  <c r="K12339" i="7"/>
  <c r="A9044" i="7" s="1"/>
  <c r="K12443" i="7"/>
  <c r="K12277" i="7"/>
  <c r="K12278" i="7"/>
  <c r="K12286" i="7"/>
  <c r="K12342" i="7"/>
  <c r="K12263" i="7"/>
  <c r="K12272" i="7"/>
  <c r="K8371" i="7"/>
  <c r="K8372" i="7"/>
  <c r="K8662" i="7"/>
  <c r="K9421" i="7"/>
  <c r="K9814" i="7"/>
  <c r="A9814" i="7" s="1"/>
  <c r="K9973" i="7"/>
  <c r="K9997" i="7"/>
  <c r="K10545" i="7"/>
  <c r="K11157" i="7"/>
  <c r="A10189" i="7" s="1"/>
  <c r="K11641" i="7"/>
  <c r="K11011" i="7"/>
  <c r="K11413" i="7"/>
  <c r="A11413" i="7" s="1"/>
  <c r="K12232" i="7"/>
  <c r="L5957" i="7"/>
  <c r="L7040" i="7"/>
  <c r="K7424" i="7"/>
  <c r="K7455" i="7"/>
  <c r="K7391" i="7"/>
  <c r="K7454" i="7"/>
  <c r="K7451" i="7"/>
  <c r="K7421" i="7"/>
  <c r="K7427" i="7"/>
  <c r="A4729" i="7" s="1"/>
  <c r="K7419" i="7"/>
  <c r="K7426" i="7"/>
  <c r="K7418" i="7"/>
  <c r="K7425" i="7"/>
  <c r="K7102" i="7"/>
  <c r="L7102" i="7" s="1"/>
  <c r="K7352" i="7"/>
  <c r="K7344" i="7"/>
  <c r="K7336" i="7"/>
  <c r="K7328" i="7"/>
  <c r="K7247" i="7"/>
  <c r="K7207" i="7"/>
  <c r="K7199" i="7"/>
  <c r="K7183" i="7"/>
  <c r="K7167" i="7"/>
  <c r="K7159" i="7"/>
  <c r="K7351" i="7"/>
  <c r="K7343" i="7"/>
  <c r="K7335" i="7"/>
  <c r="K7327" i="7"/>
  <c r="K7198" i="7"/>
  <c r="K7174" i="7"/>
  <c r="K7166" i="7"/>
  <c r="K7158" i="7"/>
  <c r="K7355" i="7"/>
  <c r="K7162" i="7"/>
  <c r="K7350" i="7"/>
  <c r="K7342" i="7"/>
  <c r="K7334" i="7"/>
  <c r="A7334" i="7" s="1"/>
  <c r="K7326" i="7"/>
  <c r="K7205" i="7"/>
  <c r="K7197" i="7"/>
  <c r="K7173" i="7"/>
  <c r="K7165" i="7"/>
  <c r="K7347" i="7"/>
  <c r="K7337" i="7"/>
  <c r="K7160" i="7"/>
  <c r="K7349" i="7"/>
  <c r="K7341" i="7"/>
  <c r="K7333" i="7"/>
  <c r="K7325" i="7"/>
  <c r="K7204" i="7"/>
  <c r="K7172" i="7"/>
  <c r="K7164" i="7"/>
  <c r="A4959" i="7" s="1"/>
  <c r="K7339" i="7"/>
  <c r="K7242" i="7"/>
  <c r="K7170" i="7"/>
  <c r="K7353" i="7"/>
  <c r="K7176" i="7"/>
  <c r="K7356" i="7"/>
  <c r="K7348" i="7"/>
  <c r="A7348" i="7" s="1"/>
  <c r="K7340" i="7"/>
  <c r="K7332" i="7"/>
  <c r="K7171" i="7"/>
  <c r="K7163" i="7"/>
  <c r="K7331" i="7"/>
  <c r="K7210" i="7"/>
  <c r="K7202" i="7"/>
  <c r="K7345" i="7"/>
  <c r="K7168" i="7"/>
  <c r="K7354" i="7"/>
  <c r="K7346" i="7"/>
  <c r="K7338" i="7"/>
  <c r="K7330" i="7"/>
  <c r="K7201" i="7"/>
  <c r="K7185" i="7"/>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K7134" i="7"/>
  <c r="K7250" i="7"/>
  <c r="K7281" i="7"/>
  <c r="A4893" i="7" s="1"/>
  <c r="K7189" i="7"/>
  <c r="K7125" i="7"/>
  <c r="A5066" i="7" s="1"/>
  <c r="K7194" i="7"/>
  <c r="K7591" i="7"/>
  <c r="A4625" i="7" s="1"/>
  <c r="K7260" i="7"/>
  <c r="K7244" i="7"/>
  <c r="K7212" i="7"/>
  <c r="K7420" i="7"/>
  <c r="K7292" i="7"/>
  <c r="K7276" i="7"/>
  <c r="A4888" i="7" s="1"/>
  <c r="K7187" i="7"/>
  <c r="K7179" i="7"/>
  <c r="K7139" i="7"/>
  <c r="K7136" i="7"/>
  <c r="K7122" i="7"/>
  <c r="K7540" i="7"/>
  <c r="K7290" i="7"/>
  <c r="K7282" i="7"/>
  <c r="A4894" i="7" s="1"/>
  <c r="K7274" i="7"/>
  <c r="A4886" i="7" s="1"/>
  <c r="K7265" i="7"/>
  <c r="K7257" i="7"/>
  <c r="A7257" i="7" s="1"/>
  <c r="K7209" i="7"/>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K7192" i="7"/>
  <c r="K7193" i="7"/>
  <c r="K7184" i="7"/>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K7286" i="7"/>
  <c r="K7285" i="7"/>
  <c r="A4897" i="7" s="1"/>
  <c r="K7483" i="7"/>
  <c r="K7459" i="7"/>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K6331" i="7"/>
  <c r="K6202" i="7"/>
  <c r="A6202" i="7" s="1"/>
  <c r="K7048" i="7"/>
  <c r="L7048" i="7" s="1"/>
  <c r="K5702" i="7"/>
  <c r="L5702" i="7" s="1"/>
  <c r="K5384" i="7"/>
  <c r="K7492" i="7"/>
  <c r="K7410" i="7"/>
  <c r="K6052" i="7"/>
  <c r="K5373" i="7"/>
  <c r="L5373" i="7" s="1"/>
  <c r="K5225" i="7"/>
  <c r="L5225" i="7" s="1"/>
  <c r="K7573" i="7"/>
  <c r="A4607" i="7" s="1"/>
  <c r="K7522" i="7"/>
  <c r="K7448" i="7"/>
  <c r="K7440" i="7"/>
  <c r="K7432" i="7"/>
  <c r="A4734" i="7" s="1"/>
  <c r="K7368" i="7"/>
  <c r="K7312" i="7"/>
  <c r="A4878" i="7" s="1"/>
  <c r="K7296" i="7"/>
  <c r="K7231" i="7"/>
  <c r="K7223" i="7"/>
  <c r="K7215" i="7"/>
  <c r="K7127" i="7"/>
  <c r="K7572" i="7"/>
  <c r="A4606" i="7" s="1"/>
  <c r="K7521" i="7"/>
  <c r="K7447" i="7"/>
  <c r="K7439" i="7"/>
  <c r="K7431" i="7"/>
  <c r="A4733" i="7" s="1"/>
  <c r="K7383" i="7"/>
  <c r="K7375" i="7"/>
  <c r="A7375" i="7" s="1"/>
  <c r="K7303" i="7"/>
  <c r="K7295" i="7"/>
  <c r="K7254" i="7"/>
  <c r="K7230" i="7"/>
  <c r="K7222" i="7"/>
  <c r="K7214" i="7"/>
  <c r="K7126" i="7"/>
  <c r="A5067" i="7" s="1"/>
  <c r="K7216" i="7"/>
  <c r="K7555" i="7"/>
  <c r="K7544" i="7"/>
  <c r="K7536" i="7"/>
  <c r="K7520" i="7"/>
  <c r="K7446" i="7"/>
  <c r="K7438" i="7"/>
  <c r="K7430" i="7"/>
  <c r="K7382" i="7"/>
  <c r="K7302" i="7"/>
  <c r="K7294" i="7"/>
  <c r="K7253" i="7"/>
  <c r="K7229" i="7"/>
  <c r="K7221" i="7"/>
  <c r="K7213" i="7"/>
  <c r="K7508" i="7"/>
  <c r="K7443" i="7"/>
  <c r="K7371" i="7"/>
  <c r="K7226" i="7"/>
  <c r="K7297" i="7"/>
  <c r="K7224" i="7"/>
  <c r="K7554" i="7"/>
  <c r="K7543" i="7"/>
  <c r="K7535" i="7"/>
  <c r="K7519" i="7"/>
  <c r="A4665" i="7" s="1"/>
  <c r="K7445" i="7"/>
  <c r="K7437" i="7"/>
  <c r="K7429" i="7"/>
  <c r="K7381" i="7"/>
  <c r="K7301" i="7"/>
  <c r="K7293" i="7"/>
  <c r="K7268" i="7"/>
  <c r="K7252" i="7"/>
  <c r="K7228" i="7"/>
  <c r="K7220" i="7"/>
  <c r="K7435" i="7"/>
  <c r="A4737" i="7" s="1"/>
  <c r="K7218" i="7"/>
  <c r="K7146" i="7"/>
  <c r="K7518" i="7"/>
  <c r="K7444" i="7"/>
  <c r="K7436" i="7"/>
  <c r="K7428" i="7"/>
  <c r="K7372" i="7"/>
  <c r="K7300" i="7"/>
  <c r="K7267" i="7"/>
  <c r="K7251" i="7"/>
  <c r="K7227" i="7"/>
  <c r="K7219" i="7"/>
  <c r="K7147" i="7"/>
  <c r="K7299" i="7"/>
  <c r="K7266" i="7"/>
  <c r="K7369" i="7"/>
  <c r="K7313" i="7"/>
  <c r="K7507" i="7"/>
  <c r="K7450" i="7"/>
  <c r="K7442" i="7"/>
  <c r="K7434" i="7"/>
  <c r="A4736" i="7" s="1"/>
  <c r="K7370" i="7"/>
  <c r="K7298" i="7"/>
  <c r="K7233" i="7"/>
  <c r="K7225" i="7"/>
  <c r="K7217" i="7"/>
  <c r="K7574" i="7"/>
  <c r="A4608" i="7" s="1"/>
  <c r="K7523" i="7"/>
  <c r="K7506" i="7"/>
  <c r="K7449" i="7"/>
  <c r="K7441" i="7"/>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K6872" i="7"/>
  <c r="L6872" i="7" s="1"/>
  <c r="K7041" i="7"/>
  <c r="K5252" i="7"/>
  <c r="L5252" i="7" s="1"/>
  <c r="K7400" i="7"/>
  <c r="K7503" i="7"/>
  <c r="A7503" i="7" s="1"/>
  <c r="K7461" i="7"/>
  <c r="K7324" i="7"/>
  <c r="K7490" i="7"/>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K7487" i="7"/>
  <c r="K7463" i="7"/>
  <c r="K7423" i="7"/>
  <c r="K7399" i="7"/>
  <c r="K7323" i="7"/>
  <c r="K7494" i="7"/>
  <c r="A7494" i="7" s="1"/>
  <c r="K7486" i="7"/>
  <c r="K7462" i="7"/>
  <c r="K7502" i="7"/>
  <c r="K7493" i="7"/>
  <c r="K7485" i="7"/>
  <c r="K7397" i="7"/>
  <c r="K7491" i="7"/>
  <c r="A7491" i="7" s="1"/>
  <c r="K7467" i="7"/>
  <c r="K7466" i="7"/>
  <c r="K7402" i="7"/>
  <c r="A4704" i="7" s="1"/>
  <c r="K7322" i="7"/>
  <c r="K7489" i="7"/>
  <c r="K7465" i="7"/>
  <c r="K6999" i="7"/>
  <c r="K6967" i="7"/>
  <c r="L6967" i="7" s="1"/>
  <c r="K6871" i="7"/>
  <c r="L6871" i="7" s="1"/>
  <c r="K7006" i="7"/>
  <c r="L7006" i="7" s="1"/>
  <c r="K6998" i="7"/>
  <c r="L6998" i="7" s="1"/>
  <c r="K6990" i="7"/>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K6309" i="7"/>
  <c r="K6703" i="7"/>
  <c r="K5898" i="7"/>
  <c r="L5898" i="7" s="1"/>
  <c r="K5482" i="7"/>
  <c r="L5482" i="7" s="1"/>
  <c r="K5082" i="7"/>
  <c r="L5082" i="7" s="1"/>
  <c r="K7392" i="7"/>
  <c r="K7500" i="7"/>
  <c r="K7021" i="7"/>
  <c r="K6488" i="7"/>
  <c r="L6488" i="7" s="1"/>
  <c r="K6112" i="7"/>
  <c r="K5661" i="7"/>
  <c r="L5661" i="7" s="1"/>
  <c r="K5248" i="7"/>
  <c r="L5248" i="7" s="1"/>
  <c r="K7206" i="7"/>
  <c r="K7245" i="7"/>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K7190" i="7"/>
  <c r="K7182" i="7"/>
  <c r="K7142" i="7"/>
  <c r="K7138" i="7"/>
  <c r="K7130" i="7"/>
  <c r="K7261" i="7"/>
  <c r="K7413" i="7"/>
  <c r="K7140" i="7"/>
  <c r="K7200" i="7"/>
  <c r="A4995" i="7" s="1"/>
  <c r="K7316" i="7"/>
  <c r="A7316" i="7" s="1"/>
  <c r="K7259" i="7"/>
  <c r="K7203" i="7"/>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K7529" i="7"/>
  <c r="A4654" i="7" s="1"/>
  <c r="K7513" i="7"/>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K77" i="7"/>
  <c r="L77" i="7" s="1"/>
  <c r="K371" i="7"/>
  <c r="L371" i="7" s="1"/>
  <c r="K575" i="7"/>
  <c r="L575" i="7" s="1"/>
  <c r="K4522" i="7"/>
  <c r="K78" i="7"/>
  <c r="A11570" i="7"/>
  <c r="K3687" i="7"/>
  <c r="K79" i="7"/>
  <c r="L79" i="7" s="1"/>
  <c r="K3688" i="7"/>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K21" i="7"/>
  <c r="L21" i="7" s="1"/>
  <c r="K35" i="7"/>
  <c r="K141" i="7"/>
  <c r="L141" i="7" s="1"/>
  <c r="K219" i="7"/>
  <c r="K304" i="7"/>
  <c r="L304" i="7" s="1"/>
  <c r="A11546" i="7"/>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A10625" i="7"/>
  <c r="K4031" i="7"/>
  <c r="A8149" i="7" s="1"/>
  <c r="K4366" i="7"/>
  <c r="K4623" i="7"/>
  <c r="A4623" i="7" s="1"/>
  <c r="K4631" i="7"/>
  <c r="K13" i="7"/>
  <c r="K26" i="7"/>
  <c r="K202" i="7"/>
  <c r="L202" i="7" s="1"/>
  <c r="K210" i="7"/>
  <c r="L210" i="7" s="1"/>
  <c r="K225" i="7"/>
  <c r="L225" i="7" s="1"/>
  <c r="K241" i="7"/>
  <c r="L241" i="7" s="1"/>
  <c r="K441" i="7"/>
  <c r="L441" i="7" s="1"/>
  <c r="A11514" i="7"/>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715" i="7"/>
  <c r="A11009" i="7"/>
  <c r="A11409"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A11655"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1499" i="7"/>
  <c r="A10266" i="7"/>
  <c r="A10957"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1079" i="7"/>
  <c r="A11490" i="7"/>
  <c r="K3371" i="7"/>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K3726" i="7"/>
  <c r="K3988" i="7"/>
  <c r="A11568" i="7"/>
  <c r="A11680"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K12" i="7"/>
  <c r="K4309" i="7"/>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A11634" i="7"/>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K3636" i="7"/>
  <c r="K3793" i="7"/>
  <c r="K4281" i="7"/>
  <c r="A11545" i="7"/>
  <c r="A11553"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K4221" i="7"/>
  <c r="A9575" i="7"/>
  <c r="A129" i="7"/>
  <c r="K3561" i="7"/>
  <c r="A11520" i="7"/>
  <c r="K3282" i="7"/>
  <c r="K3601" i="7"/>
  <c r="A10640" i="7"/>
  <c r="A10873" i="7"/>
  <c r="A1098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A11642" i="7"/>
  <c r="K4433" i="7"/>
  <c r="K4093" i="7"/>
  <c r="K4238" i="7"/>
  <c r="K4075" i="7"/>
  <c r="K4564" i="7"/>
  <c r="K3731" i="7"/>
  <c r="K3309" i="7"/>
  <c r="K4072" i="7"/>
  <c r="K4559" i="7"/>
  <c r="K3357" i="7"/>
  <c r="K3847" i="7"/>
  <c r="K4078" i="7"/>
  <c r="K4339" i="7"/>
  <c r="K4560" i="7"/>
  <c r="A11102" i="7"/>
  <c r="K3347" i="7"/>
  <c r="K3853" i="7"/>
  <c r="K4423" i="7"/>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K4473" i="7"/>
  <c r="A4144" i="7"/>
  <c r="A3023" i="7"/>
  <c r="A10446" i="7"/>
  <c r="A10447" i="7"/>
  <c r="A10962" i="7"/>
  <c r="A11466" i="7"/>
  <c r="A11077" i="7"/>
  <c r="A11669" i="7"/>
  <c r="K4223" i="7"/>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K4015" i="7"/>
  <c r="K4331" i="7"/>
  <c r="A7850" i="7" s="1"/>
  <c r="A11503" i="7"/>
  <c r="K3864" i="7"/>
  <c r="K4562" i="7"/>
  <c r="K4202" i="7"/>
  <c r="A11657"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A11412" i="7"/>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K3670" i="7"/>
  <c r="A8475" i="7" s="1"/>
  <c r="K4055" i="7"/>
  <c r="A8126" i="7" s="1"/>
  <c r="A11846" i="7"/>
  <c r="K4531" i="7"/>
  <c r="A4531" i="7" s="1"/>
  <c r="K3671" i="7"/>
  <c r="K4116" i="7"/>
  <c r="K4545" i="7"/>
  <c r="K3739" i="7"/>
  <c r="K4117" i="7"/>
  <c r="K4350" i="7"/>
  <c r="K3776" i="7"/>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K4384" i="7"/>
  <c r="K4355" i="7"/>
  <c r="K4048" i="7"/>
  <c r="K3760" i="7"/>
  <c r="K4349" i="7"/>
  <c r="K4391" i="7"/>
  <c r="A11519"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K4217" i="7"/>
  <c r="K3717" i="7"/>
  <c r="K3566" i="7"/>
  <c r="K3975" i="7"/>
  <c r="A8207" i="7" s="1"/>
  <c r="A11470" i="7"/>
  <c r="A11610" i="7"/>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11666" i="7"/>
  <c r="A429" i="7"/>
  <c r="K4549" i="7"/>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A12162"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9012" i="7"/>
  <c r="L5935" i="7"/>
  <c r="L6659" i="7"/>
  <c r="L5739" i="7"/>
  <c r="L6841" i="7"/>
  <c r="L7111" i="7"/>
  <c r="L4972" i="7"/>
  <c r="L4973" i="7"/>
  <c r="L6730" i="7"/>
  <c r="L6864" i="7"/>
  <c r="A4732" i="7"/>
  <c r="L7033" i="7"/>
  <c r="A6179" i="7"/>
  <c r="L6681" i="7"/>
  <c r="L7002" i="7"/>
  <c r="L5809" i="7"/>
  <c r="A6245" i="7"/>
  <c r="L5746" i="7"/>
  <c r="L6467" i="7"/>
  <c r="L6920" i="7"/>
  <c r="L6279" i="7"/>
  <c r="L5860" i="7"/>
  <c r="L6906" i="7"/>
  <c r="L6403" i="7"/>
  <c r="A10790" i="7"/>
  <c r="A10525" i="7"/>
  <c r="A11061" i="7"/>
  <c r="A10263" i="7"/>
  <c r="A11329" i="7"/>
  <c r="A10000" i="7"/>
  <c r="A11139" i="7"/>
  <c r="A10171" i="7"/>
  <c r="A11138" i="7"/>
  <c r="A10170" i="7"/>
  <c r="A11453"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L5257" i="7"/>
  <c r="A373" i="7"/>
  <c r="L5938" i="7"/>
  <c r="L6752" i="7"/>
  <c r="L6630" i="7"/>
  <c r="L6834" i="7"/>
  <c r="L7010" i="7"/>
  <c r="L7000" i="7"/>
  <c r="L5149" i="7"/>
  <c r="L6220" i="7"/>
  <c r="L6846" i="7"/>
  <c r="L6394" i="7"/>
  <c r="L6738" i="7"/>
  <c r="A7438" i="7"/>
  <c r="L6458" i="7"/>
  <c r="L6474" i="7"/>
  <c r="L6988" i="7"/>
  <c r="A6178" i="7"/>
  <c r="L5058" i="7"/>
  <c r="L5474" i="7"/>
  <c r="L6476" i="7"/>
  <c r="L5458" i="7"/>
  <c r="L5596" i="7"/>
  <c r="L5598" i="7"/>
  <c r="L5879" i="7"/>
  <c r="L6281" i="7"/>
  <c r="L6917" i="7"/>
  <c r="A11179" i="7"/>
  <c r="A10211" i="7"/>
  <c r="A11632"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L6293" i="7"/>
  <c r="L5722" i="7"/>
  <c r="L5256" i="7"/>
  <c r="L5769" i="7"/>
  <c r="L6734" i="7"/>
  <c r="L6736" i="7"/>
  <c r="L6397" i="7"/>
  <c r="L5723" i="7"/>
  <c r="L5206" i="7"/>
  <c r="L5740" i="7"/>
  <c r="L6567" i="7"/>
  <c r="L4961" i="7"/>
  <c r="L5553" i="7"/>
  <c r="L5554" i="7"/>
  <c r="L5555" i="7"/>
  <c r="L5176" i="7"/>
  <c r="L5862" i="7"/>
  <c r="L5865" i="7"/>
  <c r="A4851" i="7"/>
  <c r="A7328"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A11962" i="7"/>
  <c r="L5064" i="7"/>
  <c r="L6623" i="7"/>
  <c r="L7021" i="7"/>
  <c r="L6437" i="7"/>
  <c r="L5216" i="7"/>
  <c r="L5737" i="7"/>
  <c r="L4968" i="7"/>
  <c r="L4963" i="7"/>
  <c r="L6732" i="7"/>
  <c r="L5379" i="7"/>
  <c r="L5380" i="7"/>
  <c r="L5710" i="7"/>
  <c r="L5767" i="7"/>
  <c r="L6478" i="7"/>
  <c r="L6965" i="7"/>
  <c r="A4879" i="7"/>
  <c r="L5132" i="7"/>
  <c r="L5928" i="7"/>
  <c r="A6246" i="7"/>
  <c r="L5250" i="7"/>
  <c r="L7001" i="7"/>
  <c r="L6565" i="7"/>
  <c r="L6607" i="7"/>
  <c r="L5245" i="7"/>
  <c r="L5038" i="7"/>
  <c r="L5747" i="7"/>
  <c r="L5556" i="7"/>
  <c r="L6797" i="7"/>
  <c r="L6750" i="7"/>
  <c r="L6892" i="7"/>
  <c r="L6902"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L6561" i="7"/>
  <c r="L6978" i="7"/>
  <c r="A6209" i="7"/>
  <c r="L5096" i="7"/>
  <c r="L5738" i="7"/>
  <c r="A6221" i="7"/>
  <c r="L4971" i="7"/>
  <c r="L5124" i="7"/>
  <c r="A6231" i="7"/>
  <c r="A5981" i="7"/>
  <c r="L6867" i="7"/>
  <c r="L6268" i="7"/>
  <c r="A4735" i="7"/>
  <c r="L5269" i="7"/>
  <c r="L6466" i="7"/>
  <c r="A4613" i="7"/>
  <c r="L5057" i="7"/>
  <c r="L6423" i="7"/>
  <c r="L5745" i="7"/>
  <c r="L6888" i="7"/>
  <c r="A6570" i="7"/>
  <c r="L5001" i="7"/>
  <c r="L5178" i="7"/>
  <c r="L5881" i="7"/>
  <c r="L6925"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L6879" i="7"/>
  <c r="A2644" i="7"/>
  <c r="L5065" i="7"/>
  <c r="L5061" i="7"/>
  <c r="L6999" i="7"/>
  <c r="L7003" i="7"/>
  <c r="L5121" i="7"/>
  <c r="L4970" i="7"/>
  <c r="L5742" i="7"/>
  <c r="L5858" i="7"/>
  <c r="L6400" i="7"/>
  <c r="L6597" i="7"/>
  <c r="L6582" i="7"/>
  <c r="L6940" i="7"/>
  <c r="L6455" i="7"/>
  <c r="L6250" i="7"/>
  <c r="L6972" i="7"/>
  <c r="L5534" i="7"/>
  <c r="L5212" i="7"/>
  <c r="L5059" i="7"/>
  <c r="L5751" i="7"/>
  <c r="L5595" i="7"/>
  <c r="L6915" i="7"/>
  <c r="L6406" i="7"/>
  <c r="L6908" i="7"/>
  <c r="L6918"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L6616" i="7"/>
  <c r="L5043" i="7"/>
  <c r="L6820" i="7"/>
  <c r="L6679" i="7"/>
  <c r="A6180" i="7"/>
  <c r="L6461" i="7"/>
  <c r="A4614" i="7"/>
  <c r="L5010" i="7"/>
  <c r="L5759" i="7"/>
  <c r="L6387" i="7"/>
  <c r="L7059"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L6241" i="7"/>
  <c r="A9341" i="7"/>
  <c r="L5062" i="7"/>
  <c r="L5903" i="7"/>
  <c r="L6493" i="7"/>
  <c r="L6966" i="7"/>
  <c r="L5122" i="7"/>
  <c r="L5711" i="7"/>
  <c r="L6860" i="7"/>
  <c r="L6740" i="7"/>
  <c r="L6571" i="7"/>
  <c r="L6656" i="7"/>
  <c r="L6396" i="7"/>
  <c r="L6269" i="7"/>
  <c r="L6865" i="7"/>
  <c r="L6982" i="7"/>
  <c r="L6836" i="7"/>
  <c r="L5758" i="7"/>
  <c r="L6566" i="7"/>
  <c r="L6568" i="7"/>
  <c r="L5088" i="7"/>
  <c r="L4962" i="7"/>
  <c r="L6919" i="7"/>
  <c r="L6912" i="7"/>
  <c r="L6417" i="7"/>
  <c r="L6777" i="7"/>
  <c r="A4693" i="7"/>
  <c r="A4985" i="7"/>
  <c r="A5054" i="7"/>
  <c r="A262" i="7"/>
  <c r="A3273" i="7"/>
  <c r="A3685" i="7"/>
  <c r="A341" i="7"/>
  <c r="A411" i="7"/>
  <c r="A4998" i="7"/>
  <c r="A345" i="7"/>
  <c r="A4346" i="7"/>
  <c r="A4991" i="7"/>
  <c r="A5051" i="7"/>
  <c r="L12284" i="7"/>
  <c r="A12284" i="7"/>
  <c r="L12382" i="7"/>
  <c r="A12382" i="7"/>
  <c r="L12410" i="7"/>
  <c r="A12410" i="7"/>
  <c r="L12295" i="7"/>
  <c r="A12295" i="7"/>
  <c r="L12298" i="7"/>
  <c r="A12298" i="7"/>
  <c r="L12191" i="7"/>
  <c r="A12191" i="7"/>
  <c r="L12273" i="7"/>
  <c r="A12273" i="7"/>
  <c r="L12401" i="7"/>
  <c r="A12401" i="7"/>
  <c r="L12340" i="7"/>
  <c r="A12340" i="7"/>
  <c r="L12308" i="7"/>
  <c r="A12308" i="7"/>
  <c r="L12181" i="7"/>
  <c r="A12181" i="7"/>
  <c r="L12343" i="7"/>
  <c r="A12343" i="7"/>
  <c r="L12301" i="7"/>
  <c r="A12301" i="7"/>
  <c r="L12289" i="7"/>
  <c r="A12289" i="7"/>
  <c r="L12408" i="7"/>
  <c r="A12408" i="7"/>
  <c r="L12412" i="7"/>
  <c r="A12412" i="7"/>
  <c r="L12336" i="7"/>
  <c r="A12336" i="7"/>
  <c r="L12439" i="7"/>
  <c r="A12439" i="7"/>
  <c r="L12215" i="7"/>
  <c r="A12215" i="7"/>
  <c r="L12334" i="7"/>
  <c r="A12334" i="7"/>
  <c r="L12429" i="7"/>
  <c r="A12429" i="7"/>
  <c r="L12324" i="7"/>
  <c r="A12324" i="7"/>
  <c r="L12331" i="7"/>
  <c r="A12331" i="7"/>
  <c r="L12195" i="7"/>
  <c r="A12195" i="7"/>
  <c r="L12322" i="7"/>
  <c r="A12322" i="7"/>
  <c r="L12236" i="7"/>
  <c r="A12236" i="7"/>
  <c r="L12172" i="7"/>
  <c r="A12172" i="7"/>
  <c r="L12365" i="7"/>
  <c r="A12365" i="7"/>
  <c r="L12277" i="7"/>
  <c r="A12277" i="7"/>
  <c r="L12246" i="7"/>
  <c r="A12246" i="7"/>
  <c r="L12411" i="7"/>
  <c r="A12411" i="7"/>
  <c r="L12362" i="7"/>
  <c r="A12362" i="7"/>
  <c r="L12231" i="7"/>
  <c r="A12231" i="7"/>
  <c r="L12230" i="7"/>
  <c r="A12230" i="7"/>
  <c r="L12300" i="7"/>
  <c r="A12300" i="7"/>
  <c r="L12345" i="7"/>
  <c r="A12345" i="7"/>
  <c r="L12182" i="7"/>
  <c r="A12182" i="7"/>
  <c r="L12226" i="7"/>
  <c r="A12226" i="7"/>
  <c r="L12384" i="7"/>
  <c r="A12384" i="7"/>
  <c r="L12303" i="7"/>
  <c r="A12303" i="7"/>
  <c r="L12380" i="7"/>
  <c r="A12380" i="7"/>
  <c r="L12447" i="7"/>
  <c r="A12447" i="7"/>
  <c r="L12404" i="7"/>
  <c r="A12404" i="7"/>
  <c r="L12395" i="7"/>
  <c r="A12395" i="7"/>
  <c r="L12432" i="7"/>
  <c r="A12432" i="7"/>
  <c r="L12431" i="7"/>
  <c r="A12431" i="7"/>
  <c r="L12175" i="7"/>
  <c r="A12175" i="7"/>
  <c r="L12326" i="7"/>
  <c r="A12326" i="7"/>
  <c r="L12421" i="7"/>
  <c r="A12421" i="7"/>
  <c r="L12316" i="7"/>
  <c r="A12316" i="7"/>
  <c r="L12323" i="7"/>
  <c r="A12323" i="7"/>
  <c r="L12314" i="7"/>
  <c r="A12314" i="7"/>
  <c r="L12441" i="7"/>
  <c r="A12441" i="7"/>
  <c r="L12233" i="7"/>
  <c r="A12233" i="7"/>
  <c r="L12224" i="7"/>
  <c r="A12224" i="7"/>
  <c r="L12349" i="7"/>
  <c r="A12349" i="7"/>
  <c r="L12263" i="7"/>
  <c r="A12263" i="7"/>
  <c r="L12363" i="7"/>
  <c r="A12363" i="7"/>
  <c r="L12354" i="7"/>
  <c r="A12354" i="7"/>
  <c r="L12189" i="7"/>
  <c r="A12189" i="7"/>
  <c r="L12248" i="7"/>
  <c r="A12248" i="7"/>
  <c r="L12208" i="7"/>
  <c r="A12208" i="7"/>
  <c r="L12388" i="7"/>
  <c r="A12388" i="7"/>
  <c r="L12418" i="7"/>
  <c r="A12418" i="7"/>
  <c r="L12399" i="7"/>
  <c r="A12399" i="7"/>
  <c r="L12356" i="7"/>
  <c r="A12356" i="7"/>
  <c r="L12355" i="7"/>
  <c r="A12355" i="7"/>
  <c r="L12393" i="7"/>
  <c r="A12393" i="7"/>
  <c r="L12442" i="7"/>
  <c r="A12442" i="7"/>
  <c r="L12328" i="7"/>
  <c r="A12328" i="7"/>
  <c r="L12423" i="7"/>
  <c r="A12423" i="7"/>
  <c r="L12318" i="7"/>
  <c r="A12318" i="7"/>
  <c r="L12333" i="7"/>
  <c r="A12333" i="7"/>
  <c r="L12276" i="7"/>
  <c r="A12276" i="7"/>
  <c r="L12315" i="7"/>
  <c r="A12315" i="7"/>
  <c r="L12266" i="7"/>
  <c r="A12266" i="7"/>
  <c r="L12433" i="7"/>
  <c r="A12433" i="7"/>
  <c r="L12293" i="7"/>
  <c r="A12293" i="7"/>
  <c r="L12302" i="7"/>
  <c r="A12302" i="7"/>
  <c r="L12376" i="7"/>
  <c r="A12376" i="7"/>
  <c r="L12223" i="7"/>
  <c r="A12223" i="7"/>
  <c r="L12232" i="7"/>
  <c r="A12232" i="7"/>
  <c r="L12280" i="7"/>
  <c r="A12280" i="7"/>
  <c r="L12282" i="7"/>
  <c r="A12282" i="7"/>
  <c r="L12415" i="7"/>
  <c r="A12415" i="7"/>
  <c r="L12203" i="7"/>
  <c r="A12203" i="7"/>
  <c r="L12254" i="7"/>
  <c r="A12254" i="7"/>
  <c r="L12310" i="7"/>
  <c r="A12310" i="7"/>
  <c r="L12347" i="7"/>
  <c r="A12347" i="7"/>
  <c r="L12296" i="7"/>
  <c r="A12296" i="7"/>
  <c r="L12348" i="7"/>
  <c r="A12348" i="7"/>
  <c r="L12306" i="7"/>
  <c r="A12306" i="7"/>
  <c r="L12294" i="7"/>
  <c r="A12294" i="7"/>
  <c r="L12413" i="7"/>
  <c r="A12413" i="7"/>
  <c r="L12220" i="7"/>
  <c r="A12220" i="7"/>
  <c r="L12259" i="7"/>
  <c r="A12259" i="7"/>
  <c r="L12385" i="7"/>
  <c r="A12385" i="7"/>
  <c r="L12240" i="7"/>
  <c r="A12240" i="7"/>
  <c r="L12424" i="7"/>
  <c r="A12424" i="7"/>
  <c r="L12335" i="7"/>
  <c r="A12335" i="7"/>
  <c r="L12238" i="7"/>
  <c r="A12238" i="7"/>
  <c r="L12325" i="7"/>
  <c r="A12325" i="7"/>
  <c r="L12452" i="7"/>
  <c r="A12452" i="7"/>
  <c r="L12244" i="7"/>
  <c r="A12244" i="7"/>
  <c r="L12275" i="7"/>
  <c r="A12275" i="7"/>
  <c r="L12250" i="7"/>
  <c r="A12250" i="7"/>
  <c r="L12425" i="7"/>
  <c r="A12425" i="7"/>
  <c r="L12379" i="7"/>
  <c r="A12379" i="7"/>
  <c r="L12234" i="7"/>
  <c r="A12234" i="7"/>
  <c r="L12390" i="7"/>
  <c r="A12390" i="7"/>
  <c r="L12443" i="7"/>
  <c r="A12443" i="7"/>
  <c r="L12218" i="7"/>
  <c r="A12218" i="7"/>
  <c r="L12407" i="7"/>
  <c r="A12407" i="7"/>
  <c r="L12283" i="7"/>
  <c r="A12283" i="7"/>
  <c r="L12204" i="7"/>
  <c r="A12204" i="7"/>
  <c r="L12352" i="7"/>
  <c r="A12352" i="7"/>
  <c r="L12288" i="7"/>
  <c r="A12288" i="7"/>
  <c r="L12353" i="7"/>
  <c r="A12353" i="7"/>
  <c r="L12397" i="7"/>
  <c r="A12397" i="7"/>
  <c r="L12361" i="7"/>
  <c r="A12361" i="7"/>
  <c r="L12269" i="7"/>
  <c r="A12269" i="7"/>
  <c r="L12177" i="7"/>
  <c r="A12177" i="7"/>
  <c r="L12320" i="7"/>
  <c r="A12320" i="7"/>
  <c r="L12327" i="7"/>
  <c r="A12327" i="7"/>
  <c r="L12214" i="7"/>
  <c r="A12214" i="7"/>
  <c r="L12317" i="7"/>
  <c r="A12317" i="7"/>
  <c r="L12436" i="7"/>
  <c r="A12436" i="7"/>
  <c r="L12212" i="7"/>
  <c r="A12212" i="7"/>
  <c r="L12267" i="7"/>
  <c r="A12267" i="7"/>
  <c r="L12242" i="7"/>
  <c r="A12242" i="7"/>
  <c r="L12329" i="7"/>
  <c r="A12329" i="7"/>
  <c r="L12291" i="7"/>
  <c r="A12291" i="7"/>
  <c r="L12374" i="7"/>
  <c r="A12374" i="7"/>
  <c r="L12192" i="7"/>
  <c r="A12192" i="7"/>
  <c r="L12342" i="7"/>
  <c r="A12342" i="7"/>
  <c r="L12339" i="7"/>
  <c r="A12339" i="7"/>
  <c r="L12281" i="7"/>
  <c r="A12281" i="7"/>
  <c r="L12383" i="7"/>
  <c r="A12383" i="7"/>
  <c r="L12409" i="7"/>
  <c r="A12409" i="7"/>
  <c r="L12387" i="7"/>
  <c r="A12387" i="7"/>
  <c r="L12216" i="7"/>
  <c r="A12216" i="7"/>
  <c r="L12304" i="7"/>
  <c r="A12304" i="7"/>
  <c r="L12312" i="7"/>
  <c r="A12312" i="7"/>
  <c r="L12313" i="7"/>
  <c r="A12313" i="7"/>
  <c r="L12406" i="7"/>
  <c r="A12406" i="7"/>
  <c r="L12357" i="7"/>
  <c r="A12357" i="7"/>
  <c r="L12256" i="7"/>
  <c r="A12256" i="7"/>
  <c r="L12319" i="7"/>
  <c r="A12319" i="7"/>
  <c r="L12438" i="7"/>
  <c r="A12438" i="7"/>
  <c r="L12237" i="7"/>
  <c r="A12237" i="7"/>
  <c r="L12428" i="7"/>
  <c r="A12428" i="7"/>
  <c r="L12435" i="7"/>
  <c r="A12435" i="7"/>
  <c r="L12251" i="7"/>
  <c r="A12251" i="7"/>
  <c r="L12434" i="7"/>
  <c r="A12434" i="7"/>
  <c r="L12210" i="7"/>
  <c r="A12210" i="7"/>
  <c r="L12321" i="7"/>
  <c r="A12321" i="7"/>
  <c r="L12228" i="7"/>
  <c r="A12228" i="7"/>
  <c r="L12201" i="7"/>
  <c r="A12201" i="7"/>
  <c r="L12366" i="7"/>
  <c r="A12366" i="7"/>
  <c r="L12221" i="7"/>
  <c r="A12221" i="7"/>
  <c r="L12370" i="7"/>
  <c r="A12370" i="7"/>
  <c r="L12207" i="7"/>
  <c r="A12207" i="7"/>
  <c r="L12286" i="7"/>
  <c r="A12286" i="7"/>
  <c r="L12307" i="7"/>
  <c r="A12307" i="7"/>
  <c r="L12217" i="7"/>
  <c r="A12217" i="7"/>
  <c r="L12416" i="7"/>
  <c r="A12416" i="7"/>
  <c r="L12360" i="7"/>
  <c r="A12360" i="7"/>
  <c r="L12359" i="7"/>
  <c r="A12359" i="7"/>
  <c r="L12196" i="7"/>
  <c r="A12196" i="7"/>
  <c r="L12198" i="7"/>
  <c r="A12198" i="7"/>
  <c r="L12274" i="7"/>
  <c r="A12274" i="7"/>
  <c r="L12252" i="7"/>
  <c r="A12252" i="7"/>
  <c r="L12445" i="7"/>
  <c r="A12445" i="7"/>
  <c r="L12299" i="7"/>
  <c r="A12299" i="7"/>
  <c r="L12287" i="7"/>
  <c r="A12287" i="7"/>
  <c r="L12200" i="7"/>
  <c r="A12200" i="7"/>
  <c r="L12185" i="7"/>
  <c r="A12185" i="7"/>
  <c r="L12227" i="7"/>
  <c r="A12227" i="7"/>
  <c r="L12257" i="7"/>
  <c r="A12257" i="7"/>
  <c r="L12338" i="7"/>
  <c r="A12338" i="7"/>
  <c r="L12389" i="7"/>
  <c r="A12389" i="7"/>
  <c r="L12305" i="7"/>
  <c r="A12305" i="7"/>
  <c r="L12350" i="7"/>
  <c r="A12350" i="7"/>
  <c r="L12261" i="7"/>
  <c r="A12261" i="7"/>
  <c r="L12268" i="7"/>
  <c r="A12268" i="7"/>
  <c r="L12255" i="7"/>
  <c r="A12255" i="7"/>
  <c r="L12430" i="7"/>
  <c r="A12430" i="7"/>
  <c r="L12453" i="7"/>
  <c r="A12453" i="7"/>
  <c r="L12229" i="7"/>
  <c r="A12229" i="7"/>
  <c r="L12420" i="7"/>
  <c r="A12420" i="7"/>
  <c r="L12427" i="7"/>
  <c r="A12427" i="7"/>
  <c r="L12243" i="7"/>
  <c r="A12243" i="7"/>
  <c r="L12426" i="7"/>
  <c r="A12426" i="7"/>
  <c r="L12178" i="7"/>
  <c r="A12178" i="7"/>
  <c r="L12241" i="7"/>
  <c r="A12241" i="7"/>
  <c r="L12222" i="7"/>
  <c r="A12222" i="7"/>
  <c r="L12272" i="7"/>
  <c r="A12272" i="7"/>
  <c r="L12278" i="7"/>
  <c r="A12278" i="7"/>
  <c r="L12219" i="7"/>
  <c r="A12219" i="7"/>
  <c r="L12414" i="7"/>
  <c r="A12414" i="7"/>
  <c r="L12405" i="7"/>
  <c r="A12405" i="7"/>
  <c r="L12245" i="7"/>
  <c r="A12245" i="7"/>
  <c r="L12206" i="7"/>
  <c r="A12206" i="7"/>
  <c r="L12346" i="7"/>
  <c r="A12346" i="7"/>
  <c r="L12344" i="7"/>
  <c r="A12344" i="7"/>
  <c r="L12337" i="7"/>
  <c r="A12337" i="7"/>
  <c r="L12450" i="7"/>
  <c r="A12450" i="7"/>
  <c r="L12351" i="7"/>
  <c r="A12351" i="7"/>
  <c r="L12309" i="7"/>
  <c r="A12309" i="7"/>
  <c r="L12297" i="7"/>
  <c r="A12297" i="7"/>
  <c r="L12440" i="7"/>
  <c r="A12440" i="7"/>
  <c r="L12239" i="7"/>
  <c r="A12239" i="7"/>
  <c r="L12422" i="7"/>
  <c r="A12422" i="7"/>
  <c r="L12437" i="7"/>
  <c r="A12437" i="7"/>
  <c r="L12213" i="7"/>
  <c r="A12213" i="7"/>
  <c r="L12332" i="7"/>
  <c r="A12332" i="7"/>
  <c r="L12419" i="7"/>
  <c r="A12419" i="7"/>
  <c r="L12211" i="7"/>
  <c r="A12211" i="7"/>
  <c r="L12330" i="7"/>
  <c r="A12330" i="7"/>
  <c r="L12209" i="7"/>
  <c r="A12209" i="7"/>
  <c r="L12449" i="7"/>
  <c r="A12449" i="7"/>
  <c r="L12285" i="7"/>
  <c r="A12285" i="7"/>
  <c r="L12368" i="7"/>
  <c r="A12368" i="7"/>
  <c r="L12372" i="7"/>
  <c r="A12372" i="7"/>
  <c r="L12225" i="7"/>
  <c r="A12225"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AY62" i="3"/>
  <c r="BF49" i="3"/>
  <c r="AV44" i="3"/>
  <c r="BF37" i="3"/>
  <c r="BF28" i="3"/>
  <c r="BD18" i="3"/>
  <c r="AZ58" i="3"/>
  <c r="AX49" i="3"/>
  <c r="AZ42" i="3"/>
  <c r="AX37" i="3"/>
  <c r="AX28" i="3"/>
  <c r="AV18" i="3"/>
  <c r="BF57" i="3"/>
  <c r="BD48" i="3"/>
  <c r="BF41" i="3"/>
  <c r="BD36" i="3"/>
  <c r="AZ24" i="3"/>
  <c r="AX57" i="3"/>
  <c r="AV48" i="3"/>
  <c r="AX41" i="3"/>
  <c r="AV36" i="3"/>
  <c r="BD22" i="3"/>
  <c r="BD56" i="3"/>
  <c r="AZ46" i="3"/>
  <c r="BD40" i="3"/>
  <c r="AZ34" i="3"/>
  <c r="AV22" i="3"/>
  <c r="AV56" i="3"/>
  <c r="BF45" i="3"/>
  <c r="AV40" i="3"/>
  <c r="BF33" i="3"/>
  <c r="AZ20" i="3"/>
  <c r="BE57" i="3"/>
  <c r="AZ63" i="3"/>
  <c r="AU56" i="3"/>
  <c r="BA63" i="3"/>
  <c r="BC56" i="3"/>
  <c r="AX62" i="3"/>
  <c r="BF62" i="3"/>
  <c r="AV57" i="3"/>
  <c r="AW57"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B57" i="3"/>
  <c r="AW22" i="3"/>
  <c r="BD39" i="3"/>
  <c r="BA49" i="3"/>
  <c r="AY25" i="3"/>
  <c r="AZ39" i="3"/>
  <c r="BB62" i="3"/>
  <c r="BC30" i="3"/>
  <c r="AZ45" i="3"/>
  <c r="BE63" i="3"/>
  <c r="AW34" i="3"/>
  <c r="AX46" i="3"/>
  <c r="BB20" i="3"/>
  <c r="BA38" i="3"/>
  <c r="AX56" i="3"/>
  <c r="AZ22" i="3"/>
  <c r="AY39" i="3"/>
  <c r="AW62" i="3"/>
  <c r="BC43" i="3"/>
  <c r="AY18" i="3"/>
  <c r="BF30" i="3"/>
  <c r="AU45" i="3"/>
  <c r="BA21" i="3"/>
  <c r="BC24" i="3"/>
  <c r="AY55" i="3"/>
  <c r="BE48" i="3"/>
  <c r="AX39" i="3"/>
  <c r="BA30" i="3"/>
  <c r="AZ62" i="3"/>
  <c r="BA33" i="3"/>
  <c r="AV46" i="3"/>
  <c r="AY63" i="3"/>
  <c r="BE37" i="3"/>
  <c r="AU17" i="3"/>
  <c r="BE43" i="3"/>
  <c r="BD33" i="3"/>
  <c r="AV21" i="3"/>
  <c r="BC38" i="3"/>
  <c r="AV58" i="3"/>
  <c r="BF24" i="3"/>
  <c r="BA43"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T59" i="3"/>
  <c r="H59" i="3"/>
  <c r="E59" i="3"/>
  <c r="AN59" i="3"/>
  <c r="M59" i="3"/>
  <c r="AP59" i="3"/>
  <c r="R59" i="3"/>
  <c r="AY59" i="3"/>
  <c r="AA59" i="3"/>
  <c r="O18" i="3"/>
  <c r="N59" i="3"/>
  <c r="AC58" i="3"/>
  <c r="U59" i="3"/>
  <c r="AM59" i="3"/>
  <c r="BE31" i="3"/>
  <c r="AC55" i="3"/>
  <c r="M31" i="3"/>
  <c r="L59" i="3"/>
  <c r="S59" i="3"/>
  <c r="BG45" i="3"/>
  <c r="E31" i="3"/>
  <c r="W31" i="3"/>
  <c r="AC30" i="3"/>
  <c r="BD23" i="3"/>
  <c r="BD26" i="3" s="1"/>
  <c r="AR73" i="3"/>
  <c r="BG73" i="3"/>
  <c r="O73" i="3"/>
  <c r="AC73" i="3"/>
  <c r="BG19" i="3"/>
  <c r="V59" i="3"/>
  <c r="X31" i="3"/>
  <c r="AI59" i="3"/>
  <c r="AC42" i="3"/>
  <c r="AU23" i="3"/>
  <c r="AU26" i="3" s="1"/>
  <c r="BG17" i="3"/>
  <c r="BE23" i="3"/>
  <c r="BE26" i="3" s="1"/>
  <c r="BG43" i="3"/>
  <c r="BG21" i="3"/>
  <c r="BG29" i="3"/>
  <c r="BG56" i="3"/>
  <c r="BG35" i="3"/>
  <c r="BC31" i="3"/>
  <c r="BE59" i="3"/>
  <c r="AX23" i="3"/>
  <c r="AX26" i="3" s="1"/>
  <c r="AY50" i="3"/>
  <c r="AY53" i="3"/>
  <c r="AY23" i="3"/>
  <c r="AY26" i="3" s="1"/>
  <c r="AZ31" i="3"/>
  <c r="BF31" i="3"/>
  <c r="BG42" i="3"/>
  <c r="BB59" i="3"/>
  <c r="BG25" i="3"/>
  <c r="BF53" i="3"/>
  <c r="AU31" i="3"/>
  <c r="BG28" i="3"/>
  <c r="AW59" i="3"/>
  <c r="BF50" i="3"/>
  <c r="BC53" i="3"/>
  <c r="BC50" i="3"/>
  <c r="BG30" i="3"/>
  <c r="BF59" i="3"/>
  <c r="AX59" i="3"/>
  <c r="BA59" i="3"/>
  <c r="BG46" i="3"/>
  <c r="AV31" i="3"/>
  <c r="BG62" i="3"/>
  <c r="AX53" i="3"/>
  <c r="AZ53" i="3"/>
  <c r="AZ50" i="3"/>
  <c r="BC23" i="3"/>
  <c r="BC26" i="3" s="1"/>
  <c r="BB31" i="3"/>
  <c r="BG36" i="3"/>
  <c r="BB53" i="3"/>
  <c r="BB50" i="3"/>
  <c r="BG37" i="3"/>
  <c r="BD31" i="3"/>
  <c r="BG44" i="3"/>
  <c r="BG48" i="3"/>
  <c r="AV53" i="3"/>
  <c r="AV50" i="3"/>
  <c r="BG49" i="3"/>
  <c r="AW31" i="3"/>
  <c r="BG47" i="3"/>
  <c r="BG40" i="3"/>
  <c r="AV23" i="3"/>
  <c r="AV26" i="3" s="1"/>
  <c r="BE50" i="3"/>
  <c r="BE53" i="3"/>
  <c r="BG57" i="3"/>
  <c r="BG55" i="3"/>
  <c r="AU59" i="3"/>
  <c r="AZ23" i="3"/>
  <c r="AZ26" i="3" s="1"/>
  <c r="BG34" i="3"/>
  <c r="BG63" i="3"/>
  <c r="BG38" i="3"/>
  <c r="AW23" i="3"/>
  <c r="AW26" i="3" s="1"/>
  <c r="BA31" i="3"/>
  <c r="BC59" i="3"/>
  <c r="BG20" i="3"/>
  <c r="AW53" i="3"/>
  <c r="AW50" i="3"/>
  <c r="BD53" i="3"/>
  <c r="BD50" i="3"/>
  <c r="BA53" i="3"/>
  <c r="BA50" i="3"/>
  <c r="BB23" i="3"/>
  <c r="BB26" i="3" s="1"/>
  <c r="AV59" i="3"/>
  <c r="AZ59" i="3"/>
  <c r="AX31" i="3"/>
  <c r="BA23" i="3"/>
  <c r="BA26" i="3" s="1"/>
  <c r="BG41" i="3"/>
  <c r="BG22" i="3"/>
  <c r="AX50" i="3"/>
  <c r="BG24" i="3"/>
  <c r="BG33" i="3"/>
  <c r="AU53" i="3"/>
  <c r="AU50" i="3"/>
  <c r="BG58" i="3"/>
  <c r="AY31" i="3"/>
  <c r="BG18" i="3"/>
  <c r="BF23" i="3"/>
  <c r="BF26" i="3" s="1"/>
  <c r="BG39"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H9" i="1"/>
  <c r="E14" i="1"/>
  <c r="I9" i="1"/>
  <c r="D14" i="1"/>
  <c r="G11" i="1"/>
  <c r="G13" i="1"/>
  <c r="I10" i="1"/>
  <c r="H14" i="1"/>
  <c r="H11" i="1"/>
  <c r="D10" i="1"/>
  <c r="F14" i="1"/>
  <c r="G12" i="1"/>
  <c r="G9" i="1"/>
  <c r="F9" i="1"/>
  <c r="I12" i="1"/>
  <c r="D11" i="1"/>
  <c r="E11" i="1"/>
  <c r="D9" i="1"/>
  <c r="E9" i="1"/>
  <c r="E12" i="1"/>
  <c r="G14" i="1"/>
  <c r="I13" i="1"/>
  <c r="D13" i="1"/>
  <c r="F10" i="1"/>
  <c r="H13" i="1"/>
  <c r="I14" i="1"/>
  <c r="I11" i="1"/>
  <c r="G10" i="1"/>
  <c r="E13" i="1"/>
  <c r="F11" i="1"/>
  <c r="F12" i="1"/>
  <c r="H12" i="1"/>
  <c r="D12" i="1"/>
  <c r="F13" i="1"/>
  <c r="H10" i="1"/>
  <c r="AO14" i="3" l="1"/>
  <c r="AO67" i="3"/>
  <c r="AF72" i="3"/>
  <c r="AF74" i="3" s="1"/>
  <c r="AR31" i="3"/>
  <c r="AS30" i="3" s="1"/>
  <c r="M60" i="3"/>
  <c r="M64" i="3" s="1"/>
  <c r="M70" i="3" s="1"/>
  <c r="K11" i="1"/>
  <c r="F5" i="1"/>
  <c r="K5" i="1" s="1"/>
  <c r="L5" i="1" s="1"/>
  <c r="F15" i="1"/>
  <c r="K15" i="1" s="1"/>
  <c r="K14" i="1"/>
  <c r="L14" i="1" s="1"/>
  <c r="K10" i="1"/>
  <c r="K9" i="1"/>
  <c r="L9" i="1" s="1"/>
  <c r="K13" i="1"/>
  <c r="L13" i="1" s="1"/>
  <c r="K12" i="1"/>
  <c r="L12" i="1" s="1"/>
  <c r="D15" i="1"/>
  <c r="I15" i="1"/>
  <c r="I16" i="1" s="1"/>
  <c r="I17" i="1" s="1"/>
  <c r="BA72" i="3"/>
  <c r="BA74" i="3" s="1"/>
  <c r="AP72" i="3"/>
  <c r="AP74" i="3" s="1"/>
  <c r="AO72" i="3"/>
  <c r="AO74" i="3" s="1"/>
  <c r="AU60" i="3"/>
  <c r="D72" i="3"/>
  <c r="D74" i="3" s="1"/>
  <c r="AV72" i="3"/>
  <c r="AV74" i="3" s="1"/>
  <c r="AJ72" i="3"/>
  <c r="AJ74" i="3" s="1"/>
  <c r="AN72" i="3"/>
  <c r="AN74" i="3" s="1"/>
  <c r="AI72" i="3"/>
  <c r="AI74" i="3" s="1"/>
  <c r="H72" i="3"/>
  <c r="H74" i="3" s="1"/>
  <c r="J72" i="3"/>
  <c r="J74" i="3" s="1"/>
  <c r="AG72" i="3"/>
  <c r="AG74" i="3" s="1"/>
  <c r="AK72" i="3"/>
  <c r="AK74" i="3" s="1"/>
  <c r="I72" i="3"/>
  <c r="I74" i="3" s="1"/>
  <c r="BB72" i="3"/>
  <c r="BB74" i="3" s="1"/>
  <c r="AW72" i="3"/>
  <c r="AW74" i="3" s="1"/>
  <c r="AZ72" i="3"/>
  <c r="AZ74" i="3" s="1"/>
  <c r="AX72" i="3"/>
  <c r="AX74" i="3" s="1"/>
  <c r="AU72" i="3"/>
  <c r="AU74" i="3" s="1"/>
  <c r="AQ72" i="3"/>
  <c r="AQ74" i="3" s="1"/>
  <c r="AH72" i="3"/>
  <c r="AH74" i="3" s="1"/>
  <c r="L72" i="3"/>
  <c r="L74" i="3" s="1"/>
  <c r="M72" i="3"/>
  <c r="M74" i="3" s="1"/>
  <c r="C72" i="3"/>
  <c r="C74" i="3" s="1"/>
  <c r="G72" i="3"/>
  <c r="G74" i="3" s="1"/>
  <c r="N72" i="3"/>
  <c r="N74" i="3" s="1"/>
  <c r="AM72" i="3"/>
  <c r="AM74" i="3" s="1"/>
  <c r="BC72" i="3"/>
  <c r="BC74" i="3" s="1"/>
  <c r="BE72" i="3"/>
  <c r="BE74" i="3" s="1"/>
  <c r="E72" i="3"/>
  <c r="E74" i="3" s="1"/>
  <c r="F72" i="3"/>
  <c r="F74" i="3" s="1"/>
  <c r="K72" i="3"/>
  <c r="K74" i="3" s="1"/>
  <c r="AL72" i="3"/>
  <c r="AL74" i="3" s="1"/>
  <c r="BF60" i="3"/>
  <c r="BF64" i="3" s="1"/>
  <c r="BF72" i="3"/>
  <c r="BF74" i="3" s="1"/>
  <c r="BD60" i="3"/>
  <c r="BD72" i="3"/>
  <c r="BD74" i="3" s="1"/>
  <c r="AY60" i="3"/>
  <c r="AY72" i="3"/>
  <c r="AY74" i="3" s="1"/>
  <c r="BA60" i="3"/>
  <c r="AW60" i="3"/>
  <c r="AZ60" i="3"/>
  <c r="BB60" i="3"/>
  <c r="BG59" i="3"/>
  <c r="BE60" i="3"/>
  <c r="BG53" i="3"/>
  <c r="BG50" i="3"/>
  <c r="BG31"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D7" i="1"/>
  <c r="G7" i="1"/>
  <c r="I7" i="1"/>
  <c r="E7" i="1"/>
  <c r="H7" i="1"/>
  <c r="F7" i="1"/>
  <c r="AO69" i="3" l="1"/>
  <c r="AP10" i="3"/>
  <c r="AO70" i="3"/>
  <c r="AF70" i="3"/>
  <c r="BH30" i="3"/>
  <c r="AS28" i="3"/>
  <c r="AS31" i="3"/>
  <c r="AS29" i="3"/>
  <c r="BH29" i="3"/>
  <c r="BH28" i="3"/>
  <c r="BH31" i="3"/>
  <c r="BC64" i="3"/>
  <c r="BC70" i="3" s="1"/>
  <c r="BE64" i="3"/>
  <c r="BE70" i="3" s="1"/>
  <c r="AY64" i="3"/>
  <c r="AY70" i="3" s="1"/>
  <c r="BD64" i="3"/>
  <c r="BD70" i="3" s="1"/>
  <c r="AU64" i="3"/>
  <c r="AU70" i="3" s="1"/>
  <c r="N70" i="3"/>
  <c r="O70" i="3" s="1"/>
  <c r="O64" i="3"/>
  <c r="AZ64" i="3"/>
  <c r="AZ70" i="3" s="1"/>
  <c r="BB64" i="3"/>
  <c r="BB70" i="3" s="1"/>
  <c r="AX64" i="3"/>
  <c r="AX70" i="3" s="1"/>
  <c r="AW64" i="3"/>
  <c r="AW70" i="3" s="1"/>
  <c r="BA64" i="3"/>
  <c r="BA70" i="3" s="1"/>
  <c r="AV64" i="3"/>
  <c r="AV70" i="3" s="1"/>
  <c r="BF70" i="3"/>
  <c r="BG64" i="3"/>
  <c r="F16" i="1"/>
  <c r="F17" i="1" s="1"/>
  <c r="K7" i="1"/>
  <c r="K8" i="1" s="1"/>
  <c r="O26" i="3"/>
  <c r="O60" i="3" s="1"/>
  <c r="BG72" i="3"/>
  <c r="BG74" i="3" s="1"/>
  <c r="BH18" i="3"/>
  <c r="AR72" i="3"/>
  <c r="AR74" i="3" s="1"/>
  <c r="BH34" i="3"/>
  <c r="BH56" i="3"/>
  <c r="BH42" i="3"/>
  <c r="BH43" i="3"/>
  <c r="BH55" i="3"/>
  <c r="BH46" i="3"/>
  <c r="BH47" i="3"/>
  <c r="BH25" i="3"/>
  <c r="BH48" i="3"/>
  <c r="BH21" i="3"/>
  <c r="BH41" i="3"/>
  <c r="BH44" i="3"/>
  <c r="BH22" i="3"/>
  <c r="BH57" i="3"/>
  <c r="BH35" i="3"/>
  <c r="BH59" i="3"/>
  <c r="BH33" i="3"/>
  <c r="BH38" i="3"/>
  <c r="AS41" i="3"/>
  <c r="BH52" i="3"/>
  <c r="BH51" i="3"/>
  <c r="BH45" i="3"/>
  <c r="BH26" i="3"/>
  <c r="BG60" i="3"/>
  <c r="BH39" i="3"/>
  <c r="BH24" i="3"/>
  <c r="BH50" i="3"/>
  <c r="BH23" i="3"/>
  <c r="BH37" i="3"/>
  <c r="BH49" i="3"/>
  <c r="BH53" i="3"/>
  <c r="AS26" i="3"/>
  <c r="BH19" i="3"/>
  <c r="BH40" i="3"/>
  <c r="BH17" i="3"/>
  <c r="BH58" i="3"/>
  <c r="BH20" i="3"/>
  <c r="BH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Q69" i="3" l="1"/>
  <c r="F6" i="1" s="1"/>
  <c r="K6" i="1" s="1"/>
  <c r="L6" i="1" s="1"/>
  <c r="AR67" i="3"/>
  <c r="AR64" i="3"/>
  <c r="AR14" i="3"/>
  <c r="AS10" i="3" s="1"/>
  <c r="Y60" i="3"/>
  <c r="Y64" i="3" s="1"/>
  <c r="Y70" i="3" s="1"/>
  <c r="Y72" i="3"/>
  <c r="Y74" i="3" s="1"/>
  <c r="W60" i="3"/>
  <c r="W64" i="3" s="1"/>
  <c r="W70" i="3" s="1"/>
  <c r="W72" i="3"/>
  <c r="W74" i="3" s="1"/>
  <c r="AC48" i="3"/>
  <c r="Z53" i="3"/>
  <c r="X53" i="3"/>
  <c r="AC47" i="3"/>
  <c r="E10" i="1"/>
  <c r="BH14" i="3" l="1"/>
  <c r="BH12" i="3"/>
  <c r="BH11" i="3"/>
  <c r="BH10" i="3"/>
  <c r="BH8" i="3"/>
  <c r="BH13" i="3"/>
  <c r="BH9" i="3"/>
  <c r="AR60" i="3"/>
  <c r="AS14" i="3"/>
  <c r="AS9" i="3"/>
  <c r="AS12" i="3"/>
  <c r="AS11" i="3"/>
  <c r="AS8" i="3"/>
  <c r="AS13" i="3"/>
  <c r="AQ70" i="3"/>
  <c r="AR70" i="3" s="1"/>
  <c r="AR69" i="3"/>
  <c r="AS67" i="3"/>
  <c r="J10" i="1"/>
  <c r="Z60" i="3"/>
  <c r="Z64" i="3" s="1"/>
  <c r="Z70" i="3" s="1"/>
  <c r="Z72" i="3"/>
  <c r="Z74" i="3" s="1"/>
  <c r="X60" i="3"/>
  <c r="X64" i="3" s="1"/>
  <c r="X70" i="3" s="1"/>
  <c r="X72" i="3"/>
  <c r="X74" i="3" s="1"/>
  <c r="L10" i="1"/>
  <c r="AA53" i="3"/>
  <c r="AB53" i="3"/>
  <c r="AS65" i="3" l="1"/>
  <c r="BH67" i="3"/>
  <c r="AS68" i="3"/>
  <c r="BH69" i="3"/>
  <c r="AS69" i="3"/>
  <c r="AS66" i="3"/>
  <c r="BH66" i="3"/>
  <c r="BH65" i="3"/>
  <c r="BH68"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<sst xmlns="http://schemas.openxmlformats.org/spreadsheetml/2006/main" count="67786" uniqueCount="4415">
  <si>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</si>
  <si>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</si>
  <si>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</si>
  <si>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</si>
  <si>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</si>
  <si>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</si>
  <si>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</si>
  <si>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</si>
  <si>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</si>
  <si>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</si>
  <si>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</si>
  <si>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</si>
  <si>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</si>
  <si>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</si>
  <si>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</si>
  <si>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</si>
  <si>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</si>
  <si>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</si>
  <si>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</si>
  <si>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</si>
  <si>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</si>
  <si>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</si>
  <si>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</si>
  <si>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</si>
  <si>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</si>
  <si>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</si>
  <si>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</si>
  <si>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</si>
  <si>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</si>
  <si>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</si>
  <si>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</si>
  <si>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</si>
  <si>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</si>
  <si>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</si>
  <si>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</si>
  <si>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</si>
  <si>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</si>
  <si>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</si>
  <si>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</si>
  <si>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</si>
  <si>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</si>
  <si>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</si>
  <si>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</si>
  <si>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</si>
  <si>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</si>
  <si>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</si>
  <si>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</si>
  <si>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</si>
  <si>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</si>
  <si>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</si>
  <si>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</si>
  <si>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</si>
  <si>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</si>
  <si>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</si>
  <si>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</si>
  <si>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</si>
  <si>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</si>
  <si>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</si>
  <si>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</si>
  <si>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</si>
  <si>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</si>
  <si>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</si>
  <si>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</si>
  <si>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</si>
  <si>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</si>
  <si>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</si>
  <si>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</si>
  <si>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</si>
  <si>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</si>
  <si>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</si>
  <si>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</si>
  <si>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</si>
  <si>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</si>
  <si>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</si>
  <si>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</si>
  <si>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</si>
  <si>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</si>
  <si>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</si>
  <si>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</si>
  <si>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</si>
  <si>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</si>
  <si>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</si>
  <si>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</si>
  <si>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</si>
  <si>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</si>
  <si>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</si>
  <si>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</si>
  <si>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</si>
  <si>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</si>
  <si>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</si>
  <si>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</si>
  <si>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</si>
  <si>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</si>
  <si>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</si>
  <si>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</si>
  <si>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</si>
  <si>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</si>
  <si>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</si>
  <si>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</si>
  <si>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</si>
  <si>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</si>
  <si>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</si>
  <si>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</si>
  <si>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</si>
  <si>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</si>
  <si>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</si>
  <si>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</si>
  <si>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</si>
  <si>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</si>
  <si>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</si>
  <si>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</si>
  <si>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</si>
  <si>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</si>
  <si>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</si>
  <si>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</si>
  <si>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</si>
  <si>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</si>
  <si>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</si>
  <si>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</si>
  <si>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</si>
  <si>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</si>
  <si>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</si>
  <si>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</si>
  <si>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</si>
  <si>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</si>
  <si>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</si>
  <si>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</si>
  <si>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</si>
  <si>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</si>
  <si>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</si>
  <si>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</si>
  <si>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</si>
  <si>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</si>
  <si>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</si>
  <si>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</si>
  <si>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</si>
  <si>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</si>
  <si>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</si>
  <si>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</si>
  <si>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</si>
  <si>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</si>
  <si>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</si>
  <si>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</si>
  <si>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</si>
  <si>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</si>
  <si>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</si>
  <si>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</si>
  <si>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</si>
  <si>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</si>
  <si>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</si>
  <si>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</si>
  <si>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</si>
  <si>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</si>
  <si>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</si>
  <si>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</si>
  <si>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</si>
  <si>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</si>
  <si>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</si>
  <si>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</si>
  <si>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</si>
  <si>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</si>
  <si>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</si>
  <si>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</si>
  <si>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</si>
  <si>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</si>
  <si>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</si>
  <si>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</si>
  <si>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</si>
  <si>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</si>
  <si>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</si>
  <si>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</si>
  <si>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</si>
  <si>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</si>
  <si>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</si>
  <si>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</si>
  <si>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</si>
  <si>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</si>
  <si>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</si>
  <si>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</si>
  <si>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</si>
  <si>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</si>
  <si>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</si>
  <si>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</si>
  <si>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</si>
  <si>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</si>
  <si>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</si>
  <si>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</si>
  <si>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</si>
  <si>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</si>
  <si>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</si>
  <si>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</si>
  <si>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</si>
  <si>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</si>
  <si>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</si>
  <si>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</si>
  <si>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</si>
  <si>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</si>
  <si>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</si>
  <si>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</si>
  <si>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</si>
  <si>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</si>
  <si>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</si>
  <si>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</si>
  <si>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</si>
  <si>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</si>
  <si>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</si>
  <si>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</si>
  <si>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</si>
  <si>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</si>
  <si>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</si>
  <si>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</si>
  <si>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</si>
  <si>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</si>
  <si>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</si>
  <si>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</si>
  <si>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</si>
  <si>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</si>
  <si>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</si>
  <si>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</si>
  <si>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</si>
  <si>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</si>
  <si>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</si>
  <si>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</si>
  <si>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</si>
  <si>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</si>
  <si>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</si>
  <si>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</si>
  <si>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</si>
  <si>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</si>
  <si>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</si>
  <si>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</si>
  <si>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</si>
  <si>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</si>
  <si>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</si>
  <si>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</si>
  <si>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</si>
  <si>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</si>
  <si>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</si>
  <si>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</si>
  <si>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</si>
  <si>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</si>
  <si>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</si>
  <si>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</si>
  <si>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</si>
  <si>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</si>
  <si>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</si>
  <si>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</si>
  <si>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</si>
  <si>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</si>
  <si>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</si>
  <si>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</si>
  <si>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</si>
  <si>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</si>
  <si>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</si>
  <si>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</si>
  <si>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</si>
  <si>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</si>
  <si>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</si>
  <si>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</si>
  <si>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</si>
  <si>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</si>
  <si>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</si>
  <si>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</si>
  <si>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</si>
  <si>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</si>
  <si>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</si>
  <si>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</si>
  <si>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</si>
  <si>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</si>
  <si>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</si>
  <si>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</si>
  <si>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</si>
  <si>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</si>
  <si>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</si>
  <si>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</si>
  <si>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</si>
  <si>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</si>
  <si>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</si>
  <si>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</si>
  <si>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</si>
  <si>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</si>
  <si>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</si>
  <si>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</si>
  <si>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</si>
  <si>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</si>
  <si>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</si>
  <si>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</si>
  <si>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</si>
  <si>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</si>
  <si>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</si>
  <si>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</si>
  <si>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</si>
  <si>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</si>
  <si>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</si>
  <si>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</si>
  <si>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</si>
  <si>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</si>
  <si>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</si>
  <si>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</si>
  <si>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</si>
  <si>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</si>
  <si>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</si>
  <si>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</si>
  <si>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</si>
  <si>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</si>
  <si>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</si>
  <si>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</si>
  <si>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</si>
  <si>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</si>
  <si>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</si>
  <si>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</si>
  <si>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</si>
  <si>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</si>
  <si>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</si>
  <si>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</si>
  <si>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</si>
  <si>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</si>
  <si>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</si>
  <si>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</si>
  <si>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</si>
  <si>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</si>
  <si>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</si>
  <si>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</si>
  <si>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</si>
  <si>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</si>
  <si>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</si>
  <si>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</si>
  <si>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</si>
  <si>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</si>
  <si>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</si>
  <si>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</si>
  <si>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</si>
  <si>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</si>
  <si>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</si>
  <si>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</si>
  <si>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</si>
  <si>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</si>
  <si>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</si>
  <si>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</si>
  <si>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</si>
  <si>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</si>
  <si>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</si>
  <si>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</si>
  <si>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</si>
  <si>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</si>
  <si>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</si>
  <si>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</si>
  <si>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</si>
  <si>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</si>
  <si>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</si>
  <si>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</si>
  <si>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</si>
  <si>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</si>
  <si>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</si>
  <si>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</si>
  <si>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</si>
  <si>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</si>
  <si>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</si>
  <si>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</si>
  <si>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</si>
  <si>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</si>
  <si>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</si>
  <si>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</si>
  <si>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</si>
  <si>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</si>
  <si>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</si>
  <si>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</si>
  <si>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</si>
  <si>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</si>
  <si>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</si>
  <si>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</si>
  <si>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</si>
  <si>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</si>
  <si>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</si>
  <si>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</si>
  <si>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</si>
  <si>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</si>
  <si>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</si>
  <si>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</si>
  <si>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</si>
  <si>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</si>
  <si>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</si>
  <si>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</si>
  <si>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</si>
  <si>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</si>
  <si>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</si>
  <si>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</si>
  <si>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</si>
  <si>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</si>
  <si>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</si>
  <si>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</si>
  <si>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</si>
  <si>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</si>
  <si>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</si>
  <si>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</si>
  <si>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</si>
  <si>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</si>
  <si>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</si>
  <si>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</si>
  <si>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</si>
  <si>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</si>
  <si>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</si>
  <si>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</si>
  <si>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</si>
  <si>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</si>
  <si>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</si>
  <si>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</si>
  <si>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</si>
  <si>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</si>
  <si>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</si>
  <si>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</si>
  <si>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</si>
  <si>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</si>
  <si>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</si>
  <si>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</si>
  <si>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</si>
  <si>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</si>
  <si>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</si>
  <si>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</si>
  <si>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</si>
  <si>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</si>
  <si>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</si>
  <si>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</si>
  <si>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</si>
  <si>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</si>
  <si>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</si>
  <si>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</si>
  <si>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</si>
  <si>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</si>
  <si>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</si>
  <si>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</si>
  <si>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</si>
  <si>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</si>
  <si>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</si>
  <si>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</si>
  <si>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</si>
  <si>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</si>
  <si>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</si>
  <si>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</si>
  <si>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</si>
  <si>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</si>
  <si>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</si>
  <si>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</si>
  <si>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</si>
  <si>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</si>
  <si>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</si>
  <si>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</si>
  <si>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</si>
  <si>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</si>
  <si>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</si>
  <si>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</si>
  <si>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</si>
  <si>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</si>
  <si>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</si>
  <si>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</si>
  <si>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</si>
  <si>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</si>
  <si>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</si>
  <si>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</si>
  <si>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</si>
  <si>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</si>
  <si>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</si>
  <si>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</si>
  <si>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</si>
  <si>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</si>
  <si>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</si>
  <si>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</si>
  <si>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</si>
  <si>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</si>
  <si>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</si>
  <si>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</si>
  <si>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</si>
  <si>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</si>
  <si>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</si>
  <si>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</si>
  <si>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</si>
  <si>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</si>
  <si>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</si>
  <si>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</si>
  <si>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</si>
  <si>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</si>
  <si>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</si>
  <si>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</si>
  <si>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</si>
  <si>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</si>
  <si>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</si>
  <si>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</si>
  <si>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</si>
  <si>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</si>
  <si>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</si>
  <si>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</si>
  <si>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</si>
  <si>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</si>
  <si>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</si>
  <si>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</si>
  <si>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</si>
  <si>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</si>
  <si>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</si>
  <si>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</si>
  <si>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</si>
  <si>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</si>
  <si>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</si>
  <si>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</si>
  <si>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</si>
  <si>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</si>
  <si>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</si>
  <si>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</si>
  <si>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</si>
  <si>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</si>
  <si>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</si>
  <si>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</si>
  <si>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</si>
  <si>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</si>
  <si>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</si>
  <si>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</si>
  <si>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</si>
  <si>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</si>
  <si>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</si>
  <si>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</si>
  <si>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</si>
  <si>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</si>
  <si>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</si>
  <si>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</si>
  <si>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</si>
  <si>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</si>
  <si>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</si>
  <si>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</si>
  <si>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</si>
  <si>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</si>
  <si>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</si>
  <si>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</si>
  <si>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</si>
  <si>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</si>
  <si>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</si>
  <si>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</si>
  <si>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</si>
  <si>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</si>
  <si>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</si>
  <si>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</si>
  <si>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</si>
  <si>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</si>
  <si>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</si>
  <si>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</si>
  <si>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</si>
  <si>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</si>
  <si>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</si>
  <si>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</si>
  <si>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</si>
  <si>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</si>
  <si>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</si>
  <si>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</si>
  <si>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</si>
  <si>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</si>
  <si>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</si>
  <si>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</si>
  <si>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</si>
  <si>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</si>
  <si>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</si>
  <si>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</si>
  <si>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</si>
  <si>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</si>
  <si>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</si>
  <si>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</si>
  <si>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</si>
  <si>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</si>
  <si>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</si>
  <si>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</si>
  <si>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</si>
  <si>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</si>
  <si>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</si>
  <si>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</si>
  <si>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</si>
  <si>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</si>
  <si>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</si>
  <si>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</si>
  <si>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</si>
  <si>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</si>
  <si>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</si>
  <si>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</si>
  <si>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</si>
  <si>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</si>
  <si>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</si>
  <si>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</si>
  <si>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</si>
  <si>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</si>
  <si>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</si>
  <si>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</si>
  <si>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</si>
  <si>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</si>
  <si>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</si>
  <si>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</si>
  <si>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</si>
  <si>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</si>
  <si>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</si>
  <si>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</si>
  <si>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</si>
  <si>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</si>
  <si>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</si>
  <si>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</si>
  <si>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</si>
  <si>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</si>
  <si>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</si>
  <si>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</si>
  <si>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</si>
  <si>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</si>
  <si>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</si>
  <si>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</si>
  <si>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</si>
  <si>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</si>
  <si>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</si>
  <si>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</si>
  <si>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</si>
  <si>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</si>
  <si>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</si>
  <si>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</si>
  <si>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</si>
  <si>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</si>
  <si>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</si>
  <si>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</si>
  <si>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</si>
  <si>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</si>
  <si>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</si>
  <si>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</si>
  <si>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</si>
  <si>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</si>
  <si>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</si>
  <si>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</si>
  <si>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</si>
  <si>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</si>
  <si>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</si>
  <si>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</si>
  <si>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</si>
  <si>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</si>
  <si>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</si>
  <si>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</si>
  <si>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</si>
  <si>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</si>
  <si>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</si>
  <si>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</si>
  <si>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</si>
  <si>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</si>
  <si>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</si>
  <si>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</si>
  <si>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</si>
  <si>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</si>
  <si>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</si>
  <si>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</si>
  <si>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</si>
  <si>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</si>
  <si>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</si>
  <si>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</si>
  <si>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</si>
  <si>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</si>
  <si>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</si>
  <si>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</si>
  <si>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</si>
  <si>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</si>
  <si>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</si>
  <si>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</si>
  <si>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</si>
  <si>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</si>
  <si>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</si>
  <si>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</si>
  <si>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</si>
  <si>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</si>
  <si>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</si>
  <si>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</si>
  <si>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</si>
  <si>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</si>
  <si>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</si>
  <si>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</si>
  <si>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</si>
  <si>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</si>
  <si>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</si>
  <si>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</si>
  <si>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</si>
  <si>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</si>
  <si>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</si>
  <si>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</si>
  <si>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</si>
  <si>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</si>
  <si>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</si>
  <si>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</si>
  <si>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</si>
  <si>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</si>
  <si>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</si>
  <si>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</si>
  <si>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</si>
  <si>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</si>
  <si>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</si>
  <si>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</si>
  <si>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</si>
  <si>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</si>
  <si>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</si>
  <si>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</si>
  <si>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</si>
  <si>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</si>
  <si>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</si>
  <si>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</si>
  <si>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</si>
  <si>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</si>
  <si>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</si>
  <si>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</si>
  <si>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</si>
  <si>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</si>
  <si>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</si>
  <si>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</si>
  <si>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</si>
  <si>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</si>
  <si>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</si>
  <si>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</si>
  <si>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</si>
  <si>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</si>
  <si>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</si>
  <si>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</si>
  <si>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</si>
  <si>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</si>
  <si>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</si>
  <si>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</si>
  <si>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</si>
  <si>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</si>
  <si>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</si>
  <si>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</si>
  <si>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</si>
  <si>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</si>
  <si>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</si>
  <si>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</si>
  <si>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</si>
  <si>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</si>
  <si>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</si>
  <si>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</si>
  <si>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</si>
  <si>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</si>
  <si>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</si>
  <si>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</si>
  <si>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</si>
  <si>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</si>
  <si>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</si>
  <si>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</si>
  <si>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</si>
  <si>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</si>
  <si>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</si>
  <si>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</si>
  <si>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</si>
  <si>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</si>
  <si>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</si>
  <si>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</si>
  <si>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</si>
  <si>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</si>
  <si>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</si>
  <si>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</si>
  <si>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</si>
  <si>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</si>
  <si>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</si>
  <si>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</si>
  <si>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</si>
  <si>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</si>
  <si>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</si>
  <si>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</si>
  <si>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</si>
  <si>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</si>
  <si>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</si>
  <si>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</si>
  <si>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</si>
  <si>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</si>
  <si>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</si>
  <si>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</si>
  <si>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</si>
  <si>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</si>
  <si>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</si>
  <si>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</si>
  <si>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</si>
  <si>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</si>
  <si>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</si>
  <si>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</si>
  <si>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</si>
  <si>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</si>
  <si>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</si>
  <si>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</si>
  <si>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</si>
  <si>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</si>
  <si>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</si>
  <si>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</si>
  <si>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</si>
  <si>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</si>
  <si>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</si>
  <si>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</si>
  <si>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</si>
  <si>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</si>
  <si>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</si>
  <si>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</si>
  <si>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</si>
  <si>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</si>
  <si>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</si>
  <si>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</si>
  <si>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</si>
  <si>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</si>
  <si>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</si>
  <si>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</si>
  <si>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</si>
  <si>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</si>
  <si>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</si>
  <si>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</si>
  <si>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</si>
  <si>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</si>
  <si>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</si>
  <si>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</si>
  <si>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</si>
  <si>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</si>
  <si>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</si>
  <si>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</si>
  <si>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</si>
  <si>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</si>
  <si>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</si>
  <si>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</si>
  <si>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</si>
  <si>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</si>
  <si>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</si>
  <si>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</si>
  <si>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</si>
  <si>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</si>
  <si>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</si>
  <si>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</si>
  <si>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</si>
  <si>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</si>
  <si>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</si>
  <si>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</si>
  <si>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</si>
  <si>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</si>
  <si>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</si>
  <si>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</si>
  <si>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</si>
  <si>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</si>
  <si>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</si>
  <si>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</si>
  <si>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</si>
  <si>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</si>
  <si>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</si>
  <si>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</si>
  <si>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</si>
  <si>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</si>
  <si>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</si>
  <si>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</si>
  <si>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</si>
  <si>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</si>
  <si>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</si>
  <si>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</si>
  <si>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</si>
  <si>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</si>
  <si>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</si>
  <si>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</si>
  <si>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</si>
  <si>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</si>
  <si>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</si>
  <si>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</si>
  <si>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</si>
  <si>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</si>
  <si>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</si>
  <si>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</si>
  <si>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</si>
  <si>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</si>
  <si>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</si>
  <si>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</si>
  <si>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</si>
  <si>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</si>
  <si>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</si>
  <si>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</si>
  <si>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</si>
  <si>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</si>
  <si>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</si>
  <si>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</si>
  <si>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</si>
  <si>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</si>
  <si>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</si>
  <si>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</si>
  <si>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</si>
  <si>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</si>
  <si>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</si>
  <si>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</si>
  <si>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</si>
  <si>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</si>
  <si>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</si>
  <si>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</si>
  <si>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</si>
  <si>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</si>
  <si>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</si>
  <si>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</si>
  <si>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</si>
  <si>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</si>
  <si>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</si>
  <si>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</si>
  <si>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</si>
  <si>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</si>
  <si>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</si>
  <si>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</si>
  <si>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</si>
  <si>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</si>
  <si>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</si>
  <si>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</si>
  <si>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</si>
  <si>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</si>
  <si>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</si>
  <si>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</si>
  <si>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</si>
  <si>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</si>
  <si>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</si>
  <si>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</si>
  <si>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</si>
  <si>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</si>
  <si>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</si>
  <si>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</si>
  <si>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</si>
  <si>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</si>
  <si>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</si>
  <si>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</si>
  <si>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</si>
  <si>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</si>
  <si>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</si>
  <si>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</si>
  <si>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</si>
  <si>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</si>
  <si>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</si>
  <si>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</si>
  <si>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</si>
  <si>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</si>
  <si>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</si>
  <si>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</si>
  <si>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</si>
  <si>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</si>
  <si>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</si>
  <si>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</si>
  <si>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</si>
  <si>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</si>
  <si>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</si>
  <si>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</si>
  <si>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</si>
  <si>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</si>
  <si>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</si>
  <si>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</si>
  <si>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</si>
  <si>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</si>
  <si>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</si>
  <si>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</si>
  <si>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</si>
  <si>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</si>
  <si>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</si>
  <si>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</si>
  <si>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</si>
  <si>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</si>
  <si>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</si>
  <si>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</si>
  <si>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</si>
  <si>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</si>
  <si>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</si>
  <si>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</si>
  <si>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</si>
  <si>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</si>
  <si>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</si>
  <si>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</si>
  <si>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</si>
  <si>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</si>
  <si>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</si>
  <si>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</si>
  <si>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</si>
  <si>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</si>
  <si>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</si>
  <si>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</si>
  <si>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</si>
  <si>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</si>
  <si>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</si>
  <si>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</si>
  <si>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</si>
  <si>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</si>
  <si>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</si>
  <si>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</si>
  <si>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</si>
  <si>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</si>
  <si>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</si>
  <si>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</si>
  <si>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</si>
  <si>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</si>
  <si>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</si>
  <si>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</si>
  <si>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</si>
  <si>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</si>
  <si>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</si>
  <si>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</si>
  <si>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</si>
  <si>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</si>
  <si>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</si>
  <si>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</si>
  <si>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</si>
  <si>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</si>
  <si>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</si>
  <si>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</si>
  <si>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</si>
  <si>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</si>
  <si>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</si>
  <si>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</si>
  <si>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</si>
  <si>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</si>
  <si>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</si>
  <si>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</si>
  <si>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</si>
  <si>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</si>
  <si>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</si>
  <si>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</si>
  <si>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</si>
  <si>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</si>
  <si>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</si>
  <si>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</si>
  <si>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</si>
  <si>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</si>
  <si>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</si>
  <si>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</si>
  <si>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</si>
  <si>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</si>
  <si>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</si>
  <si>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</si>
  <si>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</si>
  <si>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</si>
  <si>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</si>
  <si>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</si>
  <si>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</si>
  <si>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</si>
  <si>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</si>
  <si>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</si>
  <si>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</si>
  <si>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</si>
  <si>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</si>
  <si>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</si>
  <si>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</si>
  <si>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</si>
  <si>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</si>
  <si>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</si>
  <si>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</si>
  <si>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</si>
  <si>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</si>
  <si>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</si>
  <si>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</si>
  <si>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</si>
  <si>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</si>
  <si>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</si>
  <si>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</si>
  <si>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</si>
  <si>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</si>
  <si>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</si>
  <si>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</si>
  <si>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</si>
  <si>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</si>
  <si>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</si>
  <si>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</si>
  <si>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</si>
  <si>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</si>
  <si>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</si>
  <si>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</si>
  <si>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</si>
  <si>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</si>
  <si>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</si>
  <si>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</si>
  <si>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</si>
  <si>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</si>
  <si>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</si>
  <si>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</si>
  <si>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</si>
  <si>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</si>
  <si>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</si>
  <si>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</si>
  <si>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</si>
  <si>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</si>
  <si>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</si>
  <si>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</si>
  <si>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</si>
  <si>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</si>
  <si>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</si>
  <si>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</si>
  <si>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</si>
  <si>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</si>
  <si>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</si>
  <si>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</si>
  <si>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</si>
  <si>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</si>
  <si>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</si>
  <si>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</si>
  <si>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</si>
  <si>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</si>
  <si>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</si>
  <si>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</si>
  <si>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</si>
  <si>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</si>
  <si>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</si>
  <si>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</si>
  <si>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</si>
  <si>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</si>
  <si>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</si>
  <si>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</si>
  <si>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</si>
  <si>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</si>
  <si>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</si>
  <si>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</si>
  <si>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</si>
  <si>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</si>
  <si>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</si>
  <si>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</si>
  <si>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</si>
  <si>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</si>
  <si>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</si>
  <si>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</si>
  <si>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</si>
  <si>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</si>
  <si>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</si>
  <si>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</si>
  <si>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</si>
  <si>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</si>
  <si>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</si>
  <si>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</si>
  <si>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</si>
  <si>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</si>
  <si>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</si>
  <si>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</si>
  <si>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</si>
  <si>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</si>
  <si>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</si>
  <si>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</si>
  <si>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</si>
  <si>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</si>
  <si>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</si>
  <si>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</si>
  <si>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</si>
  <si>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</si>
  <si>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</si>
  <si>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</si>
  <si>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</si>
  <si>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</si>
  <si>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</si>
  <si>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</si>
  <si>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</si>
  <si>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</si>
  <si>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</si>
  <si>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</si>
  <si>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</si>
  <si>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</si>
  <si>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</si>
  <si>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</si>
  <si>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</si>
  <si>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</si>
  <si>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</si>
  <si>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</si>
  <si>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</si>
  <si>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</si>
  <si>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</si>
  <si>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</si>
  <si>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</si>
  <si>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</si>
  <si>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</si>
  <si>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</si>
  <si>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</si>
  <si>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</si>
  <si>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</si>
  <si>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</si>
  <si>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</si>
  <si>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</si>
  <si>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</si>
  <si>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</si>
  <si>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</si>
  <si>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</si>
  <si>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</si>
  <si>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</si>
  <si>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</si>
  <si>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</si>
  <si>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</si>
  <si>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</si>
  <si>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</si>
  <si>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</si>
  <si>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</si>
  <si>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</si>
  <si>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</si>
  <si>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</si>
  <si>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</si>
  <si>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</si>
  <si>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</si>
  <si>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</si>
  <si>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</si>
  <si>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</si>
  <si>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</si>
  <si>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</si>
  <si>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</si>
  <si>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</si>
  <si>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</si>
  <si>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</si>
  <si>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</si>
  <si>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</si>
  <si>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</si>
  <si>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</si>
  <si>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</si>
  <si>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</si>
  <si>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</si>
  <si>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</si>
  <si>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</si>
  <si>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</si>
  <si>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</si>
  <si>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</si>
  <si>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</si>
  <si>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</si>
  <si>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</si>
  <si>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</si>
  <si>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</si>
  <si>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</si>
  <si>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</si>
  <si>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</si>
  <si>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</si>
  <si>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</si>
  <si>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</si>
  <si>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</si>
  <si>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</si>
  <si>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</si>
  <si>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</si>
  <si>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</si>
  <si>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</si>
  <si>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</si>
  <si>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</si>
  <si>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</si>
  <si>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</si>
  <si>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</si>
  <si>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</si>
  <si>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</si>
  <si>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</si>
  <si>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</si>
  <si>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</si>
  <si>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</si>
  <si>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</si>
  <si>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</si>
  <si>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</si>
  <si>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</si>
  <si>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</si>
  <si>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</si>
  <si>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</si>
  <si>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</si>
  <si>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</si>
  <si>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</si>
  <si>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</si>
  <si>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</si>
  <si>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</si>
  <si>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</si>
  <si>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</si>
  <si>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</si>
  <si>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</si>
  <si>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</si>
  <si>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</si>
  <si>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</si>
  <si>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</si>
  <si>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</si>
  <si>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</si>
  <si>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</si>
  <si>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</si>
  <si>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</si>
  <si>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</si>
  <si>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</si>
  <si>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</si>
  <si>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</si>
  <si>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</si>
  <si>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</si>
  <si>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</si>
  <si>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</si>
  <si>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</si>
  <si>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</si>
  <si>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</si>
  <si>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</si>
  <si>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</si>
  <si>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</si>
  <si>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</si>
  <si>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</si>
  <si>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</si>
  <si>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</si>
  <si>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</si>
  <si>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</si>
  <si>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</si>
  <si>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</si>
  <si>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</si>
  <si>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</si>
  <si>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</si>
  <si>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</si>
  <si>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</si>
  <si>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</si>
  <si>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</si>
  <si>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</si>
  <si>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</si>
  <si>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</si>
  <si>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</si>
  <si>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</si>
  <si>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</si>
  <si>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</si>
  <si>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</si>
  <si>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</si>
  <si>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</si>
  <si>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</si>
  <si>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</si>
  <si>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</si>
  <si>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</si>
  <si>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</si>
  <si>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</si>
  <si>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</si>
  <si>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</si>
  <si>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</si>
  <si>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</si>
  <si>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</si>
  <si>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</si>
  <si>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</si>
  <si>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</si>
  <si>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</si>
  <si>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</si>
  <si>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</si>
  <si>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</si>
  <si>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</si>
  <si>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</si>
  <si>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</si>
  <si>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</si>
  <si>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</si>
  <si>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</si>
  <si>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</si>
  <si>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</si>
  <si>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</si>
  <si>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</si>
  <si>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</si>
  <si>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</si>
  <si>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</si>
  <si>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</si>
  <si>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</si>
  <si>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</si>
  <si>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</si>
  <si>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</si>
  <si>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</si>
  <si>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</si>
  <si>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</si>
  <si>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</si>
  <si>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</si>
  <si>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</si>
  <si>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</si>
  <si>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</si>
  <si>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</si>
  <si>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</si>
  <si>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</si>
  <si>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</si>
  <si>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</si>
  <si>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</si>
  <si>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</si>
  <si>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</si>
  <si>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</si>
  <si>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</si>
  <si>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</si>
  <si>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</si>
  <si>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</si>
  <si>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</si>
  <si>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</si>
  <si>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</si>
  <si>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</si>
  <si>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</si>
  <si>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</si>
  <si>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</si>
  <si>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</si>
  <si>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</si>
  <si>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</si>
  <si>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</si>
  <si>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</si>
  <si>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</si>
  <si>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</si>
  <si>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</si>
  <si>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</si>
  <si>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</si>
  <si>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</si>
  <si>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</si>
  <si>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</si>
  <si>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</si>
  <si>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</si>
  <si>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</si>
  <si>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</si>
  <si>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</si>
  <si>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</si>
  <si>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</si>
  <si>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</si>
  <si>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</si>
  <si>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</si>
  <si>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</si>
  <si>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</si>
  <si>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</si>
  <si>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</si>
  <si>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</si>
  <si>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</si>
  <si>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</si>
  <si>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</si>
  <si>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</si>
  <si>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</si>
  <si>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</si>
  <si>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</si>
  <si>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</si>
  <si>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</si>
  <si>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</si>
  <si>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</si>
  <si>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</si>
  <si>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</si>
  <si>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</si>
  <si>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</si>
  <si>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</si>
  <si>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</si>
  <si>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</si>
  <si>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</si>
  <si>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</si>
  <si>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</si>
  <si>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</si>
  <si>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</si>
  <si>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</si>
  <si>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</si>
  <si>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</si>
  <si>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</si>
  <si>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</si>
  <si>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</si>
  <si>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</si>
  <si>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</si>
  <si>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</si>
  <si>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</si>
  <si>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</si>
  <si>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</si>
  <si>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</si>
  <si>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</si>
  <si>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</si>
  <si>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</si>
  <si>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</si>
  <si>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</si>
  <si>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</si>
  <si>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</si>
  <si>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</si>
  <si>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</si>
  <si>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</si>
  <si>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</si>
  <si>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</si>
  <si>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</si>
  <si>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</si>
  <si>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</si>
  <si>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</si>
  <si>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</si>
  <si>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</si>
  <si>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</si>
  <si>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</si>
  <si>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</si>
  <si>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</si>
  <si>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</si>
  <si>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</si>
  <si>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</si>
  <si>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</si>
  <si>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</si>
  <si>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</si>
  <si>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</si>
  <si>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</si>
  <si>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</si>
  <si>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</si>
  <si>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</si>
  <si>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</si>
  <si>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</si>
  <si>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</si>
  <si>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</si>
  <si>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</si>
  <si>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</si>
  <si>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</si>
  <si>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</si>
  <si>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</si>
  <si>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</si>
  <si>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</si>
  <si>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</si>
  <si>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</si>
  <si>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</si>
  <si>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</si>
  <si>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</si>
  <si>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</si>
  <si>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</si>
  <si>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</si>
  <si>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</si>
  <si>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</si>
  <si>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</si>
  <si>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</si>
  <si>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</si>
  <si>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</si>
  <si>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</si>
  <si>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</si>
  <si>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</si>
  <si>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</si>
  <si>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</si>
  <si>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</si>
  <si>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</si>
  <si>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</si>
  <si>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</si>
  <si>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</si>
  <si>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</si>
  <si>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</si>
  <si>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</si>
  <si>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</si>
  <si>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</si>
  <si>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</si>
  <si>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</si>
  <si>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</si>
  <si>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</si>
  <si>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</si>
  <si>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</si>
  <si>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</si>
  <si>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</si>
  <si>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</si>
  <si>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</si>
  <si>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</si>
  <si>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</si>
  <si>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</si>
  <si>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</si>
  <si>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</si>
  <si>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</si>
  <si>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</si>
  <si>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</si>
  <si>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</si>
  <si>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</si>
  <si>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</si>
  <si>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</si>
  <si>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</si>
  <si>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</si>
  <si>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</si>
  <si>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</si>
  <si>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</si>
  <si>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</si>
  <si>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</si>
  <si>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</si>
  <si>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</si>
  <si>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</si>
  <si>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</si>
  <si>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</si>
  <si>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</si>
  <si>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</si>
  <si>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</si>
  <si>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</si>
  <si>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</si>
  <si>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</si>
  <si>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</si>
  <si>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</si>
  <si>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</si>
  <si>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</si>
  <si>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</si>
  <si>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</si>
  <si>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</si>
  <si>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</si>
  <si>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</si>
  <si>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</si>
  <si>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</si>
  <si>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</si>
  <si>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</si>
  <si>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</si>
  <si>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</si>
  <si>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</si>
  <si>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</si>
  <si>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</si>
  <si>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</si>
  <si>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</si>
  <si>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</si>
  <si>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</si>
  <si>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</si>
  <si>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</si>
  <si>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</si>
  <si>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</si>
  <si>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</si>
  <si>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</si>
  <si>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</si>
  <si>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</si>
  <si>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</si>
  <si>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</si>
  <si>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</si>
  <si>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</si>
  <si>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</si>
  <si>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</si>
  <si>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</si>
  <si>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</si>
  <si>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</si>
  <si>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</si>
  <si>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</si>
  <si>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</si>
  <si>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</si>
  <si>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</si>
  <si>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</si>
  <si>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</si>
  <si>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</si>
  <si>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</si>
  <si>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</si>
  <si>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</si>
  <si>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</si>
  <si>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</si>
  <si>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</si>
  <si>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</si>
  <si>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</si>
  <si>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</si>
  <si>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</si>
  <si>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</si>
  <si>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</si>
  <si>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</si>
  <si>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</si>
  <si>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</si>
  <si>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</si>
  <si>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</si>
  <si>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</si>
  <si>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</si>
  <si>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</si>
  <si>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</si>
  <si>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</si>
  <si>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</si>
  <si>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</si>
  <si>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</si>
  <si>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</si>
  <si>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</si>
  <si>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</si>
  <si>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</si>
  <si>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</si>
  <si>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</si>
  <si>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</si>
  <si>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</si>
  <si>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</si>
  <si>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</si>
  <si>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</si>
  <si>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</si>
  <si>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</si>
  <si>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</si>
  <si>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</si>
  <si>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</si>
  <si>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</si>
  <si>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</si>
  <si>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</si>
  <si>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</si>
  <si>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</si>
  <si>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</si>
  <si>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</si>
  <si>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</si>
  <si>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</si>
  <si>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</si>
  <si>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</si>
  <si>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</si>
  <si>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</si>
  <si>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</si>
  <si>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</si>
  <si>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</si>
  <si>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</si>
  <si>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</si>
  <si>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</si>
  <si>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</si>
  <si>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</si>
  <si>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</si>
  <si>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</si>
  <si>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</si>
  <si>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</si>
  <si>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</si>
  <si>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</si>
  <si>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</si>
  <si>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</si>
  <si>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</si>
  <si>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</si>
  <si>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</si>
  <si>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</si>
  <si>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</si>
  <si>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</si>
  <si>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</si>
  <si>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</si>
  <si>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</si>
  <si>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</si>
  <si>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</si>
  <si>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</si>
  <si>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</si>
  <si>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</si>
  <si>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</si>
  <si>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</si>
  <si>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</si>
  <si>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</si>
  <si>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</si>
  <si>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</si>
  <si>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</si>
  <si>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</si>
  <si>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</si>
  <si>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</si>
  <si>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</si>
  <si>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</si>
  <si>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</si>
  <si>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</si>
  <si>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</si>
  <si>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</si>
  <si>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</si>
  <si>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</si>
  <si>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</si>
  <si>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</si>
  <si>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</si>
  <si>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</si>
  <si>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</si>
  <si>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</si>
  <si>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</si>
  <si>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</si>
  <si>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</si>
  <si>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</si>
  <si>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</si>
  <si>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</si>
  <si>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</si>
  <si>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</si>
  <si>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</si>
  <si>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</si>
  <si>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</si>
  <si>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</si>
  <si>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</si>
  <si>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</si>
  <si>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</si>
  <si>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</si>
  <si>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</si>
  <si>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</si>
  <si>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</si>
  <si>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</si>
  <si>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</si>
  <si>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</si>
  <si>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</si>
  <si>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</si>
  <si>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</si>
  <si>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</si>
  <si>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</si>
  <si>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</si>
  <si>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</si>
  <si>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</si>
  <si>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</si>
  <si>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</si>
  <si>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</si>
  <si>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</si>
  <si>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</si>
  <si>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</si>
  <si>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</si>
  <si>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</si>
  <si>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</si>
  <si>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</si>
  <si>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</si>
  <si>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</si>
  <si>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</si>
  <si>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</si>
  <si>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</si>
  <si>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</si>
  <si>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</si>
  <si>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</si>
  <si>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</si>
  <si>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</si>
  <si>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</si>
  <si>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</si>
  <si>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</si>
  <si>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</si>
  <si>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</si>
  <si>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</si>
  <si>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</si>
  <si>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</si>
  <si>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</si>
  <si>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</si>
  <si>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</si>
  <si>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</si>
  <si>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</si>
  <si>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</si>
  <si>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</si>
  <si>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</si>
  <si>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</si>
  <si>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</si>
  <si>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</si>
  <si>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</si>
  <si>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</si>
  <si>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</si>
  <si>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</si>
  <si>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</si>
  <si>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</si>
  <si>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</si>
  <si>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</si>
  <si>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</si>
  <si>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</si>
  <si>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</si>
  <si>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</si>
  <si>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</si>
  <si>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</si>
  <si>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</si>
  <si>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</si>
  <si>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</si>
  <si>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</si>
  <si>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</si>
  <si>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</si>
  <si>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</si>
  <si>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</si>
  <si>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</si>
  <si>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</si>
  <si>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</si>
  <si>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</si>
  <si>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</si>
  <si>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</si>
  <si>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</si>
  <si>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</si>
  <si>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</si>
  <si>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</si>
  <si>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</si>
  <si>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</si>
  <si>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</si>
  <si>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</si>
  <si>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</si>
  <si>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</si>
  <si>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</si>
  <si>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</si>
  <si>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</si>
  <si>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</si>
  <si>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</si>
  <si>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</si>
  <si>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</si>
  <si>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</si>
  <si>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</si>
  <si>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</si>
  <si>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</si>
  <si>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</si>
  <si>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</si>
  <si>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</si>
  <si>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</si>
  <si>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</si>
  <si>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</si>
  <si>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</si>
  <si>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</si>
  <si>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</si>
  <si>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</si>
  <si>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</si>
  <si>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</si>
  <si>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</si>
  <si>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</si>
  <si>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</si>
  <si>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</si>
  <si>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</si>
  <si>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</si>
  <si>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</si>
  <si>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</si>
  <si>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</si>
  <si>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</si>
  <si>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</si>
  <si>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</si>
  <si>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</si>
  <si>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</si>
  <si>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</si>
  <si>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</si>
  <si>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</si>
  <si>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</si>
  <si>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</si>
  <si>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</si>
  <si>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</si>
  <si>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</si>
  <si>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</si>
  <si>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</si>
  <si>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</si>
  <si>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</si>
  <si>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</si>
  <si>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</si>
  <si>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</si>
  <si>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</si>
  <si>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</si>
  <si>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</si>
  <si>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</si>
  <si>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</si>
  <si>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</si>
  <si>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</si>
  <si>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</si>
  <si>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</si>
  <si>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</si>
  <si>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</si>
  <si>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</si>
  <si>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</si>
  <si>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</si>
  <si>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</si>
  <si>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</si>
  <si>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</si>
  <si>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</si>
  <si>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</si>
  <si>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</si>
  <si>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</si>
  <si>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</si>
  <si>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</si>
  <si>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</si>
  <si>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</si>
  <si>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</si>
  <si>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</si>
  <si>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</si>
  <si>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</si>
  <si>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</si>
  <si>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</si>
  <si>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</si>
  <si>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</si>
  <si>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</si>
  <si>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</si>
  <si>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</si>
  <si>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</si>
  <si>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</si>
  <si>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</si>
  <si>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</si>
  <si>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</si>
  <si>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</si>
  <si>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</si>
  <si>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</si>
  <si>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</si>
  <si>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</si>
  <si>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</si>
  <si>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</si>
  <si>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</si>
  <si>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</si>
  <si>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</si>
  <si>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</si>
  <si>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</si>
  <si>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</si>
  <si>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</si>
  <si>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</si>
  <si>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</si>
  <si>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</si>
  <si>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</si>
  <si>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</si>
  <si>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</si>
  <si>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</si>
  <si>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</si>
  <si>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</si>
  <si>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</si>
  <si>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</si>
  <si>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</si>
  <si>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</si>
  <si>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</si>
  <si>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</si>
  <si>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</si>
  <si>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</si>
  <si>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</si>
  <si>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</si>
  <si>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</si>
  <si>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</si>
  <si>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</si>
  <si>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</si>
  <si>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</si>
  <si>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</si>
  <si>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</si>
  <si>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</si>
  <si>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</si>
  <si>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</si>
  <si>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</si>
  <si>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</si>
  <si>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</si>
  <si>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</si>
  <si>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</si>
  <si>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</si>
  <si>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</si>
  <si>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</si>
  <si>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</si>
  <si>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</si>
  <si>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</si>
  <si>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</si>
  <si>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</si>
  <si>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</si>
  <si>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</si>
  <si>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</si>
  <si>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</si>
  <si>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</si>
  <si>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</si>
  <si>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</si>
  <si>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</si>
  <si>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</si>
  <si>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</si>
  <si>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</si>
  <si>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</si>
  <si>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</si>
  <si>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</si>
  <si>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</si>
  <si>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</si>
  <si>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</si>
  <si>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</si>
  <si>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</si>
  <si>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</si>
  <si>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</si>
  <si>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</si>
  <si>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</si>
  <si>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</si>
  <si>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</si>
  <si>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</si>
  <si>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</si>
  <si>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</si>
  <si>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</si>
  <si>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</si>
  <si>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</si>
  <si>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</si>
  <si>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</si>
  <si>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</si>
  <si>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</si>
  <si>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</si>
  <si>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</si>
  <si>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</si>
  <si>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</si>
  <si>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</si>
  <si>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</si>
  <si>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</si>
  <si>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</si>
  <si>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</si>
  <si>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</si>
  <si>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</si>
  <si>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</si>
  <si>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</si>
  <si>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</si>
  <si>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</si>
  <si>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</si>
  <si>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</si>
  <si>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</si>
  <si>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</si>
  <si>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</si>
  <si>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</si>
  <si>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</si>
  <si>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</si>
  <si>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</si>
  <si>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</si>
  <si>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</si>
  <si>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</si>
  <si>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</si>
  <si>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</si>
  <si>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</si>
  <si>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</si>
  <si>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</si>
  <si>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</si>
  <si>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</si>
  <si>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</si>
  <si>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</si>
  <si>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</si>
  <si>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</si>
  <si>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</si>
  <si>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</si>
  <si>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</si>
  <si>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</si>
  <si>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</si>
  <si>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</si>
  <si>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</si>
  <si>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</si>
  <si>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</si>
  <si>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</si>
  <si>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</si>
  <si>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</si>
  <si>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</si>
  <si>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</si>
  <si>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</si>
  <si>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</si>
  <si>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</si>
  <si>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</si>
  <si>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</si>
  <si>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</si>
  <si>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</si>
  <si>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</si>
  <si>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</si>
  <si>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</si>
  <si>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</si>
  <si>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</si>
  <si>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</si>
  <si>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</si>
  <si>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</si>
  <si>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</si>
  <si>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</si>
  <si>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</si>
  <si>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</si>
  <si>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</si>
  <si>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</si>
  <si>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</si>
  <si>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</si>
  <si>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</si>
  <si>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</si>
  <si>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</si>
  <si>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</si>
  <si>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</si>
  <si>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</si>
  <si>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</si>
  <si>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</si>
  <si>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</si>
  <si>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</si>
  <si>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</si>
  <si>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</si>
  <si>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</si>
  <si>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</si>
  <si>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</si>
  <si>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</si>
  <si>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</si>
  <si>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</si>
  <si>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</si>
  <si>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</si>
  <si>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</si>
  <si>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</si>
  <si>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</si>
  <si>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</si>
  <si>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</si>
  <si>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</si>
  <si>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</si>
  <si>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</si>
  <si>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</si>
  <si>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</si>
  <si>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</si>
  <si>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</si>
  <si>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</si>
  <si>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</si>
  <si>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</si>
  <si>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</si>
  <si>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</si>
  <si>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</si>
  <si>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</si>
  <si>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</si>
  <si>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</si>
  <si>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</si>
  <si>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</si>
  <si>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</si>
  <si>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</si>
  <si>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</si>
  <si>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</si>
  <si>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</si>
  <si>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</si>
  <si>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</si>
  <si>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</si>
  <si>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</si>
  <si>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</si>
  <si>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</si>
  <si>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</si>
  <si>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</si>
  <si>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</si>
  <si>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</si>
  <si>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</si>
  <si>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</si>
  <si>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</si>
  <si>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</si>
  <si>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</si>
  <si>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</si>
  <si>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</si>
  <si>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</si>
  <si>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</si>
  <si>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</si>
  <si>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</si>
  <si>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</si>
  <si>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</si>
  <si>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</si>
  <si>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</si>
  <si>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</si>
  <si>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</si>
  <si>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</si>
  <si>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</si>
  <si>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</si>
  <si>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</si>
  <si>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</si>
  <si>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</si>
  <si>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</si>
  <si>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</si>
  <si>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</si>
  <si>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</si>
  <si>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</si>
  <si>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</si>
  <si>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</si>
  <si>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</si>
  <si>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</si>
  <si>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</si>
  <si>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</si>
  <si>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</si>
  <si>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</si>
  <si>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</si>
  <si>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</si>
  <si>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</si>
  <si>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</si>
  <si>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</si>
  <si>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</si>
  <si>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</si>
  <si>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</si>
  <si>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</si>
  <si>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</si>
  <si>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</si>
  <si>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</si>
  <si>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</si>
  <si>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</si>
  <si>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</si>
  <si>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</si>
  <si>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</si>
  <si>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</si>
  <si>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</si>
  <si>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</si>
  <si>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</si>
  <si>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</si>
  <si>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</si>
  <si>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</si>
  <si>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</si>
  <si>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</si>
  <si>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</si>
  <si>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</si>
  <si>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</si>
  <si>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</si>
  <si>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</si>
  <si>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</si>
  <si>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</si>
  <si>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</si>
  <si>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</si>
  <si>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</si>
  <si>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</si>
  <si>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</si>
  <si>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</si>
  <si>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</si>
  <si>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</si>
  <si>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</si>
  <si>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</si>
  <si>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</si>
  <si>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</si>
  <si>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</si>
  <si>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</si>
  <si>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</si>
  <si>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</si>
  <si>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</si>
  <si>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</si>
  <si>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</si>
  <si>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</si>
  <si>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</si>
  <si>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</si>
  <si>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</si>
  <si>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</si>
  <si>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</si>
  <si>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</si>
  <si>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</si>
  <si>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</si>
  <si>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</si>
  <si>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</si>
  <si>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</si>
  <si>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</si>
  <si>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</si>
  <si>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</si>
  <si>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</si>
  <si>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</si>
  <si>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</si>
  <si>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</si>
  <si>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</si>
  <si>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</si>
  <si>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</si>
  <si>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</si>
  <si>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</si>
  <si>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</si>
  <si>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</si>
  <si>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</si>
  <si>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</si>
  <si>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</si>
  <si>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</si>
  <si>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</si>
  <si>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</si>
  <si>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</si>
  <si>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</si>
  <si>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</si>
  <si>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</si>
  <si>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</si>
  <si>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</si>
  <si>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</si>
  <si>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</si>
  <si>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</si>
  <si>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</si>
  <si>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</si>
  <si>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</si>
  <si>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</si>
  <si>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</si>
  <si>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</si>
  <si>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</si>
  <si>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</si>
  <si>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</si>
  <si>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</si>
  <si>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</si>
  <si>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</si>
  <si>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</si>
  <si>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</si>
  <si>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</si>
  <si>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</si>
  <si>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</si>
  <si>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</si>
  <si>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</si>
  <si>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</si>
  <si>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</si>
  <si>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</si>
  <si>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</si>
  <si>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</si>
  <si>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</si>
  <si>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</si>
  <si>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</si>
  <si>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</si>
  <si>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</si>
  <si>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</si>
  <si>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</si>
  <si>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</si>
  <si>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</si>
  <si>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</si>
  <si>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</si>
  <si>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</si>
  <si>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</si>
  <si>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</si>
  <si>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</si>
  <si>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</si>
  <si>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</si>
  <si>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</si>
  <si>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</si>
  <si>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</si>
  <si>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</si>
  <si>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</si>
  <si>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</si>
  <si>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</si>
  <si>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</si>
  <si>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</si>
  <si>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</si>
  <si>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</si>
  <si>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</si>
  <si>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</si>
  <si>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</si>
  <si>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</si>
  <si>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</si>
  <si>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</si>
  <si>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</si>
  <si>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</si>
  <si>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</si>
  <si>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</si>
  <si>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</si>
  <si>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</si>
  <si>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</si>
  <si>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</si>
  <si>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</si>
  <si>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</si>
  <si>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</si>
  <si>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</si>
  <si>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</si>
  <si>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</si>
  <si>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</si>
  <si>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</si>
  <si>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</si>
  <si>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</si>
  <si>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</si>
  <si>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</si>
  <si>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</si>
  <si>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</si>
  <si>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</si>
  <si>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</si>
  <si>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</si>
  <si>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</si>
  <si>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</si>
  <si>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</si>
  <si>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</si>
  <si>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</si>
  <si>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</si>
  <si>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</si>
  <si>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</si>
  <si>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</si>
  <si>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</si>
  <si>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</si>
  <si>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</si>
  <si>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</si>
  <si>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</si>
  <si>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</si>
  <si>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</si>
  <si>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</si>
  <si>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</si>
  <si>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</si>
  <si>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</si>
  <si>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</si>
  <si>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</si>
  <si>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</si>
  <si>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</si>
  <si>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</si>
  <si>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</si>
  <si>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</si>
  <si>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</si>
  <si>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</si>
  <si>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</si>
  <si>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</si>
  <si>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</si>
  <si>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</si>
  <si>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</si>
  <si>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</si>
  <si>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</si>
  <si>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</si>
  <si>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</si>
  <si>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</si>
  <si>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</si>
  <si>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</si>
  <si>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</si>
  <si>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</si>
  <si>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</si>
  <si>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</si>
  <si>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</si>
  <si>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</si>
  <si>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</si>
  <si>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</si>
  <si>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</si>
  <si>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</si>
  <si>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</si>
  <si>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</si>
  <si>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</si>
  <si>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</si>
  <si>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</si>
  <si>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</si>
  <si>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</si>
  <si>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</si>
  <si>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</si>
  <si>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</si>
  <si>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</si>
  <si>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</si>
  <si>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</si>
  <si>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</si>
  <si>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</si>
  <si>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</si>
  <si>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</si>
  <si>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</si>
  <si>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</si>
  <si>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</si>
  <si>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</si>
  <si>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</si>
  <si>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</si>
  <si>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</si>
  <si>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</si>
  <si>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</si>
  <si>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</si>
  <si>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</si>
  <si>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</si>
  <si>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</si>
  <si>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</si>
  <si>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</si>
  <si>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</si>
  <si>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</si>
  <si>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</si>
  <si>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</si>
  <si>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</si>
  <si>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</si>
  <si>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</si>
  <si>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</si>
  <si>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</si>
  <si>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</si>
  <si>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</si>
  <si>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</si>
  <si>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</si>
  <si>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</si>
  <si>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</si>
  <si>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</si>
  <si>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</si>
  <si>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</si>
  <si>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</si>
  <si>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</si>
  <si>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</si>
  <si>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</si>
  <si>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</si>
  <si>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</si>
  <si>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</si>
  <si>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</si>
  <si>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</si>
  <si>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</si>
  <si>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</si>
  <si>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</si>
  <si>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</si>
  <si>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</si>
  <si>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</si>
  <si>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</si>
  <si>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</si>
  <si>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</si>
  <si>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</si>
  <si>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</si>
  <si>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</si>
  <si>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</si>
  <si>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</si>
  <si>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</si>
  <si>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</si>
  <si>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</si>
  <si>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</si>
  <si>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</si>
  <si>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</si>
  <si>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</si>
  <si>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</si>
  <si>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</si>
  <si>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</si>
  <si>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</si>
  <si>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</si>
  <si>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</si>
  <si>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</si>
  <si>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</si>
  <si>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</si>
  <si>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</si>
  <si>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</si>
  <si>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</si>
  <si>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</si>
  <si>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</si>
  <si>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</si>
  <si>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</si>
  <si>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</si>
  <si>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</si>
  <si>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</si>
  <si>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</si>
  <si>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</si>
  <si>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</si>
  <si>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</si>
  <si>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</si>
  <si>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</si>
  <si>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</si>
  <si>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</si>
  <si>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</si>
  <si>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</si>
  <si>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</si>
  <si>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</si>
  <si>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</si>
  <si>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</si>
  <si>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</si>
  <si>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</si>
  <si>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</si>
  <si>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</si>
  <si>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</si>
  <si>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</si>
  <si>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</si>
  <si>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</si>
  <si>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</si>
  <si>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</si>
  <si>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</si>
  <si>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</si>
  <si>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</si>
  <si>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</si>
  <si>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</si>
  <si>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</si>
  <si>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</si>
  <si>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</si>
  <si>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</si>
  <si>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</si>
  <si>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</si>
  <si>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</si>
  <si>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</si>
  <si>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</si>
  <si>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</si>
  <si>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</si>
  <si>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</si>
  <si>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</si>
  <si>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</si>
  <si>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</si>
  <si>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</si>
  <si>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</si>
  <si>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</si>
  <si>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</si>
  <si>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</si>
  <si>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</si>
  <si>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</si>
  <si>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</si>
  <si>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</si>
  <si>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</si>
  <si>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</si>
  <si>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</si>
  <si>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</si>
  <si>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</si>
  <si>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</si>
  <si>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</si>
  <si>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</si>
  <si>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</si>
  <si>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</si>
  <si>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</si>
  <si>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</si>
  <si>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</si>
  <si>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</si>
  <si>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</si>
  <si>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</si>
  <si>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</si>
  <si>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</si>
  <si>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</si>
  <si>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</si>
  <si>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</si>
  <si>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</si>
  <si>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</si>
  <si>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</si>
  <si>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</si>
  <si>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</si>
  <si>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</si>
  <si>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</si>
  <si>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</si>
  <si>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</si>
  <si>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</si>
  <si>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</si>
  <si>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</si>
  <si>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</si>
  <si>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</si>
  <si>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</si>
  <si>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</si>
  <si>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</si>
  <si>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</si>
  <si>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</si>
  <si>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</si>
  <si>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</si>
  <si>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</si>
  <si>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</si>
  <si>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</si>
  <si>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</si>
  <si>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</si>
  <si>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</si>
  <si>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</si>
  <si>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</si>
  <si>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</si>
  <si>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</si>
  <si>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</si>
  <si>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</si>
  <si>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</si>
  <si>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</si>
  <si>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</si>
  <si>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</si>
  <si>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</si>
  <si>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</si>
  <si>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</si>
  <si>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</si>
  <si>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</si>
  <si>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</si>
  <si>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</si>
  <si>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</si>
  <si>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</si>
  <si>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</si>
  <si>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</si>
  <si>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</si>
  <si>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</si>
  <si>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</si>
  <si>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</si>
  <si>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</si>
  <si>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</si>
  <si>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</si>
  <si>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</si>
  <si>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</si>
  <si>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</si>
  <si>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</si>
  <si>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</si>
  <si>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</si>
  <si>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</si>
  <si>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</si>
  <si>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</si>
  <si>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</si>
  <si>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</si>
  <si>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</si>
  <si>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</si>
  <si>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</si>
  <si>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</si>
  <si>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</si>
  <si>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</si>
  <si>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</si>
  <si>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</si>
  <si>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</si>
  <si>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</si>
  <si>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</si>
  <si>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</si>
  <si>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</si>
  <si>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</si>
  <si>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</si>
  <si>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</si>
  <si>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</si>
  <si>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</si>
  <si>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</si>
  <si>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</si>
  <si>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</si>
  <si>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</si>
  <si>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</si>
  <si>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</si>
  <si>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</si>
  <si>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</si>
  <si>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</si>
  <si>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</si>
  <si>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</si>
  <si>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</si>
  <si>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</si>
  <si>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</si>
  <si>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</si>
  <si>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</si>
  <si>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</si>
  <si>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</si>
  <si>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</si>
  <si>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</si>
  <si>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</si>
  <si>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</si>
  <si>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</si>
  <si>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</si>
  <si>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</si>
  <si>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</si>
  <si>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</si>
  <si>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</si>
  <si>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</si>
  <si>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</si>
  <si>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</si>
  <si>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</si>
  <si>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</si>
  <si>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</si>
  <si>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</si>
  <si>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</si>
  <si>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</si>
  <si>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</si>
  <si>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</si>
  <si>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</si>
  <si>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</si>
  <si>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</si>
  <si>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</si>
  <si>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</si>
  <si>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</si>
  <si>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</si>
  <si>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</si>
  <si>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</si>
  <si>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</si>
  <si>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</si>
  <si>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</si>
  <si>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</si>
  <si>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</si>
  <si>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</si>
  <si>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</si>
  <si>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</si>
  <si>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</si>
  <si>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</si>
  <si>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</si>
  <si>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</si>
  <si>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</si>
  <si>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</si>
  <si>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</si>
  <si>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</si>
  <si>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</si>
  <si>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</si>
  <si>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</si>
  <si>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</si>
  <si>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</si>
  <si>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</si>
  <si>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</si>
  <si>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</si>
  <si>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</si>
  <si>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</si>
  <si>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</si>
  <si>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</si>
  <si>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</si>
  <si>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</si>
  <si>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</si>
  <si>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</si>
  <si>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</si>
  <si>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</si>
  <si>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</si>
  <si>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</si>
  <si>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</si>
  <si>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</si>
  <si>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</si>
  <si>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</si>
  <si>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</si>
  <si>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</si>
  <si>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</si>
  <si>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</si>
  <si>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</si>
  <si>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</si>
  <si>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</si>
  <si>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</si>
  <si>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</si>
  <si>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</si>
  <si>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</si>
  <si>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</si>
  <si>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</si>
  <si>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</si>
  <si>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</si>
  <si>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</si>
  <si>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</si>
  <si>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</si>
  <si>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</si>
  <si>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</si>
  <si>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</si>
  <si>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</si>
  <si>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</si>
  <si>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</si>
  <si>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</si>
  <si>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</si>
  <si>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</si>
  <si>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</si>
  <si>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</si>
  <si>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</si>
  <si>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</si>
  <si>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</si>
  <si>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</si>
  <si>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</si>
  <si>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</si>
  <si>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</si>
  <si>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</si>
  <si>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</si>
  <si>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</si>
  <si>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</si>
  <si>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</si>
  <si>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</si>
  <si>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</si>
  <si>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</si>
  <si>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</si>
  <si>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</si>
  <si>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</si>
  <si>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</si>
  <si>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</si>
  <si>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</si>
  <si>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</si>
  <si>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</si>
  <si>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</si>
  <si>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</si>
  <si>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</si>
  <si>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</si>
  <si>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</si>
  <si>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</si>
  <si>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</si>
  <si>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</si>
  <si>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</si>
  <si>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</si>
  <si>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</si>
  <si>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</si>
  <si>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</si>
  <si>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</si>
  <si>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</si>
  <si>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</si>
  <si>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</si>
  <si>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</si>
  <si>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</si>
  <si>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</si>
  <si>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</si>
  <si>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</si>
  <si>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</si>
  <si>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</si>
  <si>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</si>
  <si>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</si>
  <si>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</si>
  <si>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</si>
  <si>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</si>
  <si>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</si>
  <si>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</si>
  <si>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</si>
  <si>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</si>
  <si>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</si>
  <si>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</si>
  <si>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</si>
  <si>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</si>
  <si>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</si>
  <si>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</si>
  <si>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</si>
  <si>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</si>
  <si>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</si>
  <si>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</si>
  <si>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</si>
  <si>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</si>
  <si>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</si>
  <si>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</si>
  <si>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</si>
  <si>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</si>
  <si>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</si>
  <si>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</si>
  <si>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</si>
  <si>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</si>
  <si>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</si>
  <si>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</si>
  <si>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</si>
  <si>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</si>
  <si>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</si>
  <si>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</si>
  <si>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</si>
  <si>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</si>
  <si>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</si>
  <si>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</si>
  <si>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</si>
  <si>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</si>
  <si>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</si>
  <si>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</si>
  <si>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</si>
  <si>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</si>
  <si>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</si>
  <si>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</si>
  <si>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</si>
  <si>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</si>
  <si>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</si>
  <si>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</si>
  <si>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</si>
  <si>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</si>
  <si>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</si>
  <si>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</si>
  <si>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</si>
  <si>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</si>
  <si>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</si>
  <si>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</si>
  <si>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</si>
  <si>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</si>
  <si>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</si>
  <si>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</si>
  <si>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</si>
  <si>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</si>
  <si>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</si>
  <si>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</si>
  <si>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</si>
  <si>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</si>
  <si>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</si>
  <si>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</si>
  <si>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</si>
  <si>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</si>
  <si>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</si>
  <si>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</si>
  <si>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</si>
  <si>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</si>
  <si>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</si>
  <si>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</si>
  <si>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</si>
  <si>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</si>
  <si>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</si>
  <si>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</si>
  <si>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</si>
  <si>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</si>
  <si>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</si>
  <si>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</si>
  <si>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</si>
  <si>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</si>
  <si>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</si>
  <si>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</si>
  <si>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</si>
  <si>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</si>
  <si>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</si>
  <si>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</si>
  <si>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</si>
  <si>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</si>
  <si>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</si>
  <si>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</si>
  <si>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</si>
  <si>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</si>
  <si>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</si>
  <si>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</si>
  <si>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</si>
  <si>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</si>
  <si>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</si>
  <si>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</si>
  <si>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</si>
  <si>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</si>
  <si>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</si>
  <si>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</si>
  <si>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</si>
  <si>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</si>
  <si>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</si>
  <si>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</si>
  <si>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</si>
  <si>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</si>
  <si>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</si>
  <si>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</si>
  <si>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</si>
  <si>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</si>
  <si>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</si>
  <si>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</si>
  <si>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</si>
  <si>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</si>
  <si>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</si>
  <si>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</si>
  <si>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</si>
  <si>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</si>
  <si>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</si>
  <si>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</si>
  <si>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</si>
  <si>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</si>
  <si>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</si>
  <si>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</si>
  <si>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</si>
  <si>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</si>
  <si>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</si>
  <si>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</si>
  <si>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</si>
  <si>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</si>
  <si>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</si>
  <si>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</si>
  <si>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</si>
  <si>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</si>
  <si>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</si>
  <si>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</si>
  <si>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</si>
  <si>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</si>
  <si>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</si>
  <si>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</si>
  <si>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</si>
  <si>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</si>
  <si>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</si>
  <si>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</si>
  <si>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</si>
  <si>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</si>
  <si>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</si>
  <si>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</si>
  <si>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</si>
  <si>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</si>
  <si>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</si>
  <si>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</si>
  <si>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</si>
  <si>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</si>
  <si>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</si>
  <si>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</si>
  <si>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</si>
  <si>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</si>
  <si>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</si>
  <si>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</si>
  <si>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</si>
  <si>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</si>
  <si>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</si>
  <si>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</si>
  <si>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</si>
  <si>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</si>
  <si>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</si>
  <si>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</si>
  <si>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</si>
  <si>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</si>
  <si>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</si>
  <si>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</si>
  <si>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</si>
  <si>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</si>
  <si>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</si>
  <si>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</si>
  <si>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</si>
  <si>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</si>
  <si>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</si>
  <si>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</si>
  <si>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</si>
  <si>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</si>
  <si>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</si>
  <si>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</si>
  <si>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</si>
  <si>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</si>
  <si>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</si>
  <si>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</si>
  <si>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</si>
  <si>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</si>
  <si>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</si>
  <si>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</si>
  <si>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</si>
  <si>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</si>
  <si>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</si>
  <si>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</si>
  <si>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</si>
  <si>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</si>
  <si>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</si>
  <si>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</si>
  <si>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</si>
  <si>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</si>
  <si>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</si>
  <si>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</si>
  <si>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</si>
  <si>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</si>
  <si>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</si>
  <si>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</si>
  <si>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</si>
  <si>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</si>
  <si>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</si>
  <si>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</si>
  <si>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</si>
  <si>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</si>
  <si>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</si>
  <si>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</si>
  <si>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</si>
  <si>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</si>
  <si>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</si>
  <si>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</si>
  <si>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</si>
  <si>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</si>
  <si>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</si>
  <si>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</si>
  <si>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</si>
  <si>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</si>
  <si>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</si>
  <si>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</si>
  <si>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</si>
  <si>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</si>
  <si>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</si>
  <si>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</si>
  <si>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</si>
  <si>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</si>
  <si>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</si>
  <si>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</si>
  <si>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</si>
  <si>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</si>
  <si>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</si>
  <si>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</si>
  <si>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</si>
  <si>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</si>
  <si>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</si>
  <si>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</si>
  <si>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</si>
  <si>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</si>
  <si>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</si>
  <si>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</si>
  <si>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</si>
  <si>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</si>
  <si>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</si>
  <si>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</si>
  <si>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</si>
  <si>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</si>
  <si>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</si>
  <si>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</si>
  <si>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</si>
  <si>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</si>
  <si>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</si>
  <si>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</si>
  <si>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</si>
  <si>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</si>
  <si>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</si>
  <si>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</si>
  <si>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</si>
  <si>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</si>
  <si>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</si>
  <si>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</si>
  <si>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</si>
  <si>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</si>
  <si>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</si>
  <si>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</si>
  <si>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</si>
  <si>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</si>
  <si>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</si>
  <si>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</si>
  <si>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</si>
  <si>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</si>
  <si>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</si>
  <si>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</si>
  <si>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</si>
  <si>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</si>
  <si>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</si>
  <si>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</si>
  <si>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</si>
  <si>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</si>
  <si>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</si>
  <si>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</si>
  <si>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</si>
  <si>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</si>
  <si>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</si>
  <si>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</si>
  <si>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</si>
  <si>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</si>
  <si>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</si>
  <si>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</si>
  <si>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</si>
  <si>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</si>
  <si>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</si>
  <si>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</si>
  <si>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</si>
  <si>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</si>
  <si>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</si>
  <si>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</si>
  <si>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</si>
  <si>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</si>
  <si>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</si>
  <si>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</si>
  <si>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</si>
  <si>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</si>
  <si>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</si>
  <si>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</si>
  <si>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</si>
  <si>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</si>
  <si>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</si>
  <si>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</si>
  <si>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</si>
  <si>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</si>
  <si>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</si>
  <si>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</si>
  <si>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</si>
  <si>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</si>
  <si>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</si>
  <si>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</si>
  <si>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</si>
  <si>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</si>
  <si>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</si>
  <si>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</si>
  <si>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</si>
  <si>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</si>
  <si>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</si>
  <si>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</si>
  <si>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</si>
  <si>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</si>
  <si>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</si>
  <si>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</si>
  <si>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</si>
  <si>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</si>
  <si>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</si>
  <si>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</si>
  <si>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</si>
  <si>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</si>
  <si>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</si>
  <si>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</si>
  <si>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</si>
  <si>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</si>
  <si>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</si>
  <si>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</si>
  <si>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</si>
  <si>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</si>
  <si>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</si>
  <si>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</si>
  <si>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</si>
  <si>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</si>
  <si>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</si>
  <si>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</si>
  <si>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</si>
  <si>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</si>
  <si>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</si>
  <si>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</si>
  <si>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</si>
  <si>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</si>
  <si>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</si>
  <si>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</si>
  <si>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</si>
  <si>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</si>
  <si>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</si>
  <si>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</si>
  <si>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</si>
  <si>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</si>
  <si>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</si>
  <si>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</si>
  <si>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</si>
  <si>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</si>
  <si>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</si>
  <si>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</si>
  <si>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</si>
  <si>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</si>
  <si>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</si>
  <si>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</si>
  <si>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</si>
  <si>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</si>
  <si>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</si>
  <si>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</si>
  <si>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</si>
  <si>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</si>
  <si>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</si>
  <si>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</si>
  <si>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</si>
  <si>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</si>
  <si>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</si>
  <si>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</si>
  <si>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</si>
  <si>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</si>
  <si>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</si>
  <si>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</si>
  <si>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</si>
  <si>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</si>
  <si>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</si>
  <si>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</si>
  <si>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</si>
  <si>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</si>
  <si>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</si>
  <si>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</si>
  <si>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</si>
  <si>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</si>
  <si>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</si>
  <si>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</si>
  <si>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</si>
  <si>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</si>
  <si>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</si>
  <si>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</si>
  <si>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</si>
  <si>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</si>
  <si>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</si>
  <si>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</si>
  <si>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</si>
  <si>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</si>
  <si>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</si>
  <si>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</si>
  <si>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</si>
  <si>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</si>
  <si>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</si>
  <si>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</si>
  <si>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</si>
  <si>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</si>
  <si>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</si>
  <si>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</si>
  <si>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</si>
  <si>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</si>
  <si>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</si>
  <si>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</si>
  <si>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</si>
  <si>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</si>
  <si>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</si>
  <si>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</si>
  <si>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</si>
  <si>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</si>
  <si>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</si>
  <si>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</si>
  <si>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</si>
  <si>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</si>
  <si>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</si>
  <si>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</si>
  <si>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</si>
  <si>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</si>
  <si>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</si>
  <si>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</si>
  <si>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</si>
  <si>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</si>
  <si>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</si>
  <si>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</si>
  <si>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</si>
  <si>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</si>
  <si>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</si>
  <si>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</si>
  <si>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</si>
  <si>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</si>
  <si>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</si>
  <si>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</si>
  <si>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</si>
  <si>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</si>
  <si>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</si>
  <si>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</si>
  <si>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</si>
  <si>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</si>
  <si>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</si>
  <si>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</si>
  <si>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</si>
  <si>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</si>
  <si>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</si>
  <si>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</si>
  <si>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</si>
  <si>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</si>
  <si>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</si>
  <si>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</si>
  <si>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</si>
  <si>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</si>
  <si>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</si>
  <si>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</si>
  <si>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</si>
  <si>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</si>
  <si>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</si>
  <si>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</si>
  <si>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</si>
  <si>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</si>
  <si>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</si>
  <si>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</si>
  <si>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</si>
  <si>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</si>
  <si>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</si>
  <si>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</si>
  <si>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</si>
  <si>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</si>
  <si>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</si>
  <si>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</si>
  <si>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</si>
  <si>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</si>
  <si>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</si>
  <si>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</si>
  <si>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</si>
  <si>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</si>
  <si>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</si>
  <si>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</si>
  <si>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</si>
  <si>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</si>
  <si>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</si>
  <si>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</si>
  <si>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</si>
  <si>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</si>
  <si>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</si>
  <si>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</si>
  <si>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</si>
  <si>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</si>
  <si>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</si>
  <si>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</si>
  <si>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</si>
  <si>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</si>
  <si>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</si>
  <si>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</si>
  <si>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</si>
  <si>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</si>
  <si>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</si>
  <si>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</si>
  <si>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</si>
  <si>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</si>
  <si>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</si>
  <si>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</si>
  <si>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</si>
  <si>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</si>
  <si>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</si>
  <si>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</si>
  <si>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</si>
  <si>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</si>
  <si>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</si>
  <si>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</si>
  <si>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</si>
  <si>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</si>
  <si>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</si>
  <si>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</si>
  <si>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</si>
  <si>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</si>
  <si>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</si>
  <si>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</si>
  <si>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</si>
  <si>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</si>
  <si>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</si>
  <si>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</si>
  <si>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</si>
  <si>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</si>
  <si>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</si>
  <si>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</si>
  <si>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</si>
  <si>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</si>
  <si>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</si>
  <si>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</si>
  <si>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</si>
  <si>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</si>
  <si>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</si>
  <si>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</si>
  <si>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</si>
  <si>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</si>
  <si>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</si>
  <si>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</si>
  <si>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</si>
  <si>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</si>
  <si>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</si>
  <si>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</si>
  <si>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</si>
  <si>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</si>
  <si>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</si>
  <si>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</si>
  <si>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</si>
  <si>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</si>
  <si>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</si>
  <si>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</si>
  <si>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</si>
  <si>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</si>
  <si>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</si>
  <si>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</si>
  <si>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</si>
  <si>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</si>
  <si>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</si>
  <si>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</si>
  <si>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</si>
  <si>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</si>
  <si>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</si>
  <si>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</si>
  <si>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</si>
  <si>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</si>
  <si>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</si>
  <si>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</si>
  <si>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</si>
  <si>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</si>
  <si>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</si>
  <si>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</si>
  <si>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</si>
  <si>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</si>
  <si>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</si>
  <si>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</si>
  <si>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</si>
  <si>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</si>
  <si>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</si>
  <si>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</si>
  <si>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</si>
  <si>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</si>
  <si>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</si>
  <si>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</si>
  <si>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</si>
  <si>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</si>
  <si>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</si>
  <si>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</si>
  <si>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</si>
  <si>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</si>
  <si>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</si>
  <si>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</si>
  <si>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</si>
  <si>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</si>
  <si>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</si>
  <si>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</si>
  <si>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</si>
  <si>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</si>
  <si>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</si>
  <si>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</si>
  <si>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</si>
  <si>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</si>
  <si>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</si>
  <si>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</si>
  <si>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</si>
  <si>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</si>
  <si>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</si>
  <si>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</si>
  <si>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</si>
  <si>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</si>
  <si>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</si>
  <si>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</si>
  <si>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</si>
  <si>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</si>
  <si>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</si>
  <si>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</si>
  <si>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</si>
  <si>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</si>
  <si>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</si>
  <si>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</si>
  <si>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</si>
  <si>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</si>
  <si>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</si>
  <si>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</si>
  <si>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</si>
  <si>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</si>
  <si>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</si>
  <si>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</si>
  <si>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</si>
  <si>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</si>
  <si>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</si>
  <si>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</si>
  <si>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</si>
  <si>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</si>
  <si>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</si>
  <si>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</si>
  <si>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</si>
  <si>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</si>
  <si>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</si>
  <si>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</si>
  <si>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</si>
  <si>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</si>
  <si>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</si>
  <si>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</si>
  <si>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</si>
  <si>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</si>
  <si>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</si>
  <si>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</si>
  <si>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</si>
  <si>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</si>
  <si>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</si>
  <si>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</si>
  <si>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</si>
  <si>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</si>
  <si>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</si>
  <si>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</si>
  <si>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</si>
  <si>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</si>
  <si>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</si>
  <si>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</si>
  <si>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</si>
  <si>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</si>
  <si>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</si>
  <si>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</si>
  <si>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</si>
  <si>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</si>
  <si>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</si>
  <si>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</si>
  <si>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</si>
  <si>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</si>
  <si>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</si>
  <si>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</si>
  <si>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</si>
  <si>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</si>
  <si>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</si>
  <si>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</si>
  <si>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</si>
  <si>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</si>
  <si>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</si>
  <si>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</si>
  <si>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</si>
  <si>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</si>
  <si>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</si>
  <si>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</si>
  <si>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</si>
  <si>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</si>
  <si>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</si>
  <si>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</si>
  <si>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</si>
  <si>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</si>
  <si>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</si>
  <si>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</si>
  <si>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</si>
  <si>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</si>
  <si>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</si>
  <si>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</si>
  <si>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</si>
  <si>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</si>
  <si>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</si>
  <si>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</si>
  <si>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</si>
  <si>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</si>
  <si>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</si>
  <si>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</si>
  <si>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</si>
  <si>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</si>
  <si>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</si>
  <si>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</si>
  <si>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</si>
  <si>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</si>
  <si>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</si>
  <si>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</si>
  <si>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</si>
  <si>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</si>
  <si>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</si>
  <si>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</si>
  <si>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</si>
  <si>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</si>
  <si>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</si>
  <si>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</si>
  <si>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</si>
  <si>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</si>
  <si>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</si>
  <si>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</si>
  <si>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</si>
  <si>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</si>
  <si>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</si>
  <si>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</si>
  <si>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</si>
  <si>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</si>
  <si>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</si>
  <si>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</si>
  <si>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</si>
  <si>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</si>
  <si>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</si>
  <si>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</si>
  <si>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</si>
  <si>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</si>
  <si>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</si>
  <si>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</si>
  <si>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</si>
  <si>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</si>
  <si>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</si>
  <si>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</si>
  <si>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</si>
  <si>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</si>
  <si>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</si>
  <si>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</si>
  <si>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</si>
  <si>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</si>
  <si>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</si>
  <si>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</si>
  <si>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</si>
  <si>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</si>
  <si>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</si>
  <si>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</si>
  <si>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</si>
  <si>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</si>
  <si>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</si>
  <si>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</si>
  <si>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</si>
  <si>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</si>
  <si>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</si>
  <si>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</si>
  <si>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</si>
  <si>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</si>
  <si>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</si>
  <si>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</si>
  <si>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</si>
  <si>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</si>
  <si>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</si>
  <si>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</si>
  <si>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</si>
  <si>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</si>
  <si>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</si>
  <si>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</si>
  <si>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</si>
  <si>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</si>
  <si>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</si>
  <si>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</si>
  <si>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</si>
  <si>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</si>
  <si>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</si>
  <si>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</si>
  <si>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</si>
  <si>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</si>
  <si>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</si>
  <si>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</si>
  <si>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</si>
  <si>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</si>
  <si>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</si>
  <si>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</si>
  <si>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</si>
  <si>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</si>
  <si>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</si>
  <si>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</si>
  <si>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</si>
  <si>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</si>
  <si>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</si>
  <si>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</si>
  <si>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</si>
  <si>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</si>
  <si>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</si>
  <si>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</si>
  <si>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</si>
  <si>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</si>
  <si>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</si>
  <si>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</si>
  <si>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</si>
  <si>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</si>
  <si>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</si>
  <si>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</si>
  <si>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</si>
  <si>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</si>
  <si>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</si>
  <si>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</si>
  <si>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</si>
  <si>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</si>
  <si>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</si>
  <si>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</si>
  <si>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</si>
  <si>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</si>
  <si>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</si>
  <si>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</si>
  <si>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</si>
  <si>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</si>
  <si>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</si>
  <si>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</si>
  <si>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</si>
  <si>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</si>
  <si>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</si>
  <si>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</si>
  <si>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</si>
  <si>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</si>
  <si>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</si>
  <si>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</si>
  <si>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</si>
  <si>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</si>
  <si>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</si>
  <si>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</si>
  <si>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</si>
  <si>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</si>
  <si>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</si>
  <si>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</si>
  <si>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</si>
  <si>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</si>
  <si>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</si>
  <si>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</si>
  <si>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</si>
  <si>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</si>
  <si>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</si>
  <si>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</si>
  <si>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</si>
  <si>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</si>
  <si>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</si>
  <si>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</si>
  <si>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</si>
  <si>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</si>
  <si>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</si>
  <si>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</si>
  <si>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</si>
  <si>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</si>
  <si>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</si>
  <si>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</si>
  <si>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</si>
  <si>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</si>
  <si>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</si>
  <si>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</si>
  <si>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</si>
  <si>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</si>
  <si>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</si>
  <si>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</si>
  <si>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</si>
  <si>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</si>
  <si>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</si>
  <si>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</si>
  <si>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</si>
  <si>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</si>
  <si>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</si>
  <si>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</si>
  <si>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</si>
  <si>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</si>
  <si>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</si>
  <si>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</si>
  <si>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</si>
  <si>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</si>
  <si>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</si>
  <si>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</si>
  <si>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</si>
  <si>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</si>
  <si>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</si>
  <si>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</si>
  <si>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</si>
  <si>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</si>
  <si>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</si>
  <si>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</si>
  <si>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</si>
  <si>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</si>
  <si>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</si>
  <si>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</si>
  <si>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</si>
  <si>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</si>
  <si>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</si>
  <si>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</si>
  <si>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</si>
  <si>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</si>
  <si>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</si>
  <si>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</si>
  <si>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</si>
  <si>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</si>
  <si>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</si>
  <si>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</si>
  <si>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</si>
  <si>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</si>
  <si>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</si>
  <si>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</si>
  <si>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</si>
  <si>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</si>
  <si>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</si>
  <si>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</si>
  <si>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</si>
  <si>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</si>
  <si>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</si>
  <si>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</si>
  <si>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</si>
  <si>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</si>
  <si>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</si>
  <si>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</si>
  <si>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</si>
  <si>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</si>
  <si>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</si>
  <si>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</si>
  <si>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</si>
  <si>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</si>
  <si>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</si>
  <si>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</si>
  <si>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</si>
  <si>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</si>
  <si>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</si>
  <si>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</si>
  <si>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</si>
  <si>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</si>
  <si>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</si>
  <si>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</si>
  <si>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</si>
  <si>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</si>
  <si>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</si>
  <si>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</si>
  <si>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</si>
  <si>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</si>
  <si>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</si>
  <si>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</si>
  <si>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</si>
  <si>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</si>
  <si>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</si>
  <si>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</si>
  <si>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</si>
  <si>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</si>
  <si>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</si>
  <si>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</si>
  <si>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</si>
  <si>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</si>
  <si>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</si>
  <si>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</si>
  <si>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</si>
  <si>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</si>
  <si>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</si>
  <si>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</si>
  <si>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</si>
  <si>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</si>
  <si>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</si>
  <si>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</si>
  <si>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</si>
  <si>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</si>
  <si>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</si>
  <si>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</si>
  <si>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</si>
  <si>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</si>
  <si>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</si>
  <si>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</si>
  <si>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</si>
  <si>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</si>
  <si>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</si>
  <si>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</si>
  <si>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</si>
  <si>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</si>
  <si>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</si>
  <si>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</si>
  <si>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</si>
  <si>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</si>
  <si>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</si>
  <si>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</si>
  <si>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</si>
  <si>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</si>
  <si>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</si>
  <si>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</si>
  <si>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</si>
  <si>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</si>
  <si>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</si>
  <si>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</si>
  <si>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</si>
  <si>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</si>
  <si>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</si>
  <si>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</si>
  <si>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</si>
  <si>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</si>
  <si>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</si>
  <si>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</si>
  <si>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</si>
  <si>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</si>
  <si>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</si>
  <si>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</si>
  <si>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</si>
  <si>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</si>
  <si>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</si>
  <si>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</si>
  <si>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</si>
  <si>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</si>
  <si>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</si>
  <si>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</si>
  <si>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</si>
  <si>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</si>
  <si>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</si>
  <si>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</si>
  <si>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</si>
  <si>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</si>
  <si>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</si>
  <si>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</si>
  <si>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</si>
  <si>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</si>
  <si>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</si>
  <si>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</si>
  <si>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</si>
  <si>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</si>
  <si>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</si>
  <si>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</si>
  <si>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</si>
  <si>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</si>
  <si>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</si>
  <si>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</si>
  <si>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</si>
  <si>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</si>
  <si>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</si>
  <si>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</si>
  <si>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</si>
  <si>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</si>
  <si>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</si>
  <si>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</si>
  <si>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</si>
  <si>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</si>
  <si>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</si>
  <si>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</si>
  <si>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</si>
  <si>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</si>
  <si>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</si>
  <si>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</si>
  <si>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</si>
  <si>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</si>
  <si>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</si>
  <si>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</si>
  <si>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</si>
  <si>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</si>
  <si>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</si>
  <si>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</si>
  <si>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</si>
  <si>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</si>
  <si>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</si>
  <si>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</si>
  <si>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</si>
  <si>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</si>
  <si>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</si>
  <si>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</si>
  <si>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</si>
  <si>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</si>
  <si>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</si>
  <si>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</si>
  <si>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</si>
  <si>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</si>
  <si>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</si>
  <si>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</si>
  <si>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</si>
  <si>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</si>
  <si>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</si>
  <si>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</si>
  <si>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</si>
  <si>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</si>
  <si>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</si>
  <si>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</si>
  <si>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</si>
  <si>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</si>
  <si>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</si>
  <si>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</si>
  <si>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</si>
  <si>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</si>
  <si>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</si>
  <si>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</si>
  <si>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</si>
  <si>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</si>
  <si>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</si>
  <si>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</si>
  <si>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</si>
  <si>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</si>
  <si>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</si>
  <si>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</si>
  <si>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</si>
  <si>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</si>
  <si>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</si>
  <si>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</si>
  <si>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</si>
  <si>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</si>
  <si>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</si>
  <si>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</si>
  <si>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</si>
  <si>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</si>
  <si>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</si>
  <si>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</si>
  <si>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</si>
  <si>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</si>
  <si>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</si>
  <si>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</si>
  <si>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</si>
  <si>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</si>
  <si>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</si>
  <si>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</si>
  <si>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</si>
  <si>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</si>
  <si>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</si>
  <si>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</si>
  <si>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</si>
  <si>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</si>
  <si>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</si>
  <si>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</si>
  <si>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</si>
  <si>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</si>
  <si>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</si>
  <si>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</si>
  <si>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</si>
  <si>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</si>
  <si>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</si>
  <si>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</si>
  <si>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</si>
  <si>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</si>
  <si>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</si>
  <si>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</si>
  <si>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</si>
  <si>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</si>
  <si>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</si>
  <si>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</si>
  <si>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</si>
  <si>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</si>
  <si>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</si>
  <si>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</si>
  <si>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</si>
  <si>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</si>
  <si>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</si>
  <si>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</si>
  <si>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</si>
  <si>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</si>
  <si>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</si>
  <si>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</si>
  <si>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</si>
  <si>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</si>
  <si>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</si>
  <si>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</si>
  <si>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</si>
  <si>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</si>
  <si>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</si>
  <si>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</si>
  <si>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</si>
  <si>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</si>
  <si>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</si>
  <si>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</si>
  <si>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</si>
  <si>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</si>
  <si>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</si>
  <si>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</si>
  <si>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</si>
  <si>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</si>
  <si>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</si>
  <si>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</si>
  <si>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</si>
  <si>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</si>
  <si>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</si>
  <si>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</si>
  <si>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</si>
  <si>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</si>
  <si>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</si>
  <si>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</si>
  <si>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</si>
  <si>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</si>
  <si>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</si>
  <si>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</si>
  <si>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</si>
  <si>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</si>
  <si>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</si>
  <si>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</si>
  <si>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</si>
  <si>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</si>
  <si>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</si>
  <si>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</si>
  <si>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</si>
  <si>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</si>
  <si>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</si>
  <si>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</si>
  <si>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</si>
  <si>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</si>
  <si>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</si>
  <si>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</si>
  <si>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</si>
  <si>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</si>
  <si>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</si>
  <si>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</si>
  <si>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</si>
  <si>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</si>
  <si>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</si>
  <si>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</si>
  <si>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</si>
  <si>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</si>
  <si>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</si>
  <si>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</si>
  <si>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</si>
  <si>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</si>
  <si>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</si>
  <si>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</si>
  <si>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</si>
  <si>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</si>
  <si>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</si>
  <si>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</si>
  <si>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</si>
  <si>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</si>
  <si>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</si>
  <si>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</si>
  <si>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</si>
  <si>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</si>
  <si>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</si>
  <si>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</si>
  <si>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</si>
  <si>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</si>
  <si>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</si>
  <si>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</si>
  <si>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</si>
  <si>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</si>
  <si>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</si>
  <si>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</si>
  <si>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</si>
  <si>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</si>
  <si>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</si>
  <si>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</si>
  <si>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</si>
  <si>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</si>
  <si>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</si>
  <si>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</si>
  <si>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</si>
  <si>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</si>
  <si>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</si>
  <si>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</si>
  <si>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</si>
  <si>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</si>
  <si>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</si>
  <si>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</si>
  <si>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</si>
  <si>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</si>
  <si>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</si>
  <si>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</si>
  <si>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</si>
  <si>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</si>
  <si>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</si>
  <si>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</si>
  <si>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</si>
  <si>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</si>
  <si>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</si>
  <si>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</si>
  <si>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</si>
  <si>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</si>
  <si>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</si>
  <si>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</si>
  <si>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</si>
  <si>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</si>
  <si>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</si>
  <si>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</si>
  <si>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</si>
  <si>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</si>
  <si>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</si>
  <si>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</si>
  <si>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</si>
  <si>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</si>
  <si>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</si>
  <si>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</si>
  <si>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</si>
  <si>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</si>
  <si>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</si>
  <si>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</si>
  <si>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</si>
  <si>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</si>
  <si>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</si>
  <si>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</si>
  <si>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</si>
  <si>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</si>
  <si>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</si>
  <si>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</si>
  <si>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</si>
  <si>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</si>
  <si>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</si>
  <si>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</si>
  <si>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</si>
  <si>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</si>
  <si>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</si>
  <si>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</si>
  <si>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</si>
  <si>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</si>
  <si>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</si>
  <si>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</si>
  <si>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</si>
  <si>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</si>
  <si>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</si>
  <si>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</si>
  <si>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</si>
  <si>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</si>
  <si>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</si>
  <si>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</si>
  <si>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</si>
  <si>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</si>
  <si>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</si>
  <si>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</si>
  <si>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</si>
  <si>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</si>
  <si>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</si>
  <si>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</si>
  <si>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</si>
  <si>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</si>
  <si>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</si>
  <si>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</si>
  <si>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</si>
  <si>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</si>
  <si>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</si>
  <si>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</si>
  <si>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</si>
  <si>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</si>
  <si>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</si>
  <si>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</si>
  <si>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</si>
  <si>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</si>
  <si>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</si>
  <si>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</si>
  <si>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</si>
  <si>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</si>
  <si>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</si>
  <si>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</si>
  <si>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</si>
  <si>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</si>
  <si>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</si>
  <si>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</si>
  <si>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</si>
  <si>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</si>
  <si>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</si>
  <si>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</si>
  <si>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</si>
  <si>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</si>
  <si>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</si>
  <si>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</si>
  <si>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</si>
  <si>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</si>
  <si>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</si>
  <si>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</si>
  <si>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</si>
  <si>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</si>
  <si>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</si>
  <si>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</si>
  <si>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</si>
  <si>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</si>
  <si>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</si>
  <si>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</si>
  <si>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</si>
  <si>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</si>
  <si>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</si>
  <si>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</si>
  <si>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</si>
  <si>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</si>
  <si>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</si>
  <si>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</si>
  <si>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</si>
  <si>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</si>
  <si>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</si>
  <si>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</si>
  <si>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</si>
  <si>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</si>
  <si>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</si>
  <si>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</si>
  <si>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</si>
  <si>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</si>
  <si>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</si>
  <si>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</si>
  <si>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</si>
  <si>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</si>
  <si>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</si>
  <si>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</si>
  <si>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</si>
  <si>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</si>
  <si>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</si>
  <si>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</si>
  <si>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</si>
  <si>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</si>
  <si>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</si>
  <si>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</si>
  <si>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</si>
  <si>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</si>
  <si>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</si>
  <si>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</si>
  <si>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</si>
  <si>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</si>
  <si>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</si>
  <si>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</si>
  <si>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</si>
  <si>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</si>
  <si>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</si>
  <si>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</si>
  <si>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</si>
  <si>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</si>
  <si>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</si>
  <si>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</si>
  <si>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</si>
  <si>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</si>
  <si>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</si>
  <si>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</si>
  <si>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</si>
  <si>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</si>
  <si>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</si>
  <si>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</si>
  <si>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</si>
  <si>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</si>
  <si>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</si>
  <si>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</si>
  <si>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</si>
  <si>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</si>
  <si>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</si>
  <si>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</si>
  <si>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</si>
  <si>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</si>
  <si>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</si>
  <si>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</si>
  <si>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</si>
  <si>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</si>
  <si>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</si>
  <si>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</si>
  <si>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</si>
  <si>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</si>
  <si>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</si>
  <si>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</si>
  <si>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</si>
  <si>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</si>
  <si>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</si>
  <si>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</si>
  <si>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</si>
  <si>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</si>
  <si>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</si>
  <si>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</si>
  <si>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</si>
  <si>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</si>
  <si>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</si>
  <si>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</si>
  <si>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</si>
  <si>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</si>
  <si>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</si>
  <si>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</si>
  <si>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</si>
  <si>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</si>
  <si>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</si>
  <si>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</si>
  <si>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</si>
  <si>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</si>
  <si>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</si>
  <si>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</si>
  <si>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</si>
  <si>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</si>
  <si>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</si>
  <si>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</si>
  <si>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</si>
  <si>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</si>
  <si>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</si>
  <si>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</si>
  <si>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</si>
  <si>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</si>
  <si>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</si>
  <si>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</si>
  <si>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</si>
  <si>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</si>
  <si>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</si>
  <si>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</si>
  <si>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</si>
  <si>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</si>
  <si>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</si>
  <si>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</si>
  <si>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</si>
  <si>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</si>
  <si>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</si>
  <si>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</si>
  <si>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</si>
  <si>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</si>
  <si>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</si>
  <si>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</si>
  <si>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</si>
  <si>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</si>
  <si>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</si>
  <si>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</si>
  <si>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</si>
  <si>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</si>
  <si>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</si>
  <si>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</si>
  <si>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</si>
  <si>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</si>
  <si>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</si>
  <si>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</si>
  <si>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</si>
  <si>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</si>
  <si>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</si>
  <si>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</si>
  <si>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</si>
  <si>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</si>
  <si>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</si>
  <si>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</si>
  <si>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</si>
  <si>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</si>
  <si>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</si>
  <si>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</si>
  <si>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</si>
  <si>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</si>
  <si>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</si>
  <si>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</si>
  <si>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</si>
  <si>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</si>
  <si>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</si>
  <si>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</si>
  <si>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</si>
  <si>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</si>
  <si>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</si>
  <si>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</si>
  <si>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</si>
  <si>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</si>
  <si>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</si>
  <si>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</si>
  <si>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</si>
  <si>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</si>
  <si>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</si>
  <si>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</si>
  <si>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</si>
  <si>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</si>
  <si>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</si>
  <si>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</si>
  <si>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</si>
  <si>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</si>
  <si>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</si>
  <si>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</si>
  <si>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</si>
  <si>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</si>
  <si>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</si>
  <si>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</si>
  <si>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</si>
  <si>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</si>
  <si>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</si>
  <si>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</si>
  <si>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</si>
  <si>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</si>
  <si>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</si>
  <si>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</si>
  <si>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</si>
  <si>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</si>
  <si>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</si>
  <si>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</si>
  <si>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</si>
  <si>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</si>
  <si>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</si>
  <si>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</si>
  <si>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</si>
  <si>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</si>
  <si>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</si>
  <si>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Seguro Predial </t>
  </si>
  <si>
    <t>https://ibghorg.sharepoint.com/:x:/r/documentos/_layouts/15/Doc.aspx?sourcedoc=%7BDC22AC0D-F647-5335-A6B4-9D3591F96E33%7D&amp;file=FLUXO%20CAIXA%20-%202019%20-Dezembro%20-%20PIRENOPOLIS.1.0.xlsx&amp;action=default&amp;mobileredirect=true</t>
  </si>
  <si>
    <t xml:space="preserve">-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</si>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</sst>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1"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2">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0">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50">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2" fillId="18" borderId="6" xfId="0" applyFont="1" applyFill="1" applyBorder="1" applyAlignment="1">
      <alignment horizontal="center"/>
    </xf>
    <xf numFmtId="0" fontId="51" fillId="0" borderId="0" xfId="14"/>
    <xf numFmtId="17" fontId="36" fillId="0" borderId="43" xfId="12" applyNumberFormat="1" applyFont="1" applyBorder="1" applyAlignment="1"/>
    <xf numFmtId="171" fontId="37" fillId="0" borderId="43" xfId="12" applyNumberFormat="1" applyFont="1" applyBorder="1"/>
    <xf numFmtId="17" fontId="36" fillId="0" borderId="43" xfId="0" applyNumberFormat="1" applyFont="1" applyBorder="1" applyAlignment="1"/>
    <xf numFmtId="171" fontId="37" fillId="0" borderId="43" xfId="0" applyNumberFormat="1" applyFont="1" applyBorder="1"/>
    <xf numFmtId="17" fontId="36" fillId="0" borderId="44" xfId="12" applyNumberFormat="1" applyFont="1" applyBorder="1" applyAlignment="1"/>
    <xf numFmtId="171" fontId="37" fillId="0" borderId="44" xfId="12" applyNumberFormat="1" applyFont="1" applyBorder="1"/>
    <xf numFmtId="171" fontId="37" fillId="0" borderId="42"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3" xfId="12" applyNumberFormat="1" applyFont="1" applyFill="1" applyBorder="1" applyAlignment="1"/>
    <xf numFmtId="171" fontId="37" fillId="0" borderId="43" xfId="12" applyNumberFormat="1" applyFont="1" applyFill="1" applyBorder="1"/>
    <xf numFmtId="17" fontId="36" fillId="0" borderId="43" xfId="0" applyNumberFormat="1" applyFont="1" applyFill="1" applyBorder="1" applyAlignment="1"/>
    <xf numFmtId="171" fontId="37" fillId="0" borderId="43" xfId="0" applyNumberFormat="1" applyFont="1" applyFill="1" applyBorder="1"/>
    <xf numFmtId="4" fontId="45" fillId="0" borderId="36" xfId="0" applyNumberFormat="1" applyFont="1" applyBorder="1"/>
    <xf numFmtId="171" fontId="37" fillId="0" borderId="45" xfId="12" applyNumberFormat="1" applyFont="1" applyBorder="1"/>
    <xf numFmtId="17" fontId="36" fillId="0" borderId="45" xfId="12" applyNumberFormat="1" applyFont="1" applyBorder="1" applyAlignment="1"/>
    <xf numFmtId="171" fontId="37" fillId="0" borderId="45" xfId="0" applyNumberFormat="1" applyFont="1" applyBorder="1"/>
    <xf numFmtId="17" fontId="36" fillId="0" borderId="46" xfId="12" applyNumberFormat="1" applyFont="1" applyBorder="1" applyAlignment="1"/>
    <xf numFmtId="171" fontId="36" fillId="0" borderId="35" xfId="12" applyNumberFormat="1" applyFont="1" applyBorder="1"/>
    <xf numFmtId="171" fontId="36" fillId="0" borderId="43" xfId="12" applyNumberFormat="1" applyFont="1" applyFill="1" applyBorder="1"/>
    <xf numFmtId="171" fontId="36" fillId="0" borderId="44" xfId="12" applyNumberFormat="1" applyFont="1" applyBorder="1"/>
    <xf numFmtId="171" fontId="36" fillId="0" borderId="43" xfId="12" applyNumberFormat="1" applyFont="1" applyBorder="1"/>
    <xf numFmtId="171" fontId="36" fillId="0" borderId="45" xfId="12" applyNumberFormat="1" applyFont="1" applyBorder="1"/>
    <xf numFmtId="171" fontId="37" fillId="18" borderId="0" xfId="12" applyNumberFormat="1" applyFont="1" applyFill="1"/>
    <xf numFmtId="4" fontId="54" fillId="0" borderId="0" xfId="0" applyNumberFormat="1" applyFont="1" applyAlignment="1">
      <alignment horizontal="center" wrapText="1"/>
    </xf>
    <xf numFmtId="0" fontId="54" fillId="0" borderId="0" xfId="0" applyFont="1" applyAlignment="1">
      <alignment horizontal="center" wrapText="1"/>
    </xf>
    <xf numFmtId="43" fontId="55" fillId="0" borderId="0" xfId="15" applyFont="1"/>
    <xf numFmtId="43" fontId="56"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7" fillId="2" borderId="0" xfId="2" applyFont="1" applyFill="1"/>
    <xf numFmtId="0" fontId="57" fillId="2" borderId="0" xfId="2" applyFont="1" applyFill="1" applyAlignment="1">
      <alignment horizontal="center"/>
    </xf>
    <xf numFmtId="0" fontId="58" fillId="0" borderId="0" xfId="4" applyNumberFormat="1" applyFont="1" applyBorder="1" applyAlignment="1" applyProtection="1">
      <alignment horizontal="center" vertical="center" wrapText="1"/>
    </xf>
    <xf numFmtId="172" fontId="58" fillId="0" borderId="0" xfId="4" applyNumberFormat="1" applyFont="1" applyBorder="1" applyAlignment="1" applyProtection="1">
      <alignment vertical="center" wrapText="1"/>
    </xf>
    <xf numFmtId="164" fontId="58" fillId="0" borderId="0" xfId="4" applyFont="1" applyBorder="1" applyProtection="1"/>
    <xf numFmtId="164" fontId="58" fillId="0" borderId="0" xfId="4" applyFont="1" applyBorder="1" applyAlignment="1" applyProtection="1">
      <alignment vertical="center" wrapText="1"/>
    </xf>
    <xf numFmtId="4" fontId="59" fillId="0" borderId="0" xfId="2" applyNumberFormat="1" applyFont="1"/>
    <xf numFmtId="4" fontId="60" fillId="0" borderId="0" xfId="2" applyNumberFormat="1" applyFont="1"/>
    <xf numFmtId="171" fontId="37" fillId="19" borderId="35" xfId="12" applyNumberFormat="1" applyFont="1" applyFill="1" applyBorder="1"/>
    <xf numFmtId="171" fontId="37" fillId="19" borderId="35" xfId="0" applyNumberFormat="1" applyFont="1" applyFill="1" applyBorder="1"/>
    <xf numFmtId="43" fontId="0" fillId="19" borderId="6" xfId="8" applyFont="1" applyFill="1" applyBorder="1"/>
    <xf numFmtId="0" fontId="40" fillId="19" borderId="0" xfId="6" applyFont="1" applyFill="1"/>
    <xf numFmtId="43" fontId="0" fillId="20" borderId="6" xfId="8" applyFont="1" applyFill="1" applyBorder="1"/>
    <xf numFmtId="0" fontId="40" fillId="20" borderId="0" xfId="6" applyFont="1" applyFill="1"/>
    <xf numFmtId="43" fontId="0" fillId="11" borderId="6" xfId="8" applyFont="1" applyFill="1" applyBorder="1"/>
    <xf numFmtId="0" fontId="40" fillId="11" borderId="0" xfId="6" applyFont="1" applyFill="1"/>
    <xf numFmtId="171" fontId="36" fillId="19" borderId="35" xfId="12" applyNumberFormat="1" applyFont="1" applyFill="1" applyBorder="1"/>
    <xf numFmtId="4" fontId="45" fillId="0" borderId="16" xfId="0" applyNumberFormat="1" applyFont="1" applyFill="1" applyBorder="1"/>
    <xf numFmtId="171" fontId="37" fillId="21" borderId="35" xfId="12" applyNumberFormat="1" applyFont="1" applyFill="1" applyBorder="1"/>
    <xf numFmtId="171" fontId="37" fillId="0" borderId="35" xfId="12" applyNumberFormat="1" applyFont="1" applyFill="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7"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48"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drawing" Target="../drawings/drawing1.x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printerSettings" Target="../printerSettings/printerSettings4.bin"/><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comments" Target="../comments1.x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vmlDrawing" Target="../drawings/vmlDrawing1.v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04"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23" t="s">
        <v>0</v>
      </c>
      <c r="B1" s="323"/>
      <c r="C1" s="323"/>
      <c r="D1" s="323"/>
      <c r="E1" s="323"/>
      <c r="F1" s="323"/>
      <c r="G1" s="323"/>
      <c r="H1" s="323"/>
      <c r="I1" s="323"/>
      <c r="J1" s="323"/>
      <c r="K1" s="323"/>
      <c r="L1" s="323"/>
      <c r="M1" s="300"/>
    </row>
    <row r="2" spans="1:15" ht="15" customHeight="1" x14ac:dyDescent="0.3">
      <c r="A2" s="324" t="s">
        <v>1</v>
      </c>
      <c r="B2" s="324"/>
      <c r="C2" s="324"/>
      <c r="D2" s="324"/>
      <c r="E2" s="324"/>
      <c r="F2" s="324"/>
      <c r="G2" s="324"/>
      <c r="H2" s="324"/>
      <c r="I2" s="324"/>
      <c r="J2" s="324"/>
      <c r="K2" s="324"/>
      <c r="L2" s="324"/>
      <c r="M2" s="300"/>
    </row>
    <row r="3" spans="1:15" ht="15.75" customHeight="1" thickBot="1" x14ac:dyDescent="0.35">
      <c r="A3" s="325" t="s">
        <v>2</v>
      </c>
      <c r="B3" s="325"/>
      <c r="C3" s="325"/>
      <c r="D3" s="325"/>
      <c r="E3" s="325"/>
      <c r="F3" s="325"/>
      <c r="G3" s="325"/>
      <c r="H3" s="325"/>
      <c r="I3" s="325"/>
      <c r="J3" s="325"/>
      <c r="K3" s="325"/>
      <c r="L3" s="325"/>
      <c r="M3" s="301"/>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02"/>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t="e">
        <f>'Base -Receita-Despesa'!#REF!</f>
        <v>#REF!</v>
      </c>
      <c r="I5" s="27" t="e">
        <f>'Base -Receita-Despesa'!#REF!</f>
        <v>#REF!</v>
      </c>
      <c r="J5" s="28">
        <f>E5/D5</f>
        <v>5.6687687894098211</v>
      </c>
      <c r="K5" s="27">
        <f>HLOOKUP($K$4,$D$4:$J$17,M5,0)</f>
        <v>8878320.879999999</v>
      </c>
      <c r="L5" s="28">
        <f t="shared" ref="L5:L7" si="0">K5/E5</f>
        <v>7.8177897052535634</v>
      </c>
      <c r="M5" s="303">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0</v>
      </c>
      <c r="H6" s="27" t="e">
        <f>'Base -Receita-Despesa'!#REF!</f>
        <v>#REF!</v>
      </c>
      <c r="I6" s="27" t="e">
        <f>'Base -Receita-Despesa'!#REF!</f>
        <v>#REF!</v>
      </c>
      <c r="J6" s="28">
        <f>E6/D6</f>
        <v>7.8177897052535634</v>
      </c>
      <c r="K6" s="27">
        <f t="shared" ref="K6:K15" si="1">HLOOKUP($K$4,$D$4:$J$17,M6,0)</f>
        <v>1208</v>
      </c>
      <c r="L6" s="28">
        <f t="shared" si="0"/>
        <v>1.3606176396724242E-4</v>
      </c>
      <c r="M6" s="303">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1425526.66</v>
      </c>
      <c r="H7" s="27">
        <f t="shared" ca="1" si="2"/>
        <v>0</v>
      </c>
      <c r="I7" s="27">
        <f t="shared" ca="1" si="2"/>
        <v>0</v>
      </c>
      <c r="J7" s="28">
        <f ca="1">E7/D7</f>
        <v>1.6690832894057892</v>
      </c>
      <c r="K7" s="27">
        <f t="shared" ca="1" si="1"/>
        <v>18895313.170000002</v>
      </c>
      <c r="L7" s="28">
        <f t="shared" ca="1" si="0"/>
        <v>0.71937935533316666</v>
      </c>
      <c r="M7" s="303">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299">
        <f ca="1">K8/E8</f>
        <v>0.71937935533316666</v>
      </c>
      <c r="M8" s="303">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-4331</v>
      </c>
      <c r="H9" s="27">
        <f t="shared" ca="1" si="3"/>
        <v>0</v>
      </c>
      <c r="I9" s="27">
        <f t="shared" ca="1" si="3"/>
        <v>0</v>
      </c>
      <c r="J9" s="28">
        <f ca="1">E9/D9</f>
        <v>41.965826012164406</v>
      </c>
      <c r="K9" s="27">
        <f t="shared" ca="1" si="1"/>
        <v>-1008295.4</v>
      </c>
      <c r="L9" s="28">
        <f t="shared" ref="L9:L17" ca="1" si="4">K9/E9</f>
        <v>0.87863472837950485</v>
      </c>
      <c r="M9" s="303">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-583396.78000000014</v>
      </c>
      <c r="H10" s="27">
        <f t="shared" ca="1" si="5"/>
        <v>0</v>
      </c>
      <c r="I10" s="27">
        <f t="shared" ca="1" si="5"/>
        <v>0</v>
      </c>
      <c r="J10" s="28">
        <f t="shared" ref="J10:J16" ca="1" si="6">E10/D10</f>
        <v>1.1222658098981078</v>
      </c>
      <c r="K10" s="27">
        <f t="shared" ca="1" si="1"/>
        <v>-16023975.549999999</v>
      </c>
      <c r="L10" s="28">
        <f t="shared" ca="1" si="4"/>
        <v>2.0519454772668291</v>
      </c>
      <c r="M10" s="303">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-6173.67</v>
      </c>
      <c r="H11" s="35">
        <f t="shared" ca="1" si="7"/>
        <v>0</v>
      </c>
      <c r="I11" s="35">
        <f t="shared" ca="1" si="7"/>
        <v>0</v>
      </c>
      <c r="J11" s="28">
        <f t="shared" ca="1" si="6"/>
        <v>0.4541264201388675</v>
      </c>
      <c r="K11" s="35">
        <f t="shared" ca="1" si="1"/>
        <v>-585008.22000000009</v>
      </c>
      <c r="L11" s="36">
        <f t="shared" ca="1" si="4"/>
        <v>2.1372699124265049</v>
      </c>
      <c r="M11" s="303">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-452935.98</v>
      </c>
      <c r="H12" s="27">
        <f t="shared" ca="1" si="8"/>
        <v>0</v>
      </c>
      <c r="I12" s="27">
        <f t="shared" ca="1" si="8"/>
        <v>0</v>
      </c>
      <c r="J12" s="28">
        <f t="shared" ca="1" si="6"/>
        <v>1.2973802151269926</v>
      </c>
      <c r="K12" s="27">
        <f t="shared" ca="1" si="1"/>
        <v>-7468233.3529999973</v>
      </c>
      <c r="L12" s="28">
        <f t="shared" ca="1" si="4"/>
        <v>1.034399694949715</v>
      </c>
      <c r="M12" s="303">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-80733.599999999977</v>
      </c>
      <c r="H13" s="27">
        <f t="shared" ca="1" si="9"/>
        <v>0</v>
      </c>
      <c r="I13" s="27">
        <f t="shared" ca="1" si="9"/>
        <v>0</v>
      </c>
      <c r="J13" s="28">
        <f t="shared" ca="1" si="6"/>
        <v>0.95500992336437829</v>
      </c>
      <c r="K13" s="27">
        <f t="shared" ca="1" si="1"/>
        <v>-1199994.4500000002</v>
      </c>
      <c r="L13" s="28">
        <f t="shared" ca="1" si="4"/>
        <v>1.0757961703953549</v>
      </c>
      <c r="M13" s="303">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-1250</v>
      </c>
      <c r="H14" s="27">
        <f t="shared" ca="1" si="10"/>
        <v>0</v>
      </c>
      <c r="I14" s="27">
        <f t="shared" ca="1" si="10"/>
        <v>0</v>
      </c>
      <c r="J14" s="28">
        <f t="shared" ca="1" si="6"/>
        <v>2.3452389087987218</v>
      </c>
      <c r="K14" s="27">
        <f t="shared" ca="1" si="1"/>
        <v>-36862.92</v>
      </c>
      <c r="L14" s="28">
        <f t="shared" ca="1" si="4"/>
        <v>0.66718454136777561</v>
      </c>
      <c r="M14" s="303">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-277149.31877776887</v>
      </c>
      <c r="H15" s="27" t="e">
        <f>SUM('Base -Receita-Despesa'!#REF!,'Base -Receita-Despesa'!#REF!,'Base -Receita-Despesa'!S42:BI46,'Base -Receita-Despesa'!#REF!)</f>
        <v>#REF!</v>
      </c>
      <c r="I15" s="27" t="e">
        <f>SUM('Base -Receita-Despesa'!#REF!,'Base -Receita-Despesa'!#REF!,'Base -Receita-Despesa'!#REF!,'Base -Receita-Despesa'!#REF!)</f>
        <v>#REF!</v>
      </c>
      <c r="J15" s="28">
        <f t="shared" si="6"/>
        <v>1.9766436213717413</v>
      </c>
      <c r="K15" s="27">
        <f t="shared" si="1"/>
        <v>-1457900.5752902187</v>
      </c>
      <c r="L15" s="28">
        <f t="shared" si="4"/>
        <v>1.6154997485834133</v>
      </c>
      <c r="M15" s="303">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-1405970.3487777691</v>
      </c>
      <c r="H16" s="31" t="e">
        <f t="shared" ca="1" si="11"/>
        <v>#REF!</v>
      </c>
      <c r="I16" s="31" t="e">
        <f t="shared" ca="1" si="11"/>
        <v>#REF!</v>
      </c>
      <c r="J16" s="192">
        <f t="shared" ca="1" si="6"/>
        <v>1.2514553551995626</v>
      </c>
      <c r="K16" s="31">
        <f ca="1">SUM(K9:K15)</f>
        <v>-27780270.468290213</v>
      </c>
      <c r="L16" s="192">
        <f t="shared" ca="1" si="4"/>
        <v>1.499733821880143</v>
      </c>
      <c r="M16" s="303">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-1405970.3487777691</v>
      </c>
      <c r="H17" s="38" t="e">
        <f t="shared" ca="1" si="12"/>
        <v>#REF!</v>
      </c>
      <c r="I17" s="38" t="e">
        <f t="shared" ca="1" si="12"/>
        <v>#REF!</v>
      </c>
      <c r="J17" s="39">
        <f ca="1">E17/D17</f>
        <v>8.2780868783327914</v>
      </c>
      <c r="K17" s="38">
        <f ca="1">K8+K16</f>
        <v>-8884957.2982902117</v>
      </c>
      <c r="L17" s="39">
        <f t="shared" ca="1" si="4"/>
        <v>-1.1475322237463808</v>
      </c>
      <c r="M17" s="303">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21" t="s">
        <v>21</v>
      </c>
      <c r="B20" s="321"/>
      <c r="C20" s="321"/>
      <c r="D20" s="321"/>
      <c r="E20" s="321"/>
      <c r="F20" s="321"/>
      <c r="G20" s="321"/>
      <c r="H20" s="321"/>
      <c r="I20" s="321"/>
      <c r="J20" s="321"/>
      <c r="K20" s="321"/>
      <c r="L20" s="321"/>
    </row>
    <row r="21" spans="1:15" x14ac:dyDescent="0.3">
      <c r="A21" s="321" t="s">
        <v>22</v>
      </c>
      <c r="B21" s="321"/>
      <c r="C21" s="321"/>
      <c r="D21" s="321"/>
      <c r="E21" s="321"/>
      <c r="F21" s="321"/>
      <c r="G21" s="321"/>
      <c r="H21" s="321"/>
      <c r="I21" s="321"/>
      <c r="J21" s="321"/>
      <c r="K21" s="321"/>
      <c r="L21" s="321"/>
    </row>
    <row r="22" spans="1:15" x14ac:dyDescent="0.3">
      <c r="A22" s="320" t="s">
        <v>23</v>
      </c>
      <c r="B22" s="320"/>
      <c r="C22" s="320"/>
      <c r="D22" s="320"/>
      <c r="E22" s="320"/>
      <c r="F22" s="257"/>
      <c r="G22" s="257"/>
      <c r="H22" s="257"/>
      <c r="I22" s="257"/>
      <c r="J22" s="43"/>
      <c r="K22" s="43"/>
      <c r="L22" s="43"/>
    </row>
    <row r="23" spans="1:15" ht="12.75" customHeight="1" x14ac:dyDescent="0.3">
      <c r="A23" s="322" t="s">
        <v>24</v>
      </c>
      <c r="B23" s="322"/>
      <c r="C23" s="322"/>
      <c r="D23" s="322"/>
      <c r="E23" s="322"/>
      <c r="F23" s="258"/>
      <c r="G23" s="258"/>
      <c r="H23" s="258"/>
      <c r="I23" s="258"/>
      <c r="J23" s="43"/>
      <c r="K23" s="43"/>
      <c r="L23" s="43"/>
    </row>
    <row r="24" spans="1:15" x14ac:dyDescent="0.3">
      <c r="A24" s="322"/>
      <c r="B24" s="322"/>
      <c r="C24" s="322"/>
      <c r="D24" s="322"/>
      <c r="E24" s="322"/>
      <c r="F24" s="258"/>
      <c r="G24" s="258"/>
      <c r="H24" s="258"/>
      <c r="I24" s="258"/>
      <c r="J24" s="43"/>
      <c r="K24" s="43"/>
      <c r="L24" s="43"/>
    </row>
    <row r="25" spans="1:15" x14ac:dyDescent="0.3">
      <c r="A25" s="322"/>
      <c r="B25" s="322"/>
      <c r="C25" s="322"/>
      <c r="D25" s="322"/>
      <c r="E25" s="322"/>
      <c r="F25" s="258"/>
      <c r="G25" s="258"/>
      <c r="H25" s="258"/>
      <c r="I25" s="258"/>
      <c r="J25" s="43"/>
      <c r="K25" s="43"/>
      <c r="L25" s="43"/>
    </row>
    <row r="26" spans="1:15" x14ac:dyDescent="0.3">
      <c r="A26" s="322"/>
      <c r="B26" s="322"/>
      <c r="C26" s="322"/>
      <c r="D26" s="322"/>
      <c r="E26" s="322"/>
      <c r="F26" s="258"/>
      <c r="G26" s="258"/>
      <c r="H26" s="258"/>
      <c r="I26" s="258"/>
      <c r="J26" s="43"/>
      <c r="K26" s="43"/>
      <c r="L26" s="43"/>
    </row>
    <row r="27" spans="1:15" x14ac:dyDescent="0.3">
      <c r="A27" s="322"/>
      <c r="B27" s="322"/>
      <c r="C27" s="322"/>
      <c r="D27" s="322"/>
      <c r="E27" s="322"/>
      <c r="F27" s="258"/>
      <c r="G27" s="258"/>
      <c r="H27" s="258"/>
      <c r="I27" s="258"/>
      <c r="J27" s="43"/>
      <c r="K27" s="43"/>
      <c r="L27" s="43"/>
    </row>
    <row r="28" spans="1:15" x14ac:dyDescent="0.3">
      <c r="A28" s="322"/>
      <c r="B28" s="322"/>
      <c r="C28" s="322"/>
      <c r="D28" s="322"/>
      <c r="E28" s="322"/>
      <c r="F28" s="258"/>
      <c r="G28" s="258"/>
      <c r="H28" s="258"/>
      <c r="I28" s="258"/>
      <c r="J28" s="43"/>
      <c r="K28" s="43"/>
      <c r="L28" s="43"/>
    </row>
    <row r="29" spans="1:15" s="20" customFormat="1" ht="13.2" x14ac:dyDescent="0.25">
      <c r="A29" s="21"/>
      <c r="B29" s="22"/>
      <c r="M29" s="304"/>
    </row>
    <row r="30" spans="1:15" s="20" customFormat="1" ht="13.2" x14ac:dyDescent="0.25">
      <c r="A30" s="21"/>
      <c r="B30" s="22"/>
      <c r="M30" s="304"/>
    </row>
    <row r="31" spans="1:15" s="20" customFormat="1" ht="13.2" x14ac:dyDescent="0.25">
      <c r="A31" s="21"/>
      <c r="B31" s="22"/>
      <c r="M31" s="304"/>
    </row>
    <row r="32" spans="1:15" s="20" customFormat="1" ht="13.2" x14ac:dyDescent="0.25">
      <c r="A32" s="21"/>
      <c r="B32" s="22"/>
      <c r="M32" s="304"/>
    </row>
    <row r="33" spans="1:13" s="20" customFormat="1" ht="13.2" x14ac:dyDescent="0.25">
      <c r="A33" s="21"/>
      <c r="B33" s="22"/>
      <c r="M33" s="304"/>
    </row>
    <row r="34" spans="1:13" s="20" customFormat="1" ht="13.2" x14ac:dyDescent="0.25">
      <c r="A34" s="21"/>
      <c r="B34" s="22"/>
      <c r="M34" s="304"/>
    </row>
    <row r="35" spans="1:13" s="20" customFormat="1" ht="13.2" x14ac:dyDescent="0.25">
      <c r="A35" s="21"/>
      <c r="B35" s="22"/>
      <c r="M35" s="304"/>
    </row>
    <row r="36" spans="1:13" s="20" customFormat="1" ht="13.2" x14ac:dyDescent="0.25">
      <c r="A36" s="21"/>
      <c r="B36" s="22"/>
      <c r="M36" s="304"/>
    </row>
    <row r="37" spans="1:13" s="20" customFormat="1" ht="13.2" x14ac:dyDescent="0.25">
      <c r="A37" s="21"/>
      <c r="B37" s="22"/>
      <c r="M37" s="304"/>
    </row>
    <row r="38" spans="1:13" s="20" customFormat="1" ht="13.2" x14ac:dyDescent="0.25">
      <c r="A38" s="21"/>
      <c r="B38" s="22"/>
      <c r="M38" s="304"/>
    </row>
    <row r="39" spans="1:13" s="20" customFormat="1" ht="13.2" x14ac:dyDescent="0.25">
      <c r="A39" s="21"/>
      <c r="B39" s="22"/>
      <c r="M39" s="304"/>
    </row>
    <row r="40" spans="1:13" s="20" customFormat="1" ht="13.2" x14ac:dyDescent="0.25">
      <c r="A40" s="21"/>
      <c r="B40" s="22"/>
      <c r="M40" s="304"/>
    </row>
    <row r="41" spans="1:13" s="20" customFormat="1" ht="13.2" x14ac:dyDescent="0.25">
      <c r="A41" s="21"/>
      <c r="B41" s="22"/>
      <c r="M41" s="304"/>
    </row>
    <row r="42" spans="1:13" s="20" customFormat="1" ht="13.2" x14ac:dyDescent="0.25">
      <c r="A42" s="21"/>
      <c r="B42" s="22"/>
      <c r="M42" s="304"/>
    </row>
    <row r="43" spans="1:13" s="20" customFormat="1" ht="13.2" x14ac:dyDescent="0.25">
      <c r="A43" s="21"/>
      <c r="B43" s="22"/>
      <c r="M43" s="305"/>
    </row>
    <row r="44" spans="1:13" s="20" customFormat="1" ht="13.2" x14ac:dyDescent="0.25">
      <c r="A44" s="21"/>
      <c r="B44" s="22"/>
      <c r="M44" s="306"/>
    </row>
    <row r="45" spans="1:13" s="20" customFormat="1" ht="13.2" x14ac:dyDescent="0.25">
      <c r="A45" s="21"/>
      <c r="B45" s="22"/>
      <c r="M45" s="304"/>
    </row>
    <row r="46" spans="1:13" s="20" customFormat="1" ht="13.2" x14ac:dyDescent="0.25">
      <c r="A46" s="21"/>
      <c r="B46" s="22"/>
      <c r="M46" s="304"/>
    </row>
    <row r="47" spans="1:13" s="20" customFormat="1" ht="13.2" x14ac:dyDescent="0.25">
      <c r="A47" s="21"/>
      <c r="B47" s="22"/>
      <c r="M47" s="307"/>
    </row>
    <row r="48" spans="1:13" s="20" customFormat="1" ht="13.2" x14ac:dyDescent="0.25">
      <c r="A48" s="21"/>
      <c r="B48" s="22"/>
      <c r="M48" s="304"/>
    </row>
    <row r="49" spans="1:13" s="20" customFormat="1" ht="13.2" x14ac:dyDescent="0.25">
      <c r="A49" s="21"/>
      <c r="B49" s="22"/>
      <c r="M49" s="304"/>
    </row>
    <row r="50" spans="1:13" s="20" customFormat="1" ht="13.2" x14ac:dyDescent="0.25">
      <c r="A50" s="21"/>
      <c r="B50" s="22"/>
      <c r="M50" s="304"/>
    </row>
    <row r="51" spans="1:13" s="20" customFormat="1" ht="13.2" x14ac:dyDescent="0.25">
      <c r="A51" s="21"/>
      <c r="B51" s="22"/>
      <c r="M51" s="304"/>
    </row>
    <row r="52" spans="1:13" s="20" customFormat="1" ht="13.2" x14ac:dyDescent="0.25">
      <c r="A52" s="21"/>
      <c r="B52" s="22"/>
      <c r="M52" s="304"/>
    </row>
    <row r="53" spans="1:13" s="20" customFormat="1" ht="13.2" x14ac:dyDescent="0.25">
      <c r="A53" s="21"/>
      <c r="B53" s="22"/>
      <c r="M53" s="304"/>
    </row>
    <row r="63" spans="1:13" s="20" customFormat="1" ht="13.2" x14ac:dyDescent="0.25">
      <c r="A63" s="21"/>
      <c r="B63" s="22"/>
      <c r="M63" s="304"/>
    </row>
    <row r="64" spans="1:13" s="20" customFormat="1" ht="13.2" x14ac:dyDescent="0.25">
      <c r="A64" s="21"/>
      <c r="B64" s="22"/>
      <c r="M64" s="304"/>
    </row>
    <row r="65" spans="1:13" s="20" customFormat="1" ht="13.2" x14ac:dyDescent="0.25">
      <c r="A65" s="21"/>
      <c r="B65" s="22"/>
      <c r="M65" s="304"/>
    </row>
    <row r="66" spans="1:13" s="20" customFormat="1" ht="13.2" x14ac:dyDescent="0.25">
      <c r="A66" s="21"/>
      <c r="B66" s="22"/>
      <c r="M66" s="304"/>
    </row>
    <row r="67" spans="1:13" s="20" customFormat="1" ht="13.2" x14ac:dyDescent="0.25">
      <c r="A67" s="21"/>
      <c r="B67" s="22"/>
      <c r="M67" s="304"/>
    </row>
    <row r="68" spans="1:13" s="20" customFormat="1" ht="13.2" x14ac:dyDescent="0.25">
      <c r="A68" s="21"/>
      <c r="B68" s="22"/>
      <c r="M68" s="304"/>
    </row>
    <row r="69" spans="1:13" s="20" customFormat="1" ht="13.2" x14ac:dyDescent="0.25">
      <c r="A69" s="21"/>
      <c r="B69" s="22"/>
      <c r="M69" s="304"/>
    </row>
    <row r="70" spans="1:13" s="20" customFormat="1" ht="13.2" x14ac:dyDescent="0.25">
      <c r="A70" s="21"/>
      <c r="B70" s="22"/>
      <c r="M70" s="304"/>
    </row>
    <row r="71" spans="1:13" s="20" customFormat="1" ht="13.2" x14ac:dyDescent="0.25">
      <c r="A71" s="21"/>
      <c r="B71" s="22"/>
      <c r="M71" s="304"/>
    </row>
    <row r="72" spans="1:13" s="20" customFormat="1" ht="13.2" x14ac:dyDescent="0.25">
      <c r="A72" s="21"/>
      <c r="B72" s="22"/>
      <c r="M72" s="304"/>
    </row>
    <row r="88" spans="1:13" ht="23.25" customHeight="1" x14ac:dyDescent="0.3"/>
    <row r="89" spans="1:13" s="20" customFormat="1" ht="13.2" x14ac:dyDescent="0.25">
      <c r="A89" s="321"/>
      <c r="B89" s="321"/>
      <c r="C89" s="321"/>
      <c r="D89" s="321"/>
      <c r="E89" s="321"/>
      <c r="F89" s="321"/>
      <c r="G89" s="321"/>
      <c r="H89" s="321"/>
      <c r="I89" s="321"/>
      <c r="J89" s="321"/>
      <c r="K89" s="321"/>
      <c r="L89" s="321"/>
      <c r="M89" s="304"/>
    </row>
    <row r="90" spans="1:13" s="20" customFormat="1" ht="13.8" x14ac:dyDescent="0.25">
      <c r="A90" s="47"/>
      <c r="B90" s="47"/>
      <c r="C90" s="47"/>
      <c r="D90" s="47"/>
      <c r="E90" s="47"/>
      <c r="F90" s="47"/>
      <c r="G90" s="47"/>
      <c r="H90" s="47"/>
      <c r="I90" s="47"/>
      <c r="J90" s="47"/>
      <c r="M90" s="304"/>
    </row>
    <row r="91" spans="1:13" s="20" customFormat="1" ht="13.8" x14ac:dyDescent="0.25">
      <c r="A91" s="47"/>
      <c r="B91" s="47"/>
      <c r="C91" s="47"/>
      <c r="D91" s="47"/>
      <c r="E91" s="47"/>
      <c r="F91" s="47"/>
      <c r="G91" s="47"/>
      <c r="H91" s="47"/>
      <c r="I91" s="47"/>
      <c r="J91" s="47"/>
      <c r="M91" s="304"/>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I106"/>
  <sheetViews>
    <sheetView showGridLines="0" tabSelected="1" zoomScaleNormal="100" workbookViewId="0">
      <pane xSplit="2" ySplit="14" topLeftCell="C15" activePane="bottomRight" state="frozen"/>
      <selection pane="topRight" activeCell="C1" sqref="C1"/>
      <selection pane="bottomLeft" activeCell="A15" sqref="A15"/>
      <selection pane="bottomRight" activeCell="B1" sqref="B1"/>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16384" width="11.5546875" style="114"/>
  </cols>
  <sheetData>
    <row r="1" spans="2:61"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row>
    <row r="2" spans="2:61" ht="8.25" customHeight="1" thickBot="1" x14ac:dyDescent="0.35">
      <c r="AO2" s="327" t="s">
        <v>37</v>
      </c>
      <c r="AP2" s="327"/>
      <c r="AQ2" s="327"/>
      <c r="AR2" s="327"/>
      <c r="BD2" s="327" t="str">
        <f>"Referência: Jan a Dez /"&amp;AU3</f>
        <v>Referência: Jan a Dez /2019</v>
      </c>
      <c r="BE2" s="327"/>
      <c r="BF2" s="327"/>
      <c r="BG2" s="327"/>
    </row>
    <row r="3" spans="2:61" ht="12.6" thickBot="1" x14ac:dyDescent="0.35">
      <c r="B3" s="336" t="s">
        <v>38</v>
      </c>
      <c r="C3" s="337">
        <v>2016</v>
      </c>
      <c r="D3" s="337"/>
      <c r="E3" s="337"/>
      <c r="F3" s="337"/>
      <c r="G3" s="337"/>
      <c r="H3" s="337"/>
      <c r="I3" s="337"/>
      <c r="J3" s="337"/>
      <c r="K3" s="337"/>
      <c r="L3" s="337"/>
      <c r="M3" s="337"/>
      <c r="N3" s="337"/>
      <c r="O3" s="337"/>
      <c r="P3" s="206"/>
      <c r="Q3" s="338">
        <v>2017</v>
      </c>
      <c r="R3" s="338"/>
      <c r="S3" s="338"/>
      <c r="T3" s="338"/>
      <c r="U3" s="338"/>
      <c r="V3" s="338"/>
      <c r="W3" s="338"/>
      <c r="X3" s="338"/>
      <c r="Y3" s="338"/>
      <c r="Z3" s="338"/>
      <c r="AA3" s="338"/>
      <c r="AB3" s="338"/>
      <c r="AC3" s="338"/>
      <c r="AD3" s="338"/>
      <c r="AE3" s="121"/>
      <c r="AF3" s="328">
        <v>2018</v>
      </c>
      <c r="AG3" s="328"/>
      <c r="AH3" s="328"/>
      <c r="AI3" s="328"/>
      <c r="AJ3" s="328"/>
      <c r="AK3" s="328"/>
      <c r="AL3" s="328"/>
      <c r="AM3" s="328"/>
      <c r="AN3" s="328"/>
      <c r="AO3" s="328"/>
      <c r="AP3" s="328"/>
      <c r="AQ3" s="328"/>
      <c r="AR3" s="328"/>
      <c r="AS3" s="328"/>
      <c r="AT3" s="121"/>
      <c r="AU3" s="328">
        <v>2019</v>
      </c>
      <c r="AV3" s="328"/>
      <c r="AW3" s="328"/>
      <c r="AX3" s="328"/>
      <c r="AY3" s="328"/>
      <c r="AZ3" s="328"/>
      <c r="BA3" s="328"/>
      <c r="BB3" s="328"/>
      <c r="BC3" s="328"/>
      <c r="BD3" s="328"/>
      <c r="BE3" s="328"/>
      <c r="BF3" s="328"/>
      <c r="BG3" s="328"/>
      <c r="BH3" s="328"/>
      <c r="BI3" s="121"/>
    </row>
    <row r="4" spans="2:61" ht="12.6" thickBot="1" x14ac:dyDescent="0.35">
      <c r="B4" s="336"/>
      <c r="C4" s="337"/>
      <c r="D4" s="337"/>
      <c r="E4" s="337"/>
      <c r="F4" s="337"/>
      <c r="G4" s="337"/>
      <c r="H4" s="337"/>
      <c r="I4" s="337"/>
      <c r="J4" s="337"/>
      <c r="K4" s="337"/>
      <c r="L4" s="337"/>
      <c r="M4" s="337"/>
      <c r="N4" s="337"/>
      <c r="O4" s="337"/>
      <c r="P4" s="206"/>
      <c r="Q4" s="338"/>
      <c r="R4" s="338"/>
      <c r="S4" s="338"/>
      <c r="T4" s="338"/>
      <c r="U4" s="338"/>
      <c r="V4" s="338"/>
      <c r="W4" s="338"/>
      <c r="X4" s="338"/>
      <c r="Y4" s="338"/>
      <c r="Z4" s="338"/>
      <c r="AA4" s="338"/>
      <c r="AB4" s="338"/>
      <c r="AC4" s="338"/>
      <c r="AD4" s="338"/>
      <c r="AE4" s="121"/>
      <c r="AF4" s="328"/>
      <c r="AG4" s="328"/>
      <c r="AH4" s="328"/>
      <c r="AI4" s="328"/>
      <c r="AJ4" s="328"/>
      <c r="AK4" s="328"/>
      <c r="AL4" s="328"/>
      <c r="AM4" s="328"/>
      <c r="AN4" s="328"/>
      <c r="AO4" s="328"/>
      <c r="AP4" s="328"/>
      <c r="AQ4" s="328"/>
      <c r="AR4" s="328"/>
      <c r="AS4" s="328"/>
      <c r="AT4" s="121"/>
      <c r="AU4" s="328"/>
      <c r="AV4" s="328"/>
      <c r="AW4" s="328"/>
      <c r="AX4" s="328"/>
      <c r="AY4" s="328"/>
      <c r="AZ4" s="328"/>
      <c r="BA4" s="328"/>
      <c r="BB4" s="328"/>
      <c r="BC4" s="328"/>
      <c r="BD4" s="328"/>
      <c r="BE4" s="328"/>
      <c r="BF4" s="328"/>
      <c r="BG4" s="328"/>
      <c r="BH4" s="328"/>
      <c r="BI4" s="121"/>
    </row>
    <row r="5" spans="2:61"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row>
    <row r="6" spans="2:61"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row>
    <row r="7" spans="2:61" x14ac:dyDescent="0.3">
      <c r="B7" s="245" t="s">
        <v>53</v>
      </c>
      <c r="C7" s="127"/>
      <c r="D7" s="128"/>
      <c r="E7" s="128"/>
      <c r="F7" s="129"/>
      <c r="G7" s="128"/>
      <c r="H7" s="128"/>
      <c r="I7" s="128"/>
      <c r="J7" s="128"/>
      <c r="K7" s="128"/>
      <c r="L7" s="128"/>
      <c r="M7" s="128"/>
      <c r="N7" s="229"/>
      <c r="O7" s="236"/>
      <c r="P7" s="207"/>
      <c r="Q7" s="331"/>
      <c r="R7" s="332"/>
      <c r="S7" s="332"/>
      <c r="T7" s="332"/>
      <c r="U7" s="332"/>
      <c r="V7" s="332"/>
      <c r="W7" s="332"/>
      <c r="X7" s="332"/>
      <c r="Y7" s="332"/>
      <c r="Z7" s="332"/>
      <c r="AA7" s="332"/>
      <c r="AB7" s="332"/>
      <c r="AC7" s="332"/>
      <c r="AD7" s="333"/>
      <c r="AE7" s="130"/>
      <c r="AF7" s="329"/>
      <c r="AG7" s="329"/>
      <c r="AH7" s="329"/>
      <c r="AI7" s="329"/>
      <c r="AJ7" s="329"/>
      <c r="AK7" s="329"/>
      <c r="AL7" s="329"/>
      <c r="AM7" s="329"/>
      <c r="AN7" s="329"/>
      <c r="AO7" s="329"/>
      <c r="AP7" s="329"/>
      <c r="AQ7" s="329"/>
      <c r="AR7" s="329"/>
      <c r="AS7" s="329"/>
      <c r="AT7" s="130"/>
      <c r="AU7" s="329"/>
      <c r="AV7" s="329"/>
      <c r="AW7" s="329"/>
      <c r="AX7" s="329"/>
      <c r="AY7" s="329"/>
      <c r="AZ7" s="329"/>
      <c r="BA7" s="329"/>
      <c r="BB7" s="329"/>
      <c r="BC7" s="329"/>
      <c r="BD7" s="329"/>
      <c r="BE7" s="329"/>
      <c r="BF7" s="329"/>
      <c r="BG7" s="329"/>
      <c r="BH7" s="329"/>
      <c r="BI7" s="130"/>
    </row>
    <row r="8" spans="2:61"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5">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6">AQ8</f>
        <v>500824.54</v>
      </c>
      <c r="AS8" s="139">
        <f t="shared" ref="AS8:AS14" si="27">AR8/$AR$14</f>
        <v>0.38792169254830111</v>
      </c>
      <c r="AT8" s="115"/>
      <c r="AU8" s="133">
        <f>'HEELJ - Saldos Bancários'!AO9</f>
        <v>0.94</v>
      </c>
      <c r="AV8" s="133">
        <f>'HEELJ - Saldos Bancários'!AP9</f>
        <v>0</v>
      </c>
      <c r="AW8" s="133">
        <f>'HEELJ - Saldos Bancários'!AQ9</f>
        <v>0</v>
      </c>
      <c r="AX8" s="133">
        <f>'HEELJ - Saldos Bancários'!AR9</f>
        <v>0</v>
      </c>
      <c r="AY8" s="133">
        <f>'HEELJ - Saldos Bancários'!AS9</f>
        <v>0</v>
      </c>
      <c r="AZ8" s="133">
        <f>'HEELJ - Saldos Bancários'!AT9</f>
        <v>0</v>
      </c>
      <c r="BA8" s="133">
        <f>'HEELJ - Saldos Bancários'!AU9</f>
        <v>0</v>
      </c>
      <c r="BB8" s="133">
        <f>'HEELJ - Saldos Bancários'!AV9</f>
        <v>0</v>
      </c>
      <c r="BC8" s="133">
        <f>'HEELJ - Saldos Bancários'!AW9</f>
        <v>0</v>
      </c>
      <c r="BD8" s="133">
        <f>'HEELJ - Saldos Bancários'!AX9</f>
        <v>0</v>
      </c>
      <c r="BE8" s="133">
        <f>'HEELJ - Saldos Bancários'!AY9</f>
        <v>0</v>
      </c>
      <c r="BF8" s="133">
        <f>'HEELJ - Saldos Bancários'!AZ9</f>
        <v>0</v>
      </c>
      <c r="BG8" s="134">
        <f t="shared" ref="BG8:BG13" si="28">BF8</f>
        <v>0</v>
      </c>
      <c r="BH8" s="139">
        <f t="shared" ref="BH8:BH14" si="29">BG8/$AR$14</f>
        <v>0</v>
      </c>
      <c r="BI8" s="115"/>
    </row>
    <row r="9" spans="2:61"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0">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5"/>
        <v>0.66075254882971712</v>
      </c>
      <c r="AE9" s="115"/>
      <c r="AF9" s="150">
        <f>AC66</f>
        <v>6071895.0299999993</v>
      </c>
      <c r="AG9" s="133">
        <f>AF66</f>
        <v>8235270.8700000001</v>
      </c>
      <c r="AH9" s="133">
        <f t="shared" ref="AH9:AJ11" si="31">AG66</f>
        <v>6422611.4899999993</v>
      </c>
      <c r="AI9" s="133">
        <f t="shared" si="31"/>
        <v>6221881.1799999997</v>
      </c>
      <c r="AJ9" s="133">
        <f t="shared" si="31"/>
        <v>4783855.63</v>
      </c>
      <c r="AK9" s="133">
        <f>AJ66</f>
        <v>5275488.4799999995</v>
      </c>
      <c r="AL9" s="133">
        <f t="shared" ref="AL9:AQ11" si="32">AK66</f>
        <v>4353731.42</v>
      </c>
      <c r="AM9" s="133">
        <f t="shared" si="32"/>
        <v>3446686.6899999995</v>
      </c>
      <c r="AN9" s="133">
        <f t="shared" si="32"/>
        <v>989599.58</v>
      </c>
      <c r="AO9" s="133">
        <f t="shared" si="32"/>
        <v>185106.05000000002</v>
      </c>
      <c r="AP9" s="133">
        <f t="shared" si="32"/>
        <v>1028.67</v>
      </c>
      <c r="AQ9" s="133">
        <f t="shared" si="32"/>
        <v>790220.92</v>
      </c>
      <c r="AR9" s="134">
        <f t="shared" si="26"/>
        <v>790220.92</v>
      </c>
      <c r="AS9" s="139">
        <f t="shared" si="27"/>
        <v>0.61207830745169889</v>
      </c>
      <c r="AT9" s="115"/>
      <c r="AU9" s="133">
        <f>'HEELJ - Saldos Bancários'!AO19</f>
        <v>1207.06</v>
      </c>
      <c r="AV9" s="133">
        <f>'HEELJ - Saldos Bancários'!AP19</f>
        <v>0</v>
      </c>
      <c r="AW9" s="133">
        <f>'HEELJ - Saldos Bancários'!AQ19</f>
        <v>0</v>
      </c>
      <c r="AX9" s="133">
        <f>'HEELJ - Saldos Bancários'!AR19</f>
        <v>0</v>
      </c>
      <c r="AY9" s="133">
        <f>'HEELJ - Saldos Bancários'!AS19</f>
        <v>0</v>
      </c>
      <c r="AZ9" s="133">
        <f>'HEELJ - Saldos Bancários'!AT19</f>
        <v>0</v>
      </c>
      <c r="BA9" s="133">
        <f>'HEELJ - Saldos Bancários'!AU19</f>
        <v>0</v>
      </c>
      <c r="BB9" s="133">
        <f>'HEELJ - Saldos Bancários'!AV19</f>
        <v>0</v>
      </c>
      <c r="BC9" s="133">
        <f>'HEELJ - Saldos Bancários'!AW19</f>
        <v>0</v>
      </c>
      <c r="BD9" s="133">
        <f>'HEELJ - Saldos Bancários'!AX19</f>
        <v>0</v>
      </c>
      <c r="BE9" s="133">
        <f>'HEELJ - Saldos Bancários'!AY19</f>
        <v>0</v>
      </c>
      <c r="BF9" s="133">
        <f>'HEELJ - Saldos Bancários'!AZ19</f>
        <v>0</v>
      </c>
      <c r="BG9" s="134">
        <f t="shared" si="28"/>
        <v>0</v>
      </c>
      <c r="BH9" s="139">
        <f t="shared" si="29"/>
        <v>0</v>
      </c>
      <c r="BI9" s="115"/>
    </row>
    <row r="10" spans="2:61"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0"/>
        <v>0</v>
      </c>
      <c r="P10" s="208"/>
      <c r="Q10" s="131">
        <v>0</v>
      </c>
      <c r="R10" s="132">
        <v>0</v>
      </c>
      <c r="S10" s="132">
        <v>0</v>
      </c>
      <c r="T10" s="132">
        <v>0</v>
      </c>
      <c r="U10" s="132">
        <v>0</v>
      </c>
      <c r="V10" s="132">
        <v>0</v>
      </c>
      <c r="W10" s="132">
        <v>0</v>
      </c>
      <c r="X10" s="132">
        <v>0</v>
      </c>
      <c r="Y10" s="132">
        <v>0</v>
      </c>
      <c r="Z10" s="132">
        <v>0</v>
      </c>
      <c r="AA10" s="132">
        <v>0</v>
      </c>
      <c r="AB10" s="132">
        <v>0</v>
      </c>
      <c r="AC10" s="134">
        <f t="shared" ref="AC10:AC13" si="33">AB10</f>
        <v>0</v>
      </c>
      <c r="AD10" s="139">
        <f t="shared" si="25"/>
        <v>0</v>
      </c>
      <c r="AE10" s="115"/>
      <c r="AF10" s="131">
        <f>AC67</f>
        <v>0</v>
      </c>
      <c r="AG10" s="131">
        <f>AF67</f>
        <v>0</v>
      </c>
      <c r="AH10" s="131">
        <f t="shared" si="31"/>
        <v>0</v>
      </c>
      <c r="AI10" s="131">
        <f t="shared" si="31"/>
        <v>0</v>
      </c>
      <c r="AJ10" s="131">
        <f t="shared" si="31"/>
        <v>0</v>
      </c>
      <c r="AK10" s="131">
        <f>AJ67</f>
        <v>0</v>
      </c>
      <c r="AL10" s="131">
        <f t="shared" si="32"/>
        <v>0</v>
      </c>
      <c r="AM10" s="131">
        <f t="shared" si="32"/>
        <v>0</v>
      </c>
      <c r="AN10" s="131">
        <f t="shared" si="32"/>
        <v>0</v>
      </c>
      <c r="AO10" s="131">
        <f t="shared" si="32"/>
        <v>0</v>
      </c>
      <c r="AP10" s="131">
        <f t="shared" si="32"/>
        <v>0</v>
      </c>
      <c r="AQ10" s="131">
        <f t="shared" si="32"/>
        <v>0</v>
      </c>
      <c r="AR10" s="134">
        <f t="shared" si="26"/>
        <v>0</v>
      </c>
      <c r="AS10" s="139">
        <f t="shared" si="27"/>
        <v>0</v>
      </c>
      <c r="AT10" s="115"/>
      <c r="AU10" s="131">
        <v>0</v>
      </c>
      <c r="AV10" s="131">
        <v>0</v>
      </c>
      <c r="AW10" s="132">
        <v>0</v>
      </c>
      <c r="AX10" s="132">
        <v>0</v>
      </c>
      <c r="AY10" s="132">
        <v>0</v>
      </c>
      <c r="AZ10" s="132">
        <v>0</v>
      </c>
      <c r="BA10" s="132">
        <v>0</v>
      </c>
      <c r="BB10" s="132">
        <v>0</v>
      </c>
      <c r="BC10" s="132">
        <v>0</v>
      </c>
      <c r="BD10" s="132">
        <v>0</v>
      </c>
      <c r="BE10" s="132">
        <v>0</v>
      </c>
      <c r="BF10" s="132">
        <v>0</v>
      </c>
      <c r="BG10" s="134">
        <f t="shared" si="28"/>
        <v>0</v>
      </c>
      <c r="BH10" s="139">
        <f t="shared" si="29"/>
        <v>0</v>
      </c>
      <c r="BI10" s="115"/>
    </row>
    <row r="11" spans="2:61"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0"/>
        <v>0</v>
      </c>
      <c r="P11" s="208"/>
      <c r="Q11" s="131">
        <v>0</v>
      </c>
      <c r="R11" s="132">
        <v>0</v>
      </c>
      <c r="S11" s="132">
        <v>0</v>
      </c>
      <c r="T11" s="132">
        <v>0</v>
      </c>
      <c r="U11" s="132">
        <v>0</v>
      </c>
      <c r="V11" s="132">
        <v>0</v>
      </c>
      <c r="W11" s="132">
        <v>0</v>
      </c>
      <c r="X11" s="132">
        <v>0</v>
      </c>
      <c r="Y11" s="132">
        <v>0</v>
      </c>
      <c r="Z11" s="132">
        <v>0</v>
      </c>
      <c r="AA11" s="132">
        <v>0</v>
      </c>
      <c r="AB11" s="132">
        <v>0</v>
      </c>
      <c r="AC11" s="134">
        <f t="shared" si="33"/>
        <v>0</v>
      </c>
      <c r="AD11" s="139">
        <f t="shared" si="25"/>
        <v>0</v>
      </c>
      <c r="AE11" s="115"/>
      <c r="AF11" s="131">
        <f>AC68</f>
        <v>0</v>
      </c>
      <c r="AG11" s="131">
        <f>AF68</f>
        <v>0</v>
      </c>
      <c r="AH11" s="131">
        <f t="shared" si="31"/>
        <v>0</v>
      </c>
      <c r="AI11" s="131">
        <f t="shared" si="31"/>
        <v>0</v>
      </c>
      <c r="AJ11" s="131">
        <f t="shared" si="31"/>
        <v>0</v>
      </c>
      <c r="AK11" s="131">
        <f>AJ68</f>
        <v>0</v>
      </c>
      <c r="AL11" s="131">
        <f t="shared" si="32"/>
        <v>0</v>
      </c>
      <c r="AM11" s="131">
        <f t="shared" si="32"/>
        <v>0</v>
      </c>
      <c r="AN11" s="131">
        <f t="shared" si="32"/>
        <v>0</v>
      </c>
      <c r="AO11" s="131">
        <f t="shared" si="32"/>
        <v>0</v>
      </c>
      <c r="AP11" s="131">
        <f t="shared" si="32"/>
        <v>0</v>
      </c>
      <c r="AQ11" s="131">
        <f t="shared" si="32"/>
        <v>0</v>
      </c>
      <c r="AR11" s="134">
        <f t="shared" si="26"/>
        <v>0</v>
      </c>
      <c r="AS11" s="139">
        <f t="shared" si="27"/>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8"/>
        <v>0</v>
      </c>
      <c r="BH11" s="139">
        <f t="shared" si="29"/>
        <v>0</v>
      </c>
      <c r="BI11" s="115"/>
    </row>
    <row r="12" spans="2:61"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0"/>
        <v>0</v>
      </c>
      <c r="P12" s="208"/>
      <c r="Q12" s="131">
        <v>0</v>
      </c>
      <c r="R12" s="132">
        <v>0</v>
      </c>
      <c r="S12" s="132">
        <v>0</v>
      </c>
      <c r="T12" s="132">
        <v>0</v>
      </c>
      <c r="U12" s="132">
        <v>0</v>
      </c>
      <c r="V12" s="132">
        <v>0</v>
      </c>
      <c r="W12" s="132">
        <v>0</v>
      </c>
      <c r="X12" s="132">
        <v>0</v>
      </c>
      <c r="Y12" s="132">
        <v>0</v>
      </c>
      <c r="Z12" s="132">
        <v>0</v>
      </c>
      <c r="AA12" s="132">
        <v>0</v>
      </c>
      <c r="AB12" s="132">
        <v>0</v>
      </c>
      <c r="AC12" s="134">
        <f t="shared" si="33"/>
        <v>0</v>
      </c>
      <c r="AD12" s="139">
        <f t="shared" si="25"/>
        <v>0</v>
      </c>
      <c r="AE12" s="115"/>
      <c r="AF12" s="131">
        <v>0</v>
      </c>
      <c r="AG12" s="131">
        <v>0</v>
      </c>
      <c r="AH12" s="131">
        <v>0</v>
      </c>
      <c r="AI12" s="131">
        <v>0</v>
      </c>
      <c r="AJ12" s="131">
        <v>0</v>
      </c>
      <c r="AK12" s="131">
        <v>0</v>
      </c>
      <c r="AL12" s="131">
        <v>0</v>
      </c>
      <c r="AM12" s="131">
        <v>0</v>
      </c>
      <c r="AN12" s="131">
        <v>0</v>
      </c>
      <c r="AO12" s="131">
        <v>0</v>
      </c>
      <c r="AP12" s="131">
        <v>0</v>
      </c>
      <c r="AQ12" s="131">
        <v>0</v>
      </c>
      <c r="AR12" s="134">
        <f t="shared" si="26"/>
        <v>0</v>
      </c>
      <c r="AS12" s="139">
        <f t="shared" si="27"/>
        <v>0</v>
      </c>
      <c r="AT12" s="115"/>
      <c r="AU12" s="131">
        <v>0</v>
      </c>
      <c r="AV12" s="131">
        <v>0</v>
      </c>
      <c r="AW12" s="132">
        <v>0</v>
      </c>
      <c r="AX12" s="132">
        <v>0</v>
      </c>
      <c r="AY12" s="132">
        <v>0</v>
      </c>
      <c r="AZ12" s="132">
        <v>0</v>
      </c>
      <c r="BA12" s="132">
        <v>0</v>
      </c>
      <c r="BB12" s="132">
        <v>0</v>
      </c>
      <c r="BC12" s="132">
        <v>0</v>
      </c>
      <c r="BD12" s="132">
        <v>0</v>
      </c>
      <c r="BE12" s="132">
        <v>0</v>
      </c>
      <c r="BF12" s="132">
        <v>0</v>
      </c>
      <c r="BG12" s="134">
        <f t="shared" si="28"/>
        <v>0</v>
      </c>
      <c r="BH12" s="139">
        <f t="shared" si="29"/>
        <v>0</v>
      </c>
      <c r="BI12" s="115"/>
    </row>
    <row r="13" spans="2:61"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0"/>
        <v>0</v>
      </c>
      <c r="P13" s="208"/>
      <c r="Q13" s="131">
        <v>0</v>
      </c>
      <c r="R13" s="132">
        <v>0</v>
      </c>
      <c r="S13" s="132">
        <v>0</v>
      </c>
      <c r="T13" s="132">
        <v>0</v>
      </c>
      <c r="U13" s="132">
        <v>0</v>
      </c>
      <c r="V13" s="132">
        <v>0</v>
      </c>
      <c r="W13" s="132">
        <v>0</v>
      </c>
      <c r="X13" s="132">
        <v>0</v>
      </c>
      <c r="Y13" s="132">
        <v>0</v>
      </c>
      <c r="Z13" s="132">
        <v>0</v>
      </c>
      <c r="AA13" s="132">
        <v>0</v>
      </c>
      <c r="AB13" s="132">
        <v>0</v>
      </c>
      <c r="AC13" s="134">
        <f t="shared" si="33"/>
        <v>0</v>
      </c>
      <c r="AD13" s="139">
        <f t="shared" si="25"/>
        <v>0</v>
      </c>
      <c r="AE13" s="115"/>
      <c r="AF13" s="131">
        <v>0</v>
      </c>
      <c r="AG13" s="131">
        <v>0</v>
      </c>
      <c r="AH13" s="131">
        <v>0</v>
      </c>
      <c r="AI13" s="131">
        <v>0</v>
      </c>
      <c r="AJ13" s="131">
        <v>0</v>
      </c>
      <c r="AK13" s="131">
        <v>0</v>
      </c>
      <c r="AL13" s="131">
        <v>0</v>
      </c>
      <c r="AM13" s="131">
        <v>0</v>
      </c>
      <c r="AN13" s="131">
        <v>0</v>
      </c>
      <c r="AO13" s="131">
        <v>0</v>
      </c>
      <c r="AP13" s="131">
        <v>0</v>
      </c>
      <c r="AQ13" s="131">
        <v>0</v>
      </c>
      <c r="AR13" s="134">
        <f t="shared" si="26"/>
        <v>0</v>
      </c>
      <c r="AS13" s="139">
        <f t="shared" si="27"/>
        <v>0</v>
      </c>
      <c r="AT13" s="115"/>
      <c r="AU13" s="131">
        <v>0</v>
      </c>
      <c r="AV13" s="131">
        <v>0</v>
      </c>
      <c r="AW13" s="132">
        <v>0</v>
      </c>
      <c r="AX13" s="132">
        <v>0</v>
      </c>
      <c r="AY13" s="132">
        <v>0</v>
      </c>
      <c r="AZ13" s="132">
        <v>0</v>
      </c>
      <c r="BA13" s="132">
        <v>0</v>
      </c>
      <c r="BB13" s="132">
        <v>0</v>
      </c>
      <c r="BC13" s="132">
        <v>0</v>
      </c>
      <c r="BD13" s="132">
        <v>0</v>
      </c>
      <c r="BE13" s="132">
        <v>0</v>
      </c>
      <c r="BF13" s="132">
        <v>0</v>
      </c>
      <c r="BG13" s="134">
        <f t="shared" si="28"/>
        <v>0</v>
      </c>
      <c r="BH13" s="139">
        <f t="shared" si="29"/>
        <v>0</v>
      </c>
      <c r="BI13" s="115"/>
    </row>
    <row r="14" spans="2:61" s="117" customFormat="1" x14ac:dyDescent="0.3">
      <c r="B14" s="247" t="s">
        <v>59</v>
      </c>
      <c r="C14" s="135">
        <f t="shared" ref="C14:O14" si="34">SUM(C7:C13)</f>
        <v>200335.58999999959</v>
      </c>
      <c r="D14" s="136">
        <f t="shared" si="34"/>
        <v>147844.24</v>
      </c>
      <c r="E14" s="136">
        <f t="shared" si="34"/>
        <v>403838.25</v>
      </c>
      <c r="F14" s="136">
        <f t="shared" si="34"/>
        <v>416805.55</v>
      </c>
      <c r="G14" s="136">
        <f t="shared" si="34"/>
        <v>160911.85</v>
      </c>
      <c r="H14" s="136">
        <f t="shared" si="34"/>
        <v>267204.24</v>
      </c>
      <c r="I14" s="136">
        <f t="shared" si="34"/>
        <v>388544.77</v>
      </c>
      <c r="J14" s="136">
        <f t="shared" si="34"/>
        <v>272471.52</v>
      </c>
      <c r="K14" s="136">
        <f t="shared" si="34"/>
        <v>143187.24</v>
      </c>
      <c r="L14" s="136">
        <f t="shared" si="34"/>
        <v>169487.19999999998</v>
      </c>
      <c r="M14" s="136">
        <f t="shared" si="34"/>
        <v>278508.5</v>
      </c>
      <c r="N14" s="201">
        <f t="shared" si="34"/>
        <v>128933.47</v>
      </c>
      <c r="O14" s="237">
        <f t="shared" si="34"/>
        <v>128933.47</v>
      </c>
      <c r="P14" s="209"/>
      <c r="Q14" s="135">
        <f t="shared" ref="Q14:AC14" si="35">SUM(Q7:Q13)</f>
        <v>1135656.1399999999</v>
      </c>
      <c r="R14" s="136">
        <f t="shared" si="35"/>
        <v>732683.55</v>
      </c>
      <c r="S14" s="136">
        <f t="shared" si="35"/>
        <v>560994.09</v>
      </c>
      <c r="T14" s="136">
        <f t="shared" si="35"/>
        <v>829613.30999999994</v>
      </c>
      <c r="U14" s="136">
        <f t="shared" si="35"/>
        <v>411206.95000000007</v>
      </c>
      <c r="V14" s="136">
        <f t="shared" si="35"/>
        <v>1800874.8900000001</v>
      </c>
      <c r="W14" s="136">
        <f t="shared" si="35"/>
        <v>1844659.1100000003</v>
      </c>
      <c r="X14" s="136">
        <f t="shared" si="35"/>
        <v>2550071.9900000002</v>
      </c>
      <c r="Y14" s="136">
        <f t="shared" si="35"/>
        <v>2054219.49</v>
      </c>
      <c r="Z14" s="136">
        <f t="shared" si="35"/>
        <v>1764480.0899999999</v>
      </c>
      <c r="AA14" s="136">
        <f t="shared" si="35"/>
        <v>1670110.38</v>
      </c>
      <c r="AB14" s="136">
        <f t="shared" si="35"/>
        <v>2423520.08</v>
      </c>
      <c r="AC14" s="136">
        <f t="shared" si="35"/>
        <v>2423520.08</v>
      </c>
      <c r="AD14" s="139">
        <f t="shared" si="25"/>
        <v>1</v>
      </c>
      <c r="AE14" s="115"/>
      <c r="AF14" s="135">
        <f>SUM(AF7:AF13)</f>
        <v>8878320.879999999</v>
      </c>
      <c r="AG14" s="136">
        <f t="shared" ref="AG14:AR14" si="36">SUM(AG7:AG13)</f>
        <v>8235270.8700000001</v>
      </c>
      <c r="AH14" s="136">
        <f t="shared" si="36"/>
        <v>6422611.4899999993</v>
      </c>
      <c r="AI14" s="136">
        <f t="shared" si="36"/>
        <v>6221881.1799999997</v>
      </c>
      <c r="AJ14" s="136">
        <f t="shared" si="36"/>
        <v>5283032.7299999995</v>
      </c>
      <c r="AK14" s="136">
        <f t="shared" si="36"/>
        <v>5275488.4799999995</v>
      </c>
      <c r="AL14" s="136">
        <f t="shared" si="36"/>
        <v>4353731.42</v>
      </c>
      <c r="AM14" s="136">
        <f t="shared" si="36"/>
        <v>3446686.6899999995</v>
      </c>
      <c r="AN14" s="136">
        <f t="shared" si="36"/>
        <v>989599.58</v>
      </c>
      <c r="AO14" s="136">
        <f t="shared" si="36"/>
        <v>494972.44000000006</v>
      </c>
      <c r="AP14" s="136">
        <f t="shared" si="36"/>
        <v>35731.409999999996</v>
      </c>
      <c r="AQ14" s="136">
        <f t="shared" si="36"/>
        <v>1291045.46</v>
      </c>
      <c r="AR14" s="136">
        <f t="shared" si="36"/>
        <v>1291045.46</v>
      </c>
      <c r="AS14" s="139">
        <f t="shared" si="27"/>
        <v>1</v>
      </c>
      <c r="AT14" s="115"/>
      <c r="AU14" s="135">
        <f>SUM(AU7:AU13)</f>
        <v>1208</v>
      </c>
      <c r="AV14" s="136">
        <f t="shared" ref="AV14:BG14" si="37">SUM(AV7:AV13)</f>
        <v>0</v>
      </c>
      <c r="AW14" s="136">
        <f t="shared" si="37"/>
        <v>0</v>
      </c>
      <c r="AX14" s="136">
        <f t="shared" si="37"/>
        <v>0</v>
      </c>
      <c r="AY14" s="136">
        <f t="shared" si="37"/>
        <v>0</v>
      </c>
      <c r="AZ14" s="136">
        <f t="shared" si="37"/>
        <v>0</v>
      </c>
      <c r="BA14" s="136">
        <f t="shared" si="37"/>
        <v>0</v>
      </c>
      <c r="BB14" s="136">
        <f t="shared" si="37"/>
        <v>0</v>
      </c>
      <c r="BC14" s="136">
        <f t="shared" si="37"/>
        <v>0</v>
      </c>
      <c r="BD14" s="136">
        <f t="shared" si="37"/>
        <v>0</v>
      </c>
      <c r="BE14" s="136">
        <f t="shared" si="37"/>
        <v>0</v>
      </c>
      <c r="BF14" s="136">
        <f t="shared" si="37"/>
        <v>0</v>
      </c>
      <c r="BG14" s="136">
        <f t="shared" si="37"/>
        <v>0</v>
      </c>
      <c r="BH14" s="139">
        <f t="shared" si="29"/>
        <v>0</v>
      </c>
      <c r="BI14" s="115"/>
    </row>
    <row r="15" spans="2:61" x14ac:dyDescent="0.3">
      <c r="B15" s="248"/>
      <c r="C15" s="334" t="s">
        <v>60</v>
      </c>
      <c r="D15" s="334"/>
      <c r="E15" s="334"/>
      <c r="F15" s="334"/>
      <c r="G15" s="334"/>
      <c r="H15" s="334"/>
      <c r="I15" s="334"/>
      <c r="J15" s="334"/>
      <c r="K15" s="334"/>
      <c r="L15" s="334"/>
      <c r="M15" s="334"/>
      <c r="N15" s="335"/>
      <c r="O15" s="238"/>
      <c r="P15" s="210"/>
      <c r="Q15" s="330" t="s">
        <v>60</v>
      </c>
      <c r="R15" s="330"/>
      <c r="S15" s="330"/>
      <c r="T15" s="330"/>
      <c r="U15" s="330"/>
      <c r="V15" s="330"/>
      <c r="W15" s="330"/>
      <c r="X15" s="330"/>
      <c r="Y15" s="330"/>
      <c r="Z15" s="330"/>
      <c r="AA15" s="330"/>
      <c r="AB15" s="330"/>
      <c r="AC15" s="330"/>
      <c r="AD15" s="330"/>
      <c r="AE15" s="137"/>
      <c r="AF15" s="330" t="s">
        <v>60</v>
      </c>
      <c r="AG15" s="330"/>
      <c r="AH15" s="330"/>
      <c r="AI15" s="330"/>
      <c r="AJ15" s="330"/>
      <c r="AK15" s="330"/>
      <c r="AL15" s="330"/>
      <c r="AM15" s="330"/>
      <c r="AN15" s="330"/>
      <c r="AO15" s="330"/>
      <c r="AP15" s="330"/>
      <c r="AQ15" s="330"/>
      <c r="AR15" s="330"/>
      <c r="AS15" s="330"/>
      <c r="AT15" s="137"/>
      <c r="AU15" s="330" t="s">
        <v>60</v>
      </c>
      <c r="AV15" s="330"/>
      <c r="AW15" s="330"/>
      <c r="AX15" s="330"/>
      <c r="AY15" s="330"/>
      <c r="AZ15" s="330"/>
      <c r="BA15" s="330"/>
      <c r="BB15" s="330"/>
      <c r="BC15" s="330"/>
      <c r="BD15" s="330"/>
      <c r="BE15" s="330"/>
      <c r="BF15" s="330"/>
      <c r="BG15" s="330"/>
      <c r="BH15" s="330"/>
      <c r="BI15" s="137"/>
    </row>
    <row r="16" spans="2:61"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row>
    <row r="17" spans="2:61"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38">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39">SUM(Q17:AB17)</f>
        <v>26215310.18</v>
      </c>
      <c r="AD17" s="139">
        <f t="shared" ref="AD17:AD26" si="40">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1">SUM(AF17:AQ17)</f>
        <v>18736830.520000003</v>
      </c>
      <c r="AS17" s="139">
        <f t="shared" ref="AS17:AS26" si="42">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0</v>
      </c>
      <c r="AW17" s="131">
        <f>SUMIFS('Conciliação Bancária 2016.17.18'!$J:$J,'Conciliação Bancária 2016.17.18'!$K:$K,'Base -Receita-Despesa'!$B17,'Conciliação Bancária 2016.17.18'!$D:$D,'Base -Receita-Despesa'!AW$5)</f>
        <v>0</v>
      </c>
      <c r="AX17" s="131">
        <f>SUMIFS('Conciliação Bancária 2016.17.18'!$J:$J,'Conciliação Bancária 2016.17.18'!$K:$K,'Base -Receita-Despesa'!$B17,'Conciliação Bancária 2016.17.18'!$D:$D,'Base -Receita-Despesa'!AX$5)</f>
        <v>0</v>
      </c>
      <c r="AY17" s="131">
        <f>SUMIFS('Conciliação Bancária 2016.17.18'!$J:$J,'Conciliação Bancária 2016.17.18'!$K:$K,'Base -Receita-Despesa'!$B17,'Conciliação Bancária 2016.17.18'!$D:$D,'Base -Receita-Despesa'!AY$5)</f>
        <v>0</v>
      </c>
      <c r="AZ17" s="131">
        <f>SUMIFS('Conciliação Bancária 2016.17.18'!$J:$J,'Conciliação Bancária 2016.17.18'!$K:$K,'Base -Receita-Despesa'!$B17,'Conciliação Bancária 2016.17.18'!$D:$D,'Base -Receita-Despesa'!AZ$5)</f>
        <v>0</v>
      </c>
      <c r="BA17" s="131">
        <f>SUMIFS('Conciliação Bancária 2016.17.18'!$J:$J,'Conciliação Bancária 2016.17.18'!$K:$K,'Base -Receita-Despesa'!$B17,'Conciliação Bancária 2016.17.18'!$D:$D,'Base -Receita-Despesa'!BA$5)</f>
        <v>0</v>
      </c>
      <c r="BB17" s="131">
        <f>SUMIFS('Conciliação Bancária 2016.17.18'!$J:$J,'Conciliação Bancária 2016.17.18'!$K:$K,'Base -Receita-Despesa'!$B17,'Conciliação Bancária 2016.17.18'!$D:$D,'Base -Receita-Despesa'!BB$5)</f>
        <v>0</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0</v>
      </c>
      <c r="BE17" s="131">
        <f>SUMIFS('Conciliação Bancária 2016.17.18'!$J:$J,'Conciliação Bancária 2016.17.18'!$K:$K,'Base -Receita-Despesa'!$B17,'Conciliação Bancária 2016.17.18'!$D:$D,'Base -Receita-Despesa'!BE$5)</f>
        <v>0</v>
      </c>
      <c r="BF17" s="131">
        <f>SUMIFS('Conciliação Bancária 2016.17.18'!$J:$J,'Conciliação Bancária 2016.17.18'!$K:$K,'Base -Receita-Despesa'!$B17,'Conciliação Bancária 2016.17.18'!$D:$D,'Base -Receita-Despesa'!BF$5)</f>
        <v>0</v>
      </c>
      <c r="BG17" s="134">
        <f t="shared" ref="BG17:BG22" si="43">SUM(AU17:BF17)</f>
        <v>1425433.01</v>
      </c>
      <c r="BH17" s="139">
        <f t="shared" ref="BH17:BH26" si="44">BG17/$AR$26</f>
        <v>7.5438443235921235E-2</v>
      </c>
      <c r="BI17" s="122"/>
    </row>
    <row r="18" spans="2:61"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38"/>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39"/>
        <v>50437.96</v>
      </c>
      <c r="AD18" s="139">
        <f t="shared" si="40"/>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1"/>
        <v>158482.65000000002</v>
      </c>
      <c r="AS18" s="139">
        <f t="shared" si="42"/>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0</v>
      </c>
      <c r="AW18" s="131">
        <f>SUMIFS('Conciliação Bancária 2016.17.18'!$J:$J,'Conciliação Bancária 2016.17.18'!$K:$K,'Base -Receita-Despesa'!$B18,'Conciliação Bancária 2016.17.18'!$D:$D,'Base -Receita-Despesa'!AW$5)</f>
        <v>0</v>
      </c>
      <c r="AX18" s="131">
        <f>SUMIFS('Conciliação Bancária 2016.17.18'!$J:$J,'Conciliação Bancária 2016.17.18'!$K:$K,'Base -Receita-Despesa'!$B18,'Conciliação Bancária 2016.17.18'!$D:$D,'Base -Receita-Despesa'!AX$5)</f>
        <v>0</v>
      </c>
      <c r="AY18" s="131">
        <f>SUMIFS('Conciliação Bancária 2016.17.18'!$J:$J,'Conciliação Bancária 2016.17.18'!$K:$K,'Base -Receita-Despesa'!$B18,'Conciliação Bancária 2016.17.18'!$D:$D,'Base -Receita-Despesa'!AY$5)</f>
        <v>0</v>
      </c>
      <c r="AZ18" s="131">
        <f>SUMIFS('Conciliação Bancária 2016.17.18'!$J:$J,'Conciliação Bancária 2016.17.18'!$K:$K,'Base -Receita-Despesa'!$B18,'Conciliação Bancária 2016.17.18'!$D:$D,'Base -Receita-Despesa'!AZ$5)</f>
        <v>0</v>
      </c>
      <c r="BA18" s="131">
        <f>SUMIFS('Conciliação Bancária 2016.17.18'!$J:$J,'Conciliação Bancária 2016.17.18'!$K:$K,'Base -Receita-Despesa'!$B18,'Conciliação Bancária 2016.17.18'!$D:$D,'Base -Receita-Despesa'!BA$5)</f>
        <v>0</v>
      </c>
      <c r="BB18" s="131">
        <f>SUMIFS('Conciliação Bancária 2016.17.18'!$J:$J,'Conciliação Bancária 2016.17.18'!$K:$K,'Base -Receita-Despesa'!$B18,'Conciliação Bancária 2016.17.18'!$D:$D,'Base -Receita-Despesa'!BB$5)</f>
        <v>0</v>
      </c>
      <c r="BC18" s="131">
        <f>SUMIFS('Conciliação Bancária 2016.17.18'!$J:$J,'Conciliação Bancária 2016.17.18'!$K:$K,'Base -Receita-Despesa'!$B18,'Conciliação Bancária 2016.17.18'!$D:$D,'Base -Receita-Despesa'!BC$5)</f>
        <v>0</v>
      </c>
      <c r="BD18" s="131">
        <f>SUMIFS('Conciliação Bancária 2016.17.18'!$J:$J,'Conciliação Bancária 2016.17.18'!$K:$K,'Base -Receita-Despesa'!$B18,'Conciliação Bancária 2016.17.18'!$D:$D,'Base -Receita-Despesa'!BD$5)</f>
        <v>0</v>
      </c>
      <c r="BE18" s="131">
        <f>SUMIFS('Conciliação Bancária 2016.17.18'!$J:$J,'Conciliação Bancária 2016.17.18'!$K:$K,'Base -Receita-Despesa'!$B18,'Conciliação Bancária 2016.17.18'!$D:$D,'Base -Receita-Despesa'!BE$5)</f>
        <v>0</v>
      </c>
      <c r="BF18" s="131">
        <f>SUMIFS('Conciliação Bancária 2016.17.18'!$J:$J,'Conciliação Bancária 2016.17.18'!$K:$K,'Base -Receita-Despesa'!$B18,'Conciliação Bancária 2016.17.18'!$D:$D,'Base -Receita-Despesa'!BF$5)</f>
        <v>0</v>
      </c>
      <c r="BG18" s="134">
        <f t="shared" si="43"/>
        <v>93.65</v>
      </c>
      <c r="BH18" s="139">
        <f t="shared" si="44"/>
        <v>4.9562555093655529E-6</v>
      </c>
      <c r="BI18" s="115"/>
    </row>
    <row r="19" spans="2:61"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38"/>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39"/>
        <v>0</v>
      </c>
      <c r="AD19" s="139">
        <f t="shared" si="40"/>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1"/>
        <v>0</v>
      </c>
      <c r="AS19" s="139">
        <f t="shared" si="42"/>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3"/>
        <v>0</v>
      </c>
      <c r="BH19" s="139">
        <f t="shared" si="44"/>
        <v>0</v>
      </c>
      <c r="BI19" s="115"/>
    </row>
    <row r="20" spans="2:61"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38"/>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39"/>
        <v>0</v>
      </c>
      <c r="AD20" s="139">
        <f t="shared" si="40"/>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1"/>
        <v>0</v>
      </c>
      <c r="AS20" s="139">
        <f t="shared" si="42"/>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3"/>
        <v>0</v>
      </c>
      <c r="BH20" s="139">
        <f t="shared" si="44"/>
        <v>0</v>
      </c>
      <c r="BI20" s="115"/>
    </row>
    <row r="21" spans="2:61"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38"/>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39"/>
        <v>383.95</v>
      </c>
      <c r="AD21" s="139">
        <f t="shared" si="40"/>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1"/>
        <v>0</v>
      </c>
      <c r="AS21" s="139">
        <f t="shared" si="42"/>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3"/>
        <v>0</v>
      </c>
      <c r="BH21" s="139">
        <f t="shared" si="44"/>
        <v>0</v>
      </c>
      <c r="BI21" s="115"/>
    </row>
    <row r="22" spans="2:61"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38"/>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39"/>
        <v>0</v>
      </c>
      <c r="AD22" s="139">
        <f t="shared" si="40"/>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1"/>
        <v>0</v>
      </c>
      <c r="AS22" s="139">
        <f t="shared" si="42"/>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3"/>
        <v>0</v>
      </c>
      <c r="BH22" s="139">
        <f t="shared" si="44"/>
        <v>0</v>
      </c>
      <c r="BI22" s="115"/>
    </row>
    <row r="23" spans="2:61" s="117" customFormat="1" x14ac:dyDescent="0.3">
      <c r="B23" s="249" t="s">
        <v>68</v>
      </c>
      <c r="C23" s="141">
        <f>SUM(C17:C22)</f>
        <v>670764.02</v>
      </c>
      <c r="D23" s="141">
        <f t="shared" ref="D23:O23" si="45">SUM(D17:D22)</f>
        <v>1532475.35</v>
      </c>
      <c r="E23" s="141">
        <f t="shared" si="45"/>
        <v>1056795.6599999999</v>
      </c>
      <c r="F23" s="141">
        <f t="shared" si="45"/>
        <v>883499.1</v>
      </c>
      <c r="G23" s="141">
        <f t="shared" si="45"/>
        <v>1691327.83</v>
      </c>
      <c r="H23" s="141">
        <f t="shared" si="45"/>
        <v>1355755.97</v>
      </c>
      <c r="I23" s="141">
        <f t="shared" si="45"/>
        <v>1246815.8600000001</v>
      </c>
      <c r="J23" s="141">
        <f t="shared" si="45"/>
        <v>1031832.6699999999</v>
      </c>
      <c r="K23" s="141">
        <f t="shared" si="45"/>
        <v>1190501.21</v>
      </c>
      <c r="L23" s="141">
        <f t="shared" si="45"/>
        <v>1459929.0600000003</v>
      </c>
      <c r="M23" s="141">
        <f t="shared" si="45"/>
        <v>1156133.42</v>
      </c>
      <c r="N23" s="202">
        <f t="shared" si="45"/>
        <v>2461031.0699999998</v>
      </c>
      <c r="O23" s="219">
        <f t="shared" si="45"/>
        <v>15736861.219999999</v>
      </c>
      <c r="P23" s="211"/>
      <c r="Q23" s="141">
        <f t="shared" ref="Q23:AC23" si="46">SUM(Q17:Q22)</f>
        <v>752061.49000000011</v>
      </c>
      <c r="R23" s="141">
        <f t="shared" si="46"/>
        <v>693689.08</v>
      </c>
      <c r="S23" s="141">
        <f t="shared" si="46"/>
        <v>1949582.49</v>
      </c>
      <c r="T23" s="141">
        <f t="shared" si="46"/>
        <v>645970.76</v>
      </c>
      <c r="U23" s="141">
        <f t="shared" si="46"/>
        <v>3010355.83</v>
      </c>
      <c r="V23" s="141">
        <f t="shared" si="46"/>
        <v>0</v>
      </c>
      <c r="W23" s="141">
        <f t="shared" si="46"/>
        <v>2120622.92</v>
      </c>
      <c r="X23" s="141">
        <f t="shared" si="46"/>
        <v>1594426.9300000002</v>
      </c>
      <c r="Y23" s="141">
        <f t="shared" si="46"/>
        <v>1645392.38</v>
      </c>
      <c r="Z23" s="141">
        <f t="shared" si="46"/>
        <v>2143338.2800000003</v>
      </c>
      <c r="AA23" s="141">
        <f t="shared" si="46"/>
        <v>2722546.5000000005</v>
      </c>
      <c r="AB23" s="141">
        <f t="shared" si="46"/>
        <v>8988145.4299999997</v>
      </c>
      <c r="AC23" s="141">
        <f t="shared" si="46"/>
        <v>26266132.09</v>
      </c>
      <c r="AD23" s="139">
        <f t="shared" si="40"/>
        <v>1</v>
      </c>
      <c r="AE23" s="122"/>
      <c r="AF23" s="141">
        <f t="shared" ref="AF23:AR23" si="47">SUM(AF17:AF22)</f>
        <v>1671018.78</v>
      </c>
      <c r="AG23" s="141">
        <f t="shared" ref="AG23" si="48">SUM(AG17:AG22)</f>
        <v>854168.05</v>
      </c>
      <c r="AH23" s="141">
        <f t="shared" ref="AH23" si="49">SUM(AH17:AH22)</f>
        <v>2595665.31</v>
      </c>
      <c r="AI23" s="141">
        <f t="shared" ref="AI23" si="50">SUM(AI17:AI22)</f>
        <v>1926627.6500000001</v>
      </c>
      <c r="AJ23" s="141">
        <f t="shared" ref="AJ23" si="51">SUM(AJ17:AJ22)</f>
        <v>2440606.23</v>
      </c>
      <c r="AK23" s="141">
        <f t="shared" ref="AK23" si="52">SUM(AK17:AK22)</f>
        <v>1437224.8800000001</v>
      </c>
      <c r="AL23" s="141">
        <f t="shared" ref="AL23" si="53">SUM(AL17:AL22)</f>
        <v>1558043.94</v>
      </c>
      <c r="AM23" s="141">
        <f t="shared" ref="AM23" si="54">SUM(AM17:AM22)</f>
        <v>178617.86000000002</v>
      </c>
      <c r="AN23" s="141">
        <f t="shared" ref="AN23" si="55">SUM(AN17:AN22)</f>
        <v>899576.04</v>
      </c>
      <c r="AO23" s="141">
        <f t="shared" ref="AO23" si="56">SUM(AO17:AO22)</f>
        <v>1628393.1300000001</v>
      </c>
      <c r="AP23" s="141">
        <f t="shared" ref="AP23" si="57">SUM(AP17:AP22)</f>
        <v>2291411.8800000004</v>
      </c>
      <c r="AQ23" s="141">
        <f t="shared" ref="AQ23" si="58">SUM(AQ17:AQ22)</f>
        <v>1413959.42</v>
      </c>
      <c r="AR23" s="141">
        <f t="shared" si="47"/>
        <v>18895313.170000002</v>
      </c>
      <c r="AS23" s="139">
        <f t="shared" si="42"/>
        <v>1</v>
      </c>
      <c r="AT23" s="122"/>
      <c r="AU23" s="141">
        <f t="shared" ref="AU23:BG23" si="59">SUM(AU17:AU22)</f>
        <v>1425526.66</v>
      </c>
      <c r="AV23" s="141">
        <f t="shared" si="59"/>
        <v>0</v>
      </c>
      <c r="AW23" s="141">
        <f t="shared" si="59"/>
        <v>0</v>
      </c>
      <c r="AX23" s="141">
        <f t="shared" si="59"/>
        <v>0</v>
      </c>
      <c r="AY23" s="141">
        <f t="shared" si="59"/>
        <v>0</v>
      </c>
      <c r="AZ23" s="141">
        <f t="shared" si="59"/>
        <v>0</v>
      </c>
      <c r="BA23" s="141">
        <f t="shared" si="59"/>
        <v>0</v>
      </c>
      <c r="BB23" s="141">
        <f t="shared" si="59"/>
        <v>0</v>
      </c>
      <c r="BC23" s="141">
        <f t="shared" si="59"/>
        <v>0</v>
      </c>
      <c r="BD23" s="141">
        <f t="shared" si="59"/>
        <v>0</v>
      </c>
      <c r="BE23" s="141">
        <f t="shared" si="59"/>
        <v>0</v>
      </c>
      <c r="BF23" s="141">
        <f t="shared" si="59"/>
        <v>0</v>
      </c>
      <c r="BG23" s="141">
        <f t="shared" si="59"/>
        <v>1425526.66</v>
      </c>
      <c r="BH23" s="139">
        <f t="shared" si="44"/>
        <v>7.5443399491430599E-2</v>
      </c>
      <c r="BI23" s="122"/>
    </row>
    <row r="24" spans="2:61"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39"/>
        <v>0</v>
      </c>
      <c r="AD24" s="139">
        <f t="shared" si="40"/>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1"/>
        <v>0</v>
      </c>
      <c r="AS24" s="139">
        <f t="shared" si="42"/>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0">SUM(AU24:BF24)</f>
        <v>0</v>
      </c>
      <c r="BH24" s="139">
        <f t="shared" si="44"/>
        <v>0</v>
      </c>
      <c r="BI24" s="115"/>
    </row>
    <row r="25" spans="2:61"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39"/>
        <v>0</v>
      </c>
      <c r="AD25" s="139">
        <f t="shared" si="40"/>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1"/>
        <v>0</v>
      </c>
      <c r="AS25" s="139">
        <f t="shared" si="42"/>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0"/>
        <v>0</v>
      </c>
      <c r="BH25" s="139">
        <f t="shared" si="44"/>
        <v>0</v>
      </c>
      <c r="BI25" s="115"/>
    </row>
    <row r="26" spans="2:61" s="117" customFormat="1" x14ac:dyDescent="0.3">
      <c r="B26" s="247" t="s">
        <v>71</v>
      </c>
      <c r="C26" s="141">
        <f t="shared" ref="C26:O26" si="61">SUM(C23:C25)</f>
        <v>670764.02</v>
      </c>
      <c r="D26" s="142">
        <f t="shared" si="61"/>
        <v>1532475.35</v>
      </c>
      <c r="E26" s="142">
        <f t="shared" si="61"/>
        <v>1056795.6599999999</v>
      </c>
      <c r="F26" s="142">
        <f t="shared" si="61"/>
        <v>883499.1</v>
      </c>
      <c r="G26" s="142">
        <f t="shared" si="61"/>
        <v>1691327.83</v>
      </c>
      <c r="H26" s="142">
        <f t="shared" si="61"/>
        <v>1355755.97</v>
      </c>
      <c r="I26" s="142">
        <f t="shared" si="61"/>
        <v>1246815.8600000001</v>
      </c>
      <c r="J26" s="142">
        <f t="shared" si="61"/>
        <v>1031832.6699999999</v>
      </c>
      <c r="K26" s="142">
        <f t="shared" si="61"/>
        <v>1190501.21</v>
      </c>
      <c r="L26" s="142">
        <f t="shared" si="61"/>
        <v>1459929.0600000003</v>
      </c>
      <c r="M26" s="142">
        <f t="shared" si="61"/>
        <v>1156133.42</v>
      </c>
      <c r="N26" s="143">
        <f t="shared" si="61"/>
        <v>2461031.0699999998</v>
      </c>
      <c r="O26" s="219">
        <f t="shared" si="61"/>
        <v>15736861.219999999</v>
      </c>
      <c r="P26" s="211"/>
      <c r="Q26" s="141">
        <f t="shared" ref="Q26:AB26" si="62">SUM(Q23:Q25)</f>
        <v>752061.49000000011</v>
      </c>
      <c r="R26" s="142">
        <f t="shared" si="62"/>
        <v>693689.08</v>
      </c>
      <c r="S26" s="142">
        <f t="shared" si="62"/>
        <v>1949582.49</v>
      </c>
      <c r="T26" s="142">
        <f t="shared" si="62"/>
        <v>645970.76</v>
      </c>
      <c r="U26" s="142">
        <f t="shared" si="62"/>
        <v>3010355.83</v>
      </c>
      <c r="V26" s="142">
        <f t="shared" si="62"/>
        <v>0</v>
      </c>
      <c r="W26" s="142">
        <f t="shared" si="62"/>
        <v>2120622.92</v>
      </c>
      <c r="X26" s="142">
        <f t="shared" si="62"/>
        <v>1594426.9300000002</v>
      </c>
      <c r="Y26" s="142">
        <f t="shared" si="62"/>
        <v>1645392.38</v>
      </c>
      <c r="Z26" s="142">
        <f t="shared" si="62"/>
        <v>2143338.2800000003</v>
      </c>
      <c r="AA26" s="142">
        <f t="shared" si="62"/>
        <v>2722546.5000000005</v>
      </c>
      <c r="AB26" s="142">
        <f t="shared" si="62"/>
        <v>8988145.4299999997</v>
      </c>
      <c r="AC26" s="134">
        <f t="shared" si="39"/>
        <v>26266132.09</v>
      </c>
      <c r="AD26" s="139">
        <f t="shared" si="40"/>
        <v>1</v>
      </c>
      <c r="AE26" s="122"/>
      <c r="AF26" s="144">
        <f t="shared" ref="AF26:AQ26" si="63">SUM(AF23:AF25)</f>
        <v>1671018.78</v>
      </c>
      <c r="AG26" s="144">
        <f t="shared" si="63"/>
        <v>854168.05</v>
      </c>
      <c r="AH26" s="144">
        <f t="shared" si="63"/>
        <v>2595665.31</v>
      </c>
      <c r="AI26" s="144">
        <f t="shared" si="63"/>
        <v>1926627.6500000001</v>
      </c>
      <c r="AJ26" s="144">
        <f t="shared" si="63"/>
        <v>2440606.23</v>
      </c>
      <c r="AK26" s="144">
        <f t="shared" si="63"/>
        <v>1437224.8800000001</v>
      </c>
      <c r="AL26" s="145">
        <f t="shared" si="63"/>
        <v>1558043.94</v>
      </c>
      <c r="AM26" s="144">
        <f t="shared" si="63"/>
        <v>178617.86000000002</v>
      </c>
      <c r="AN26" s="144">
        <f t="shared" si="63"/>
        <v>899576.04</v>
      </c>
      <c r="AO26" s="144">
        <f t="shared" si="63"/>
        <v>1628393.1300000001</v>
      </c>
      <c r="AP26" s="144">
        <f t="shared" si="63"/>
        <v>2291411.8800000004</v>
      </c>
      <c r="AQ26" s="144">
        <f t="shared" si="63"/>
        <v>1413959.42</v>
      </c>
      <c r="AR26" s="134">
        <f t="shared" si="41"/>
        <v>18895313.170000002</v>
      </c>
      <c r="AS26" s="139">
        <f t="shared" si="42"/>
        <v>1</v>
      </c>
      <c r="AT26" s="122"/>
      <c r="AU26" s="144">
        <f t="shared" ref="AU26:BF26" si="64">SUM(AU23:AU25)</f>
        <v>1425526.66</v>
      </c>
      <c r="AV26" s="144">
        <f t="shared" si="64"/>
        <v>0</v>
      </c>
      <c r="AW26" s="144">
        <f t="shared" si="64"/>
        <v>0</v>
      </c>
      <c r="AX26" s="144">
        <f t="shared" si="64"/>
        <v>0</v>
      </c>
      <c r="AY26" s="144">
        <f t="shared" si="64"/>
        <v>0</v>
      </c>
      <c r="AZ26" s="144">
        <f t="shared" si="64"/>
        <v>0</v>
      </c>
      <c r="BA26" s="145">
        <f t="shared" si="64"/>
        <v>0</v>
      </c>
      <c r="BB26" s="144">
        <f t="shared" si="64"/>
        <v>0</v>
      </c>
      <c r="BC26" s="144">
        <f t="shared" si="64"/>
        <v>0</v>
      </c>
      <c r="BD26" s="144">
        <f t="shared" si="64"/>
        <v>0</v>
      </c>
      <c r="BE26" s="144">
        <f t="shared" si="64"/>
        <v>0</v>
      </c>
      <c r="BF26" s="144">
        <f t="shared" si="64"/>
        <v>0</v>
      </c>
      <c r="BG26" s="134">
        <f t="shared" si="60"/>
        <v>1425526.66</v>
      </c>
      <c r="BH26" s="139">
        <f t="shared" si="44"/>
        <v>7.5443399491430599E-2</v>
      </c>
      <c r="BI26" s="122"/>
    </row>
    <row r="27" spans="2:61" x14ac:dyDescent="0.3">
      <c r="B27" s="249"/>
      <c r="C27" s="339" t="s">
        <v>72</v>
      </c>
      <c r="D27" s="339"/>
      <c r="E27" s="339"/>
      <c r="F27" s="339"/>
      <c r="G27" s="339"/>
      <c r="H27" s="339"/>
      <c r="I27" s="339"/>
      <c r="J27" s="339"/>
      <c r="K27" s="339"/>
      <c r="L27" s="339"/>
      <c r="M27" s="339"/>
      <c r="N27" s="340"/>
      <c r="O27" s="253"/>
      <c r="Q27" s="326" t="s">
        <v>72</v>
      </c>
      <c r="R27" s="326"/>
      <c r="S27" s="326"/>
      <c r="T27" s="326"/>
      <c r="U27" s="326"/>
      <c r="V27" s="326"/>
      <c r="W27" s="326"/>
      <c r="X27" s="326"/>
      <c r="Y27" s="326"/>
      <c r="Z27" s="326"/>
      <c r="AA27" s="326"/>
      <c r="AB27" s="326"/>
      <c r="AC27" s="326"/>
      <c r="AD27" s="326"/>
      <c r="AE27" s="115"/>
      <c r="AF27" s="326" t="s">
        <v>72</v>
      </c>
      <c r="AG27" s="326"/>
      <c r="AH27" s="326"/>
      <c r="AI27" s="326"/>
      <c r="AJ27" s="326"/>
      <c r="AK27" s="326"/>
      <c r="AL27" s="326"/>
      <c r="AM27" s="326"/>
      <c r="AN27" s="326"/>
      <c r="AO27" s="326"/>
      <c r="AP27" s="326"/>
      <c r="AQ27" s="326"/>
      <c r="AR27" s="326"/>
      <c r="AS27" s="326"/>
      <c r="AT27" s="115"/>
      <c r="AU27" s="326" t="s">
        <v>72</v>
      </c>
      <c r="AV27" s="326"/>
      <c r="AW27" s="326"/>
      <c r="AX27" s="326"/>
      <c r="AY27" s="326"/>
      <c r="AZ27" s="326"/>
      <c r="BA27" s="326"/>
      <c r="BB27" s="326"/>
      <c r="BC27" s="326"/>
      <c r="BD27" s="326"/>
      <c r="BE27" s="326"/>
      <c r="BF27" s="326"/>
      <c r="BG27" s="326"/>
      <c r="BH27" s="326"/>
      <c r="BI27" s="115"/>
    </row>
    <row r="28" spans="2:61"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0</v>
      </c>
      <c r="AW28" s="131">
        <f>SUMIFS('Conciliação Bancária 2016.17.18'!$J:$J,'Conciliação Bancária 2016.17.18'!$K:$K,'Base -Receita-Despesa'!$B28,'Conciliação Bancária 2016.17.18'!$D:$D,'Base -Receita-Despesa'!AW$5)</f>
        <v>0</v>
      </c>
      <c r="AX28" s="131">
        <f>SUMIFS('Conciliação Bancária 2016.17.18'!$J:$J,'Conciliação Bancária 2016.17.18'!$K:$K,'Base -Receita-Despesa'!$B28,'Conciliação Bancária 2016.17.18'!$D:$D,'Base -Receita-Despesa'!AX$5)</f>
        <v>0</v>
      </c>
      <c r="AY28" s="131">
        <f>SUMIFS('Conciliação Bancária 2016.17.18'!$J:$J,'Conciliação Bancária 2016.17.18'!$K:$K,'Base -Receita-Despesa'!$B28,'Conciliação Bancária 2016.17.18'!$D:$D,'Base -Receita-Despesa'!AY$5)</f>
        <v>0</v>
      </c>
      <c r="AZ28" s="131">
        <f>SUMIFS('Conciliação Bancária 2016.17.18'!$J:$J,'Conciliação Bancária 2016.17.18'!$K:$K,'Base -Receita-Despesa'!$B28,'Conciliação Bancária 2016.17.18'!$D:$D,'Base -Receita-Despesa'!AZ$5)</f>
        <v>0</v>
      </c>
      <c r="BA28" s="131">
        <f>SUMIFS('Conciliação Bancária 2016.17.18'!$J:$J,'Conciliação Bancária 2016.17.18'!$K:$K,'Base -Receita-Despesa'!$B28,'Conciliação Bancária 2016.17.18'!$D:$D,'Base -Receita-Despesa'!BA$5)</f>
        <v>0</v>
      </c>
      <c r="BB28" s="131">
        <f>SUMIFS('Conciliação Bancária 2016.17.18'!$J:$J,'Conciliação Bancária 2016.17.18'!$K:$K,'Base -Receita-Despesa'!$B28,'Conciliação Bancária 2016.17.18'!$D:$D,'Base -Receita-Despesa'!BB$5)</f>
        <v>0</v>
      </c>
      <c r="BC28" s="131">
        <f>SUMIFS('Conciliação Bancária 2016.17.18'!$J:$J,'Conciliação Bancária 2016.17.18'!$K:$K,'Base -Receita-Despesa'!$B28,'Conciliação Bancária 2016.17.18'!$D:$D,'Base -Receita-Despesa'!BC$5)</f>
        <v>0</v>
      </c>
      <c r="BD28" s="131">
        <f>SUMIFS('Conciliação Bancária 2016.17.18'!$J:$J,'Conciliação Bancária 2016.17.18'!$K:$K,'Base -Receita-Despesa'!$B28,'Conciliação Bancária 2016.17.18'!$D:$D,'Base -Receita-Despesa'!BD$5)</f>
        <v>0</v>
      </c>
      <c r="BE28" s="131">
        <f>SUMIFS('Conciliação Bancária 2016.17.18'!$J:$J,'Conciliação Bancária 2016.17.18'!$K:$K,'Base -Receita-Despesa'!$B28,'Conciliação Bancária 2016.17.18'!$D:$D,'Base -Receita-Despesa'!BE$5)</f>
        <v>0</v>
      </c>
      <c r="BF28" s="131">
        <f>SUMIFS('Conciliação Bancária 2016.17.18'!$J:$J,'Conciliação Bancária 2016.17.18'!$K:$K,'Base -Receita-Despesa'!$B28,'Conciliação Bancária 2016.17.18'!$D:$D,'Base -Receita-Despesa'!BF$5)</f>
        <v>0</v>
      </c>
      <c r="BG28" s="134">
        <f>SUM(AU28:BF28)</f>
        <v>801019.31000000017</v>
      </c>
      <c r="BH28" s="139">
        <f>BG28/$AR$31</f>
        <v>0.12924917058724333</v>
      </c>
      <c r="BI28" s="115"/>
    </row>
    <row r="29" spans="2:61"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0</v>
      </c>
      <c r="AW29" s="131">
        <f>SUMIFS('Conciliação Bancária 2016.17.18'!$J:$J,'Conciliação Bancária 2016.17.18'!$K:$K,'Base -Receita-Despesa'!$B29,'Conciliação Bancária 2016.17.18'!$D:$D,'Base -Receita-Despesa'!AW$5)</f>
        <v>0</v>
      </c>
      <c r="AX29" s="131">
        <f>SUMIFS('Conciliação Bancária 2016.17.18'!$J:$J,'Conciliação Bancária 2016.17.18'!$K:$K,'Base -Receita-Despesa'!$B29,'Conciliação Bancária 2016.17.18'!$D:$D,'Base -Receita-Despesa'!AX$5)</f>
        <v>0</v>
      </c>
      <c r="AY29" s="131">
        <f>SUMIFS('Conciliação Bancária 2016.17.18'!$J:$J,'Conciliação Bancária 2016.17.18'!$K:$K,'Base -Receita-Despesa'!$B29,'Conciliação Bancária 2016.17.18'!$D:$D,'Base -Receita-Despesa'!AY$5)</f>
        <v>0</v>
      </c>
      <c r="AZ29" s="131">
        <f>SUMIFS('Conciliação Bancária 2016.17.18'!$J:$J,'Conciliação Bancária 2016.17.18'!$K:$K,'Base -Receita-Despesa'!$B29,'Conciliação Bancária 2016.17.18'!$D:$D,'Base -Receita-Despesa'!AZ$5)</f>
        <v>0</v>
      </c>
      <c r="BA29" s="131">
        <f>SUMIFS('Conciliação Bancária 2016.17.18'!$J:$J,'Conciliação Bancária 2016.17.18'!$K:$K,'Base -Receita-Despesa'!$B29,'Conciliação Bancária 2016.17.18'!$D:$D,'Base -Receita-Despesa'!BA$5)</f>
        <v>0</v>
      </c>
      <c r="BB29" s="131">
        <f>SUMIFS('Conciliação Bancária 2016.17.18'!$J:$J,'Conciliação Bancária 2016.17.18'!$K:$K,'Base -Receita-Despesa'!$B29,'Conciliação Bancária 2016.17.18'!$D:$D,'Base -Receita-Despesa'!BB$5)</f>
        <v>0</v>
      </c>
      <c r="BC29" s="131">
        <f>SUMIFS('Conciliação Bancária 2016.17.18'!$J:$J,'Conciliação Bancária 2016.17.18'!$K:$K,'Base -Receita-Despesa'!$B29,'Conciliação Bancária 2016.17.18'!$D:$D,'Base -Receita-Despesa'!BC$5)</f>
        <v>0</v>
      </c>
      <c r="BD29" s="131">
        <f>SUMIFS('Conciliação Bancária 2016.17.18'!$J:$J,'Conciliação Bancária 2016.17.18'!$K:$K,'Base -Receita-Despesa'!$B29,'Conciliação Bancária 2016.17.18'!$D:$D,'Base -Receita-Despesa'!BD$5)</f>
        <v>0</v>
      </c>
      <c r="BE29" s="131">
        <f>SUMIFS('Conciliação Bancária 2016.17.18'!$J:$J,'Conciliação Bancária 2016.17.18'!$K:$K,'Base -Receita-Despesa'!$B29,'Conciliação Bancária 2016.17.18'!$D:$D,'Base -Receita-Despesa'!BE$5)</f>
        <v>0</v>
      </c>
      <c r="BF29" s="131">
        <f>SUMIFS('Conciliação Bancária 2016.17.18'!$J:$J,'Conciliação Bancária 2016.17.18'!$K:$K,'Base -Receita-Despesa'!$B29,'Conciliação Bancária 2016.17.18'!$D:$D,'Base -Receita-Despesa'!BF$5)</f>
        <v>0</v>
      </c>
      <c r="BG29" s="134">
        <f>SUM(AU29:BF29)</f>
        <v>-890000</v>
      </c>
      <c r="BH29" s="139">
        <f>BG29/$AR$31</f>
        <v>-0.14360672756146983</v>
      </c>
      <c r="BI29" s="115"/>
    </row>
    <row r="30" spans="2:61"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row>
    <row r="31" spans="2:61" s="117" customFormat="1" x14ac:dyDescent="0.3">
      <c r="B31" s="247" t="s">
        <v>76</v>
      </c>
      <c r="C31" s="141">
        <f>SUM(C28:C30)</f>
        <v>0</v>
      </c>
      <c r="D31" s="141">
        <f t="shared" ref="D31:O31" si="65">SUM(D28:D30)</f>
        <v>0</v>
      </c>
      <c r="E31" s="141">
        <f t="shared" si="65"/>
        <v>0</v>
      </c>
      <c r="F31" s="141">
        <f t="shared" si="65"/>
        <v>0</v>
      </c>
      <c r="G31" s="141">
        <f t="shared" si="65"/>
        <v>0</v>
      </c>
      <c r="H31" s="141">
        <f t="shared" si="65"/>
        <v>-362605.50000000006</v>
      </c>
      <c r="I31" s="141">
        <f t="shared" si="65"/>
        <v>115741.16000000003</v>
      </c>
      <c r="J31" s="141">
        <f t="shared" si="65"/>
        <v>129800.46999999997</v>
      </c>
      <c r="K31" s="141">
        <f t="shared" si="65"/>
        <v>-25794.600000000006</v>
      </c>
      <c r="L31" s="141">
        <f t="shared" si="65"/>
        <v>-58144.199999999983</v>
      </c>
      <c r="M31" s="141">
        <f t="shared" si="65"/>
        <v>101300.67000000004</v>
      </c>
      <c r="N31" s="202">
        <f>SUM(N28:N30)</f>
        <v>-1006617.51</v>
      </c>
      <c r="O31" s="219">
        <f t="shared" si="65"/>
        <v>-1106319.5099999998</v>
      </c>
      <c r="P31" s="211"/>
      <c r="Q31" s="141">
        <f t="shared" ref="Q31" si="66">SUM(Q28:Q30)</f>
        <v>798709.62999999989</v>
      </c>
      <c r="R31" s="141">
        <f t="shared" ref="R31" si="67">SUM(R28:R30)</f>
        <v>93793.080000000016</v>
      </c>
      <c r="S31" s="141">
        <f t="shared" ref="S31" si="68">SUM(S28:S30)</f>
        <v>1675.69</v>
      </c>
      <c r="T31" s="141">
        <f t="shared" ref="T31" si="69">SUM(T28:T30)</f>
        <v>0</v>
      </c>
      <c r="U31" s="141">
        <f t="shared" ref="U31" si="70">SUM(U28:U30)</f>
        <v>-1519436.25</v>
      </c>
      <c r="V31" s="141">
        <f t="shared" ref="V31" si="71">SUM(V28:V30)</f>
        <v>-6221.6799999999348</v>
      </c>
      <c r="W31" s="141">
        <f t="shared" ref="W31" si="72">SUM(W28:W30)</f>
        <v>-747803.48</v>
      </c>
      <c r="X31" s="141">
        <f t="shared" ref="X31" si="73">SUM(X28:X30)</f>
        <v>511185.17999999993</v>
      </c>
      <c r="Y31" s="141">
        <f t="shared" ref="Y31" si="74">SUM(Y28:Y30)</f>
        <v>576221.57999999996</v>
      </c>
      <c r="Z31" s="141">
        <f t="shared" ref="Z31" si="75">SUM(Z28:Z30)</f>
        <v>-193124.42000000016</v>
      </c>
      <c r="AA31" s="141">
        <f t="shared" ref="AA31" si="76">SUM(AA28:AA30)</f>
        <v>71949.370000000112</v>
      </c>
      <c r="AB31" s="141">
        <f t="shared" ref="AB31" si="77">SUM(AB28:AB30)</f>
        <v>-4475623.75</v>
      </c>
      <c r="AC31" s="141">
        <f t="shared" ref="AC31" si="78">SUM(AC28:AC30)</f>
        <v>-4888675.0499999989</v>
      </c>
      <c r="AD31" s="139">
        <f>AC31/$AC$31</f>
        <v>1</v>
      </c>
      <c r="AE31" s="122"/>
      <c r="AF31" s="141">
        <f t="shared" ref="AF31" si="79">SUM(AF28:AF30)</f>
        <v>-2121698.5499999998</v>
      </c>
      <c r="AG31" s="141">
        <f t="shared" ref="AG31" si="80">SUM(AG28:AG30)</f>
        <v>1838349.92</v>
      </c>
      <c r="AH31" s="141">
        <f t="shared" ref="AH31" si="81">SUM(AH28:AH30)</f>
        <v>227380.24999999977</v>
      </c>
      <c r="AI31" s="141">
        <f t="shared" ref="AI31" si="82">SUM(AI28:AI30)</f>
        <v>1446636.6099999994</v>
      </c>
      <c r="AJ31" s="141">
        <f t="shared" ref="AJ31" si="83">SUM(AJ28:AJ30)</f>
        <v>-477060.72999999952</v>
      </c>
      <c r="AK31" s="141">
        <f t="shared" ref="AK31" si="84">SUM(AK28:AK30)</f>
        <v>940965.35000000009</v>
      </c>
      <c r="AL31" s="141">
        <f t="shared" ref="AL31" si="85">SUM(AL28:AL30)</f>
        <v>922216.21</v>
      </c>
      <c r="AM31" s="141">
        <f t="shared" ref="AM31" si="86">SUM(AM28:AM30)</f>
        <v>2432680.0799999996</v>
      </c>
      <c r="AN31" s="141">
        <f t="shared" ref="AN31" si="87">SUM(AN28:AN30)</f>
        <v>804069.57000000007</v>
      </c>
      <c r="AO31" s="141">
        <f t="shared" ref="AO31" si="88">SUM(AO28:AO30)</f>
        <v>184066.71999999997</v>
      </c>
      <c r="AP31" s="141">
        <f t="shared" ref="AP31" si="89">SUM(AP28:AP30)</f>
        <v>-789191.78</v>
      </c>
      <c r="AQ31" s="141">
        <f t="shared" ref="AQ31" si="90">SUM(AQ28:AQ30)</f>
        <v>789067.59000000032</v>
      </c>
      <c r="AR31" s="141">
        <f t="shared" ref="AR31" si="91">SUM(AR28:AR30)</f>
        <v>6197481.2399999984</v>
      </c>
      <c r="AS31" s="139">
        <f>AR31/$AR$31</f>
        <v>1</v>
      </c>
      <c r="AT31" s="122"/>
      <c r="AU31" s="141">
        <f t="shared" ref="AU31:BG31" si="92">SUM(AU28:AU30)</f>
        <v>-88980.689999999828</v>
      </c>
      <c r="AV31" s="141">
        <f t="shared" si="92"/>
        <v>0</v>
      </c>
      <c r="AW31" s="141">
        <f t="shared" si="92"/>
        <v>0</v>
      </c>
      <c r="AX31" s="141">
        <f t="shared" si="92"/>
        <v>0</v>
      </c>
      <c r="AY31" s="141">
        <f t="shared" si="92"/>
        <v>0</v>
      </c>
      <c r="AZ31" s="141">
        <f t="shared" si="92"/>
        <v>0</v>
      </c>
      <c r="BA31" s="141">
        <f t="shared" si="92"/>
        <v>0</v>
      </c>
      <c r="BB31" s="141">
        <f t="shared" si="92"/>
        <v>0</v>
      </c>
      <c r="BC31" s="141">
        <f t="shared" si="92"/>
        <v>0</v>
      </c>
      <c r="BD31" s="141">
        <f t="shared" si="92"/>
        <v>0</v>
      </c>
      <c r="BE31" s="141">
        <f t="shared" si="92"/>
        <v>0</v>
      </c>
      <c r="BF31" s="141">
        <f t="shared" si="92"/>
        <v>0</v>
      </c>
      <c r="BG31" s="141">
        <f t="shared" si="92"/>
        <v>-88980.689999999828</v>
      </c>
      <c r="BH31" s="139">
        <f>BG31/$AR$31</f>
        <v>-1.4357556974226493E-2</v>
      </c>
      <c r="BI31" s="122"/>
    </row>
    <row r="32" spans="2:61" x14ac:dyDescent="0.3">
      <c r="B32" s="246"/>
      <c r="C32" s="339" t="s">
        <v>77</v>
      </c>
      <c r="D32" s="339"/>
      <c r="E32" s="339"/>
      <c r="F32" s="339"/>
      <c r="G32" s="339"/>
      <c r="H32" s="339"/>
      <c r="I32" s="339"/>
      <c r="J32" s="339"/>
      <c r="K32" s="339"/>
      <c r="L32" s="339"/>
      <c r="M32" s="339"/>
      <c r="N32" s="340"/>
      <c r="O32" s="253"/>
      <c r="Q32" s="326" t="s">
        <v>77</v>
      </c>
      <c r="R32" s="326"/>
      <c r="S32" s="326"/>
      <c r="T32" s="326"/>
      <c r="U32" s="326"/>
      <c r="V32" s="326"/>
      <c r="W32" s="326"/>
      <c r="X32" s="326"/>
      <c r="Y32" s="326"/>
      <c r="Z32" s="326"/>
      <c r="AA32" s="326"/>
      <c r="AB32" s="326"/>
      <c r="AC32" s="326"/>
      <c r="AD32" s="326"/>
      <c r="AE32" s="115"/>
      <c r="AF32" s="326" t="s">
        <v>77</v>
      </c>
      <c r="AG32" s="326"/>
      <c r="AH32" s="326"/>
      <c r="AI32" s="326"/>
      <c r="AJ32" s="326"/>
      <c r="AK32" s="326"/>
      <c r="AL32" s="326"/>
      <c r="AM32" s="326"/>
      <c r="AN32" s="326"/>
      <c r="AO32" s="326"/>
      <c r="AP32" s="326"/>
      <c r="AQ32" s="326"/>
      <c r="AR32" s="326"/>
      <c r="AS32" s="326"/>
      <c r="AT32" s="115"/>
      <c r="AU32" s="326" t="s">
        <v>77</v>
      </c>
      <c r="AV32" s="326"/>
      <c r="AW32" s="326"/>
      <c r="AX32" s="326"/>
      <c r="AY32" s="326"/>
      <c r="AZ32" s="326"/>
      <c r="BA32" s="326"/>
      <c r="BB32" s="326"/>
      <c r="BC32" s="326"/>
      <c r="BD32" s="326"/>
      <c r="BE32" s="326"/>
      <c r="BF32" s="326"/>
      <c r="BG32" s="326"/>
      <c r="BH32" s="326"/>
      <c r="BI32" s="115"/>
    </row>
    <row r="33" spans="2:61"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9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94">SUM(Q33:AB33)</f>
        <v>-1147570.6200000001</v>
      </c>
      <c r="AD33" s="139">
        <f t="shared" ref="AD33:AD53" si="9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96">SUM(AF33:AQ33)</f>
        <v>-1008295.4</v>
      </c>
      <c r="AS33" s="139">
        <f t="shared" ref="AS33:AS53" si="9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0</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0</v>
      </c>
      <c r="AZ33" s="146">
        <f>SUMIFS('Conciliação Bancária 2016.17.18'!$J:$J,'Conciliação Bancária 2016.17.18'!$K:$K,'Base -Receita-Despesa'!$B33,'Conciliação Bancária 2016.17.18'!$D:$D,'Base -Receita-Despesa'!AZ$5)</f>
        <v>0</v>
      </c>
      <c r="BA33" s="146">
        <f>SUMIFS('Conciliação Bancária 2016.17.18'!$J:$J,'Conciliação Bancária 2016.17.18'!$K:$K,'Base -Receita-Despesa'!$B33,'Conciliação Bancária 2016.17.18'!$D:$D,'Base -Receita-Despesa'!BA$5)</f>
        <v>0</v>
      </c>
      <c r="BB33" s="146">
        <f>SUMIFS('Conciliação Bancária 2016.17.18'!$J:$J,'Conciliação Bancária 2016.17.18'!$K:$K,'Base -Receita-Despesa'!$B33,'Conciliação Bancária 2016.17.18'!$D:$D,'Base -Receita-Despesa'!BB$5)</f>
        <v>0</v>
      </c>
      <c r="BC33" s="146">
        <f>SUMIFS('Conciliação Bancária 2016.17.18'!$J:$J,'Conciliação Bancária 2016.17.18'!$K:$K,'Base -Receita-Despesa'!$B33,'Conciliação Bancária 2016.17.18'!$D:$D,'Base -Receita-Despesa'!BC$5)</f>
        <v>0</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0</v>
      </c>
      <c r="BF33" s="146">
        <f>SUMIFS('Conciliação Bancária 2016.17.18'!$J:$J,'Conciliação Bancária 2016.17.18'!$K:$K,'Base -Receita-Despesa'!$B33,'Conciliação Bancária 2016.17.18'!$D:$D,'Base -Receita-Despesa'!BF$5)</f>
        <v>0</v>
      </c>
      <c r="BG33" s="148">
        <f t="shared" ref="BG33:BG49" si="98">SUM(AU33:BF33)</f>
        <v>-4331</v>
      </c>
      <c r="BH33" s="139">
        <f t="shared" ref="BH33:BH53" si="99">BG33/$AR$53</f>
        <v>1.5590200984341094E-4</v>
      </c>
      <c r="BI33" s="115"/>
    </row>
    <row r="34" spans="2:61"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9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94"/>
        <v>-5109521.4600000009</v>
      </c>
      <c r="AD34" s="198">
        <f t="shared" si="9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96"/>
        <v>-13736239.119999999</v>
      </c>
      <c r="AS34" s="198">
        <f t="shared" si="9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0</v>
      </c>
      <c r="AW34" s="193">
        <f>SUMIFS('Conciliação Bancária 2016.17.18'!$J:$J,'Conciliação Bancária 2016.17.18'!$K:$K,'Base -Receita-Despesa'!$B34,'Conciliação Bancária 2016.17.18'!$D:$D,'Base -Receita-Despesa'!AW$5)</f>
        <v>0</v>
      </c>
      <c r="AX34" s="193">
        <f>SUMIFS('Conciliação Bancária 2016.17.18'!$J:$J,'Conciliação Bancária 2016.17.18'!$K:$K,'Base -Receita-Despesa'!$B34,'Conciliação Bancária 2016.17.18'!$D:$D,'Base -Receita-Despesa'!AX$5)</f>
        <v>0</v>
      </c>
      <c r="AY34" s="193">
        <f>SUMIFS('Conciliação Bancária 2016.17.18'!$J:$J,'Conciliação Bancária 2016.17.18'!$K:$K,'Base -Receita-Despesa'!$B34,'Conciliação Bancária 2016.17.18'!$D:$D,'Base -Receita-Despesa'!AY$5)</f>
        <v>0</v>
      </c>
      <c r="AZ34" s="193">
        <f>SUMIFS('Conciliação Bancária 2016.17.18'!$J:$J,'Conciliação Bancária 2016.17.18'!$K:$K,'Base -Receita-Despesa'!$B34,'Conciliação Bancária 2016.17.18'!$D:$D,'Base -Receita-Despesa'!AZ$5)</f>
        <v>0</v>
      </c>
      <c r="BA34" s="193">
        <f>SUMIFS('Conciliação Bancária 2016.17.18'!$J:$J,'Conciliação Bancária 2016.17.18'!$K:$K,'Base -Receita-Despesa'!$B34,'Conciliação Bancária 2016.17.18'!$D:$D,'Base -Receita-Despesa'!BA$5)</f>
        <v>0</v>
      </c>
      <c r="BB34" s="193">
        <f>SUMIFS('Conciliação Bancária 2016.17.18'!$J:$J,'Conciliação Bancária 2016.17.18'!$K:$K,'Base -Receita-Despesa'!$B34,'Conciliação Bancária 2016.17.18'!$D:$D,'Base -Receita-Despesa'!BB$5)</f>
        <v>0</v>
      </c>
      <c r="BC34" s="193">
        <f>SUMIFS('Conciliação Bancária 2016.17.18'!$J:$J,'Conciliação Bancária 2016.17.18'!$K:$K,'Base -Receita-Despesa'!$B34,'Conciliação Bancária 2016.17.18'!$D:$D,'Base -Receita-Despesa'!BC$5)</f>
        <v>0</v>
      </c>
      <c r="BD34" s="193">
        <f>SUMIFS('Conciliação Bancária 2016.17.18'!$J:$J,'Conciliação Bancária 2016.17.18'!$K:$K,'Base -Receita-Despesa'!$B34,'Conciliação Bancária 2016.17.18'!$D:$D,'Base -Receita-Despesa'!BD$5)</f>
        <v>0</v>
      </c>
      <c r="BE34" s="193">
        <f>SUMIFS('Conciliação Bancária 2016.17.18'!$J:$J,'Conciliação Bancária 2016.17.18'!$K:$K,'Base -Receita-Despesa'!$B34,'Conciliação Bancária 2016.17.18'!$D:$D,'Base -Receita-Despesa'!BE$5)</f>
        <v>0</v>
      </c>
      <c r="BF34" s="193">
        <f>SUMIFS('Conciliação Bancária 2016.17.18'!$J:$J,'Conciliação Bancária 2016.17.18'!$K:$K,'Base -Receita-Despesa'!$B34,'Conciliação Bancária 2016.17.18'!$D:$D,'Base -Receita-Despesa'!BF$5)</f>
        <v>0</v>
      </c>
      <c r="BG34" s="194">
        <f t="shared" si="98"/>
        <v>-544460.66000000015</v>
      </c>
      <c r="BH34" s="198">
        <f t="shared" si="99"/>
        <v>1.9598825023013172E-2</v>
      </c>
      <c r="BI34" s="195"/>
    </row>
    <row r="35" spans="2:61"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9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94"/>
        <v>-7219871.9599999972</v>
      </c>
      <c r="AD35" s="198">
        <f t="shared" si="9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96"/>
        <v>-7468233.3529999973</v>
      </c>
      <c r="AS35" s="198">
        <f t="shared" si="9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0</v>
      </c>
      <c r="AW35" s="193">
        <f>SUMIFS('Conciliação Bancária 2016.17.18'!$J:$J,'Conciliação Bancária 2016.17.18'!$K:$K,'Base -Receita-Despesa'!$B35,'Conciliação Bancária 2016.17.18'!$D:$D,'Base -Receita-Despesa'!AW$5)</f>
        <v>0</v>
      </c>
      <c r="AX35" s="193">
        <f>SUMIFS('Conciliação Bancária 2016.17.18'!$J:$J,'Conciliação Bancária 2016.17.18'!$K:$K,'Base -Receita-Despesa'!$B35,'Conciliação Bancária 2016.17.18'!$D:$D,'Base -Receita-Despesa'!AX$5)</f>
        <v>0</v>
      </c>
      <c r="AY35" s="193">
        <f>SUMIFS('Conciliação Bancária 2016.17.18'!$J:$J,'Conciliação Bancária 2016.17.18'!$K:$K,'Base -Receita-Despesa'!$B35,'Conciliação Bancária 2016.17.18'!$D:$D,'Base -Receita-Despesa'!AY$5)</f>
        <v>0</v>
      </c>
      <c r="AZ35" s="193">
        <f>SUMIFS('Conciliação Bancária 2016.17.18'!$J:$J,'Conciliação Bancária 2016.17.18'!$K:$K,'Base -Receita-Despesa'!$B35,'Conciliação Bancária 2016.17.18'!$D:$D,'Base -Receita-Despesa'!AZ$5)</f>
        <v>0</v>
      </c>
      <c r="BA35" s="193">
        <f>SUMIFS('Conciliação Bancária 2016.17.18'!$J:$J,'Conciliação Bancária 2016.17.18'!$K:$K,'Base -Receita-Despesa'!$B35,'Conciliação Bancária 2016.17.18'!$D:$D,'Base -Receita-Despesa'!BA$5)</f>
        <v>0</v>
      </c>
      <c r="BB35" s="193">
        <f>SUMIFS('Conciliação Bancária 2016.17.18'!$J:$J,'Conciliação Bancária 2016.17.18'!$K:$K,'Base -Receita-Despesa'!$B35,'Conciliação Bancária 2016.17.18'!$D:$D,'Base -Receita-Despesa'!BB$5)</f>
        <v>0</v>
      </c>
      <c r="BC35" s="193">
        <f>SUMIFS('Conciliação Bancária 2016.17.18'!$J:$J,'Conciliação Bancária 2016.17.18'!$K:$K,'Base -Receita-Despesa'!$B35,'Conciliação Bancária 2016.17.18'!$D:$D,'Base -Receita-Despesa'!BC$5)</f>
        <v>0</v>
      </c>
      <c r="BD35" s="193">
        <f>SUMIFS('Conciliação Bancária 2016.17.18'!$J:$J,'Conciliação Bancária 2016.17.18'!$K:$K,'Base -Receita-Despesa'!$B35,'Conciliação Bancária 2016.17.18'!$D:$D,'Base -Receita-Despesa'!BD$5)</f>
        <v>0</v>
      </c>
      <c r="BE35" s="193">
        <f>SUMIFS('Conciliação Bancária 2016.17.18'!$J:$J,'Conciliação Bancária 2016.17.18'!$K:$K,'Base -Receita-Despesa'!$B35,'Conciliação Bancária 2016.17.18'!$D:$D,'Base -Receita-Despesa'!BE$5)</f>
        <v>0</v>
      </c>
      <c r="BF35" s="193">
        <f>SUMIFS('Conciliação Bancária 2016.17.18'!$J:$J,'Conciliação Bancária 2016.17.18'!$K:$K,'Base -Receita-Despesa'!$B35,'Conciliação Bancária 2016.17.18'!$D:$D,'Base -Receita-Despesa'!BF$5)</f>
        <v>0</v>
      </c>
      <c r="BG35" s="194">
        <f t="shared" si="98"/>
        <v>-452935.98</v>
      </c>
      <c r="BH35" s="198">
        <f t="shared" si="99"/>
        <v>1.6304232189423916E-2</v>
      </c>
      <c r="BI35" s="195"/>
    </row>
    <row r="36" spans="2:61"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9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94"/>
        <v>-1115447.7799999998</v>
      </c>
      <c r="AD36" s="198">
        <f t="shared" si="9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96"/>
        <v>-1199994.4500000002</v>
      </c>
      <c r="AS36" s="198">
        <f t="shared" si="9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0</v>
      </c>
      <c r="AW36" s="193">
        <f>SUMIFS('Conciliação Bancária 2016.17.18'!$J:$J,'Conciliação Bancária 2016.17.18'!$K:$K,'Base -Receita-Despesa'!$B36,'Conciliação Bancária 2016.17.18'!$D:$D,'Base -Receita-Despesa'!AW$5)</f>
        <v>0</v>
      </c>
      <c r="AX36" s="193">
        <f>SUMIFS('Conciliação Bancária 2016.17.18'!$J:$J,'Conciliação Bancária 2016.17.18'!$K:$K,'Base -Receita-Despesa'!$B36,'Conciliação Bancária 2016.17.18'!$D:$D,'Base -Receita-Despesa'!AX$5)</f>
        <v>0</v>
      </c>
      <c r="AY36" s="193">
        <f>SUMIFS('Conciliação Bancária 2016.17.18'!$J:$J,'Conciliação Bancária 2016.17.18'!$K:$K,'Base -Receita-Despesa'!$B36,'Conciliação Bancária 2016.17.18'!$D:$D,'Base -Receita-Despesa'!AY$5)</f>
        <v>0</v>
      </c>
      <c r="AZ36" s="193">
        <f>SUMIFS('Conciliação Bancária 2016.17.18'!$J:$J,'Conciliação Bancária 2016.17.18'!$K:$K,'Base -Receita-Despesa'!$B36,'Conciliação Bancária 2016.17.18'!$D:$D,'Base -Receita-Despesa'!AZ$5)</f>
        <v>0</v>
      </c>
      <c r="BA36" s="193">
        <f>SUMIFS('Conciliação Bancária 2016.17.18'!$J:$J,'Conciliação Bancária 2016.17.18'!$K:$K,'Base -Receita-Despesa'!$B36,'Conciliação Bancária 2016.17.18'!$D:$D,'Base -Receita-Despesa'!BA$5)</f>
        <v>0</v>
      </c>
      <c r="BB36" s="193">
        <f>SUMIFS('Conciliação Bancária 2016.17.18'!$J:$J,'Conciliação Bancária 2016.17.18'!$K:$K,'Base -Receita-Despesa'!$B36,'Conciliação Bancária 2016.17.18'!$D:$D,'Base -Receita-Despesa'!BB$5)</f>
        <v>0</v>
      </c>
      <c r="BC36" s="193">
        <f>SUMIFS('Conciliação Bancária 2016.17.18'!$J:$J,'Conciliação Bancária 2016.17.18'!$K:$K,'Base -Receita-Despesa'!$B36,'Conciliação Bancária 2016.17.18'!$D:$D,'Base -Receita-Despesa'!BC$5)</f>
        <v>0</v>
      </c>
      <c r="BD36" s="193">
        <f>SUMIFS('Conciliação Bancária 2016.17.18'!$J:$J,'Conciliação Bancária 2016.17.18'!$K:$K,'Base -Receita-Despesa'!$B36,'Conciliação Bancária 2016.17.18'!$D:$D,'Base -Receita-Despesa'!BD$5)</f>
        <v>0</v>
      </c>
      <c r="BE36" s="193">
        <f>SUMIFS('Conciliação Bancária 2016.17.18'!$J:$J,'Conciliação Bancária 2016.17.18'!$K:$K,'Base -Receita-Despesa'!$B36,'Conciliação Bancária 2016.17.18'!$D:$D,'Base -Receita-Despesa'!BE$5)</f>
        <v>0</v>
      </c>
      <c r="BF36" s="193">
        <f>SUMIFS('Conciliação Bancária 2016.17.18'!$J:$J,'Conciliação Bancária 2016.17.18'!$K:$K,'Base -Receita-Despesa'!$B36,'Conciliação Bancária 2016.17.18'!$D:$D,'Base -Receita-Despesa'!BF$5)</f>
        <v>0</v>
      </c>
      <c r="BG36" s="194">
        <f t="shared" si="98"/>
        <v>-80733.599999999977</v>
      </c>
      <c r="BH36" s="198">
        <f t="shared" si="99"/>
        <v>2.9061488113354878E-3</v>
      </c>
      <c r="BI36" s="195"/>
    </row>
    <row r="37" spans="2:61"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9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94"/>
        <v>-236430.02999999997</v>
      </c>
      <c r="AD37" s="198">
        <f t="shared" si="9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96"/>
        <v>-202240.68999999997</v>
      </c>
      <c r="AS37" s="198">
        <f t="shared" si="9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0</v>
      </c>
      <c r="AW37" s="193">
        <f>SUMIFS('Conciliação Bancária 2016.17.18'!$J:$J,'Conciliação Bancária 2016.17.18'!$K:$K,'Base -Receita-Despesa'!$B37,'Conciliação Bancária 2016.17.18'!$D:$D,'Base -Receita-Despesa'!AW$5)</f>
        <v>0</v>
      </c>
      <c r="AX37" s="193">
        <f>SUMIFS('Conciliação Bancária 2016.17.18'!$J:$J,'Conciliação Bancária 2016.17.18'!$K:$K,'Base -Receita-Despesa'!$B37,'Conciliação Bancária 2016.17.18'!$D:$D,'Base -Receita-Despesa'!AX$5)</f>
        <v>0</v>
      </c>
      <c r="AY37" s="193">
        <f>SUMIFS('Conciliação Bancária 2016.17.18'!$J:$J,'Conciliação Bancária 2016.17.18'!$K:$K,'Base -Receita-Despesa'!$B37,'Conciliação Bancária 2016.17.18'!$D:$D,'Base -Receita-Despesa'!AY$5)</f>
        <v>0</v>
      </c>
      <c r="AZ37" s="193">
        <f>SUMIFS('Conciliação Bancária 2016.17.18'!$J:$J,'Conciliação Bancária 2016.17.18'!$K:$K,'Base -Receita-Despesa'!$B37,'Conciliação Bancária 2016.17.18'!$D:$D,'Base -Receita-Despesa'!AZ$5)</f>
        <v>0</v>
      </c>
      <c r="BA37" s="193">
        <f>SUMIFS('Conciliação Bancária 2016.17.18'!$J:$J,'Conciliação Bancária 2016.17.18'!$K:$K,'Base -Receita-Despesa'!$B37,'Conciliação Bancária 2016.17.18'!$D:$D,'Base -Receita-Despesa'!BA$5)</f>
        <v>0</v>
      </c>
      <c r="BB37" s="193">
        <f>SUMIFS('Conciliação Bancária 2016.17.18'!$J:$J,'Conciliação Bancária 2016.17.18'!$K:$K,'Base -Receita-Despesa'!$B37,'Conciliação Bancária 2016.17.18'!$D:$D,'Base -Receita-Despesa'!BB$5)</f>
        <v>0</v>
      </c>
      <c r="BC37" s="193">
        <f>SUMIFS('Conciliação Bancária 2016.17.18'!$J:$J,'Conciliação Bancária 2016.17.18'!$K:$K,'Base -Receita-Despesa'!$B37,'Conciliação Bancária 2016.17.18'!$D:$D,'Base -Receita-Despesa'!BC$5)</f>
        <v>0</v>
      </c>
      <c r="BD37" s="193">
        <f>SUMIFS('Conciliação Bancária 2016.17.18'!$J:$J,'Conciliação Bancária 2016.17.18'!$K:$K,'Base -Receita-Despesa'!$B37,'Conciliação Bancária 2016.17.18'!$D:$D,'Base -Receita-Despesa'!BD$5)</f>
        <v>0</v>
      </c>
      <c r="BE37" s="193">
        <f>SUMIFS('Conciliação Bancária 2016.17.18'!$J:$J,'Conciliação Bancária 2016.17.18'!$K:$K,'Base -Receita-Despesa'!$B37,'Conciliação Bancária 2016.17.18'!$D:$D,'Base -Receita-Despesa'!BE$5)</f>
        <v>0</v>
      </c>
      <c r="BF37" s="193">
        <f>SUMIFS('Conciliação Bancária 2016.17.18'!$J:$J,'Conciliação Bancária 2016.17.18'!$K:$K,'Base -Receita-Despesa'!$B37,'Conciliação Bancária 2016.17.18'!$D:$D,'Base -Receita-Despesa'!BF$5)</f>
        <v>0</v>
      </c>
      <c r="BG37" s="194">
        <f t="shared" si="98"/>
        <v>-13739.339999999998</v>
      </c>
      <c r="BH37" s="198">
        <f t="shared" si="99"/>
        <v>4.9457185867512576E-4</v>
      </c>
      <c r="BI37" s="195"/>
    </row>
    <row r="38" spans="2:61"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9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94"/>
        <v>-55251.46</v>
      </c>
      <c r="AD38" s="198">
        <f t="shared" si="9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96"/>
        <v>-36862.92</v>
      </c>
      <c r="AS38" s="198">
        <f t="shared" si="9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0</v>
      </c>
      <c r="AW38" s="193">
        <f>SUMIFS('Conciliação Bancária 2016.17.18'!$J:$J,'Conciliação Bancária 2016.17.18'!$K:$K,'Base -Receita-Despesa'!$B38,'Conciliação Bancária 2016.17.18'!$D:$D,'Base -Receita-Despesa'!AW$5)</f>
        <v>0</v>
      </c>
      <c r="AX38" s="193">
        <f>SUMIFS('Conciliação Bancária 2016.17.18'!$J:$J,'Conciliação Bancária 2016.17.18'!$K:$K,'Base -Receita-Despesa'!$B38,'Conciliação Bancária 2016.17.18'!$D:$D,'Base -Receita-Despesa'!AX$5)</f>
        <v>0</v>
      </c>
      <c r="AY38" s="193">
        <f>SUMIFS('Conciliação Bancária 2016.17.18'!$J:$J,'Conciliação Bancária 2016.17.18'!$K:$K,'Base -Receita-Despesa'!$B38,'Conciliação Bancária 2016.17.18'!$D:$D,'Base -Receita-Despesa'!AY$5)</f>
        <v>0</v>
      </c>
      <c r="AZ38" s="193">
        <f>SUMIFS('Conciliação Bancária 2016.17.18'!$J:$J,'Conciliação Bancária 2016.17.18'!$K:$K,'Base -Receita-Despesa'!$B38,'Conciliação Bancária 2016.17.18'!$D:$D,'Base -Receita-Despesa'!AZ$5)</f>
        <v>0</v>
      </c>
      <c r="BA38" s="193">
        <f>SUMIFS('Conciliação Bancária 2016.17.18'!$J:$J,'Conciliação Bancária 2016.17.18'!$K:$K,'Base -Receita-Despesa'!$B38,'Conciliação Bancária 2016.17.18'!$D:$D,'Base -Receita-Despesa'!BA$5)</f>
        <v>0</v>
      </c>
      <c r="BB38" s="193">
        <f>SUMIFS('Conciliação Bancária 2016.17.18'!$J:$J,'Conciliação Bancária 2016.17.18'!$K:$K,'Base -Receita-Despesa'!$B38,'Conciliação Bancária 2016.17.18'!$D:$D,'Base -Receita-Despesa'!BB$5)</f>
        <v>0</v>
      </c>
      <c r="BC38" s="193">
        <f>SUMIFS('Conciliação Bancária 2016.17.18'!$J:$J,'Conciliação Bancária 2016.17.18'!$K:$K,'Base -Receita-Despesa'!$B38,'Conciliação Bancária 2016.17.18'!$D:$D,'Base -Receita-Despesa'!BC$5)</f>
        <v>0</v>
      </c>
      <c r="BD38" s="193">
        <f>SUMIFS('Conciliação Bancária 2016.17.18'!$J:$J,'Conciliação Bancária 2016.17.18'!$K:$K,'Base -Receita-Despesa'!$B38,'Conciliação Bancária 2016.17.18'!$D:$D,'Base -Receita-Despesa'!BD$5)</f>
        <v>0</v>
      </c>
      <c r="BE38" s="193">
        <f>SUMIFS('Conciliação Bancária 2016.17.18'!$J:$J,'Conciliação Bancária 2016.17.18'!$K:$K,'Base -Receita-Despesa'!$B38,'Conciliação Bancária 2016.17.18'!$D:$D,'Base -Receita-Despesa'!BE$5)</f>
        <v>0</v>
      </c>
      <c r="BF38" s="193">
        <f>SUMIFS('Conciliação Bancária 2016.17.18'!$J:$J,'Conciliação Bancária 2016.17.18'!$K:$K,'Base -Receita-Despesa'!$B38,'Conciliação Bancária 2016.17.18'!$D:$D,'Base -Receita-Despesa'!BF$5)</f>
        <v>0</v>
      </c>
      <c r="BG38" s="194">
        <f t="shared" si="98"/>
        <v>-1250</v>
      </c>
      <c r="BH38" s="198">
        <f t="shared" si="99"/>
        <v>4.4995962203709002E-5</v>
      </c>
      <c r="BI38" s="195"/>
    </row>
    <row r="39" spans="2:61"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9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94"/>
        <v>258861.01999999932</v>
      </c>
      <c r="AD39" s="198">
        <f t="shared" si="9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96"/>
        <v>-110495.15529021884</v>
      </c>
      <c r="AS39" s="198">
        <f t="shared" si="9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0</v>
      </c>
      <c r="AW39" s="193">
        <f>SUMIFS('Conciliação Bancária 2016.17.18'!$J:$J,'Conciliação Bancária 2016.17.18'!$K:$K,'Base -Receita-Despesa'!$B39,'Conciliação Bancária 2016.17.18'!$D:$D,'Base -Receita-Despesa'!AW$5)</f>
        <v>0</v>
      </c>
      <c r="AX39" s="193">
        <f>SUMIFS('Conciliação Bancária 2016.17.18'!$J:$J,'Conciliação Bancária 2016.17.18'!$K:$K,'Base -Receita-Despesa'!$B39,'Conciliação Bancária 2016.17.18'!$D:$D,'Base -Receita-Despesa'!AX$5)</f>
        <v>0</v>
      </c>
      <c r="AY39" s="193">
        <f>SUMIFS('Conciliação Bancária 2016.17.18'!$J:$J,'Conciliação Bancária 2016.17.18'!$K:$K,'Base -Receita-Despesa'!$B39,'Conciliação Bancária 2016.17.18'!$D:$D,'Base -Receita-Despesa'!AY$5)</f>
        <v>0</v>
      </c>
      <c r="AZ39" s="193">
        <f>SUMIFS('Conciliação Bancária 2016.17.18'!$J:$J,'Conciliação Bancária 2016.17.18'!$K:$K,'Base -Receita-Despesa'!$B39,'Conciliação Bancária 2016.17.18'!$D:$D,'Base -Receita-Despesa'!AZ$5)</f>
        <v>0</v>
      </c>
      <c r="BA39" s="193">
        <f>SUMIFS('Conciliação Bancária 2016.17.18'!$J:$J,'Conciliação Bancária 2016.17.18'!$K:$K,'Base -Receita-Despesa'!$B39,'Conciliação Bancária 2016.17.18'!$D:$D,'Base -Receita-Despesa'!BA$5)</f>
        <v>0</v>
      </c>
      <c r="BB39" s="193">
        <f>SUMIFS('Conciliação Bancária 2016.17.18'!$J:$J,'Conciliação Bancária 2016.17.18'!$K:$K,'Base -Receita-Despesa'!$B39,'Conciliação Bancária 2016.17.18'!$D:$D,'Base -Receita-Despesa'!BB$5)</f>
        <v>0</v>
      </c>
      <c r="BC39" s="193">
        <f>SUMIFS('Conciliação Bancária 2016.17.18'!$J:$J,'Conciliação Bancária 2016.17.18'!$K:$K,'Base -Receita-Despesa'!$B39,'Conciliação Bancária 2016.17.18'!$D:$D,'Base -Receita-Despesa'!BC$5)</f>
        <v>0</v>
      </c>
      <c r="BD39" s="193">
        <f>SUMIFS('Conciliação Bancária 2016.17.18'!$J:$J,'Conciliação Bancária 2016.17.18'!$K:$K,'Base -Receita-Despesa'!$B39,'Conciliação Bancária 2016.17.18'!$D:$D,'Base -Receita-Despesa'!BD$5)</f>
        <v>0</v>
      </c>
      <c r="BE39" s="193">
        <f>SUMIFS('Conciliação Bancária 2016.17.18'!$J:$J,'Conciliação Bancária 2016.17.18'!$K:$K,'Base -Receita-Despesa'!$B39,'Conciliação Bancária 2016.17.18'!$D:$D,'Base -Receita-Despesa'!BE$5)</f>
        <v>0</v>
      </c>
      <c r="BF39" s="193">
        <f>SUMIFS('Conciliação Bancária 2016.17.18'!$J:$J,'Conciliação Bancária 2016.17.18'!$K:$K,'Base -Receita-Despesa'!$B39,'Conciliação Bancária 2016.17.18'!$D:$D,'Base -Receita-Despesa'!BF$5)</f>
        <v>0</v>
      </c>
      <c r="BG39" s="194">
        <f t="shared" si="98"/>
        <v>-5589.68</v>
      </c>
      <c r="BH39" s="198">
        <f t="shared" si="99"/>
        <v>2.0121042400866252E-4</v>
      </c>
      <c r="BI39" s="195"/>
    </row>
    <row r="40" spans="2:61"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9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94"/>
        <v>0</v>
      </c>
      <c r="AD40" s="198">
        <f t="shared" si="9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96"/>
        <v>0</v>
      </c>
      <c r="AS40" s="198">
        <f t="shared" si="9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98"/>
        <v>0</v>
      </c>
      <c r="BH40" s="198">
        <f t="shared" si="99"/>
        <v>0</v>
      </c>
      <c r="BI40" s="195"/>
    </row>
    <row r="41" spans="2:61"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9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94"/>
        <v>-273717.52</v>
      </c>
      <c r="AD41" s="198">
        <f t="shared" si="9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96"/>
        <v>-585008.22000000009</v>
      </c>
      <c r="AS41" s="198">
        <f t="shared" si="9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0</v>
      </c>
      <c r="AW41" s="193">
        <f>SUMIFS('Conciliação Bancária 2016.17.18'!$J:$J,'Conciliação Bancária 2016.17.18'!$K:$K,'Base -Receita-Despesa'!$B41,'Conciliação Bancária 2016.17.18'!$D:$D,'Base -Receita-Despesa'!AW$5)</f>
        <v>0</v>
      </c>
      <c r="AX41" s="193">
        <f>SUMIFS('Conciliação Bancária 2016.17.18'!$J:$J,'Conciliação Bancária 2016.17.18'!$K:$K,'Base -Receita-Despesa'!$B41,'Conciliação Bancária 2016.17.18'!$D:$D,'Base -Receita-Despesa'!AX$5)</f>
        <v>0</v>
      </c>
      <c r="AY41" s="193">
        <f>SUMIFS('Conciliação Bancária 2016.17.18'!$J:$J,'Conciliação Bancária 2016.17.18'!$K:$K,'Base -Receita-Despesa'!$B41,'Conciliação Bancária 2016.17.18'!$D:$D,'Base -Receita-Despesa'!AY$5)</f>
        <v>0</v>
      </c>
      <c r="AZ41" s="193">
        <f>SUMIFS('Conciliação Bancária 2016.17.18'!$J:$J,'Conciliação Bancária 2016.17.18'!$K:$K,'Base -Receita-Despesa'!$B41,'Conciliação Bancária 2016.17.18'!$D:$D,'Base -Receita-Despesa'!AZ$5)</f>
        <v>0</v>
      </c>
      <c r="BA41" s="193">
        <f>SUMIFS('Conciliação Bancária 2016.17.18'!$J:$J,'Conciliação Bancária 2016.17.18'!$K:$K,'Base -Receita-Despesa'!$B41,'Conciliação Bancária 2016.17.18'!$D:$D,'Base -Receita-Despesa'!BA$5)</f>
        <v>0</v>
      </c>
      <c r="BB41" s="193">
        <f>SUMIFS('Conciliação Bancária 2016.17.18'!$J:$J,'Conciliação Bancária 2016.17.18'!$K:$K,'Base -Receita-Despesa'!$B41,'Conciliação Bancária 2016.17.18'!$D:$D,'Base -Receita-Despesa'!BB$5)</f>
        <v>0</v>
      </c>
      <c r="BC41" s="193">
        <f>SUMIFS('Conciliação Bancária 2016.17.18'!$J:$J,'Conciliação Bancária 2016.17.18'!$K:$K,'Base -Receita-Despesa'!$B41,'Conciliação Bancária 2016.17.18'!$D:$D,'Base -Receita-Despesa'!BC$5)</f>
        <v>0</v>
      </c>
      <c r="BD41" s="193">
        <f>SUMIFS('Conciliação Bancária 2016.17.18'!$J:$J,'Conciliação Bancária 2016.17.18'!$K:$K,'Base -Receita-Despesa'!$B41,'Conciliação Bancária 2016.17.18'!$D:$D,'Base -Receita-Despesa'!BD$5)</f>
        <v>0</v>
      </c>
      <c r="BE41" s="193">
        <f>SUMIFS('Conciliação Bancária 2016.17.18'!$J:$J,'Conciliação Bancária 2016.17.18'!$K:$K,'Base -Receita-Despesa'!$B41,'Conciliação Bancária 2016.17.18'!$D:$D,'Base -Receita-Despesa'!BE$5)</f>
        <v>0</v>
      </c>
      <c r="BF41" s="193">
        <f>SUMIFS('Conciliação Bancária 2016.17.18'!$J:$J,'Conciliação Bancária 2016.17.18'!$K:$K,'Base -Receita-Despesa'!$B41,'Conciliação Bancária 2016.17.18'!$D:$D,'Base -Receita-Despesa'!BF$5)</f>
        <v>0</v>
      </c>
      <c r="BG41" s="194">
        <f t="shared" si="98"/>
        <v>-6173.67</v>
      </c>
      <c r="BH41" s="198">
        <f t="shared" si="99"/>
        <v>2.2223217758253773E-4</v>
      </c>
      <c r="BI41" s="195"/>
    </row>
    <row r="42" spans="2:61"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9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94"/>
        <v>-831795.97</v>
      </c>
      <c r="AD42" s="198">
        <f t="shared" si="9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96"/>
        <v>-1062351.45</v>
      </c>
      <c r="AS42" s="198">
        <f t="shared" si="9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0</v>
      </c>
      <c r="AW42" s="193">
        <f>SUMIFS('Conciliação Bancária 2016.17.18'!$J:$J,'Conciliação Bancária 2016.17.18'!$K:$K,'Base -Receita-Despesa'!$B42,'Conciliação Bancária 2016.17.18'!$D:$D,'Base -Receita-Despesa'!AW$5)</f>
        <v>0</v>
      </c>
      <c r="AX42" s="193">
        <f>SUMIFS('Conciliação Bancária 2016.17.18'!$J:$J,'Conciliação Bancária 2016.17.18'!$K:$K,'Base -Receita-Despesa'!$B42,'Conciliação Bancária 2016.17.18'!$D:$D,'Base -Receita-Despesa'!AX$5)</f>
        <v>0</v>
      </c>
      <c r="AY42" s="193">
        <f>SUMIFS('Conciliação Bancária 2016.17.18'!$J:$J,'Conciliação Bancária 2016.17.18'!$K:$K,'Base -Receita-Despesa'!$B42,'Conciliação Bancária 2016.17.18'!$D:$D,'Base -Receita-Despesa'!AY$5)</f>
        <v>0</v>
      </c>
      <c r="AZ42" s="193">
        <f>SUMIFS('Conciliação Bancária 2016.17.18'!$J:$J,'Conciliação Bancária 2016.17.18'!$K:$K,'Base -Receita-Despesa'!$B42,'Conciliação Bancária 2016.17.18'!$D:$D,'Base -Receita-Despesa'!AZ$5)</f>
        <v>0</v>
      </c>
      <c r="BA42" s="193">
        <f>SUMIFS('Conciliação Bancária 2016.17.18'!$J:$J,'Conciliação Bancária 2016.17.18'!$K:$K,'Base -Receita-Despesa'!$B42,'Conciliação Bancária 2016.17.18'!$D:$D,'Base -Receita-Despesa'!BA$5)</f>
        <v>0</v>
      </c>
      <c r="BB42" s="193">
        <f>SUMIFS('Conciliação Bancária 2016.17.18'!$J:$J,'Conciliação Bancária 2016.17.18'!$K:$K,'Base -Receita-Despesa'!$B42,'Conciliação Bancária 2016.17.18'!$D:$D,'Base -Receita-Despesa'!BB$5)</f>
        <v>0</v>
      </c>
      <c r="BC42" s="193">
        <f>SUMIFS('Conciliação Bancária 2016.17.18'!$J:$J,'Conciliação Bancária 2016.17.18'!$K:$K,'Base -Receita-Despesa'!$B42,'Conciliação Bancária 2016.17.18'!$D:$D,'Base -Receita-Despesa'!BC$5)</f>
        <v>0</v>
      </c>
      <c r="BD42" s="193">
        <f>SUMIFS('Conciliação Bancária 2016.17.18'!$J:$J,'Conciliação Bancária 2016.17.18'!$K:$K,'Base -Receita-Despesa'!$B42,'Conciliação Bancária 2016.17.18'!$D:$D,'Base -Receita-Despesa'!BD$5)</f>
        <v>0</v>
      </c>
      <c r="BE42" s="193">
        <f>SUMIFS('Conciliação Bancária 2016.17.18'!$J:$J,'Conciliação Bancária 2016.17.18'!$K:$K,'Base -Receita-Despesa'!$B42,'Conciliação Bancária 2016.17.18'!$D:$D,'Base -Receita-Despesa'!BE$5)</f>
        <v>0</v>
      </c>
      <c r="BF42" s="193">
        <f>SUMIFS('Conciliação Bancária 2016.17.18'!$J:$J,'Conciliação Bancária 2016.17.18'!$K:$K,'Base -Receita-Despesa'!$B42,'Conciliação Bancária 2016.17.18'!$D:$D,'Base -Receita-Despesa'!BF$5)</f>
        <v>0</v>
      </c>
      <c r="BG42" s="194">
        <f t="shared" si="98"/>
        <v>-120262.07999999999</v>
      </c>
      <c r="BH42" s="198">
        <f t="shared" si="99"/>
        <v>4.3290464049755423E-3</v>
      </c>
      <c r="BI42" s="195"/>
    </row>
    <row r="43" spans="2:61"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9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94"/>
        <v>-82830.58</v>
      </c>
      <c r="AD43" s="198">
        <f t="shared" si="9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96"/>
        <v>-72339.509999999995</v>
      </c>
      <c r="AS43" s="198">
        <f t="shared" si="9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0</v>
      </c>
      <c r="AW43" s="193">
        <f>SUMIFS('Conciliação Bancária 2016.17.18'!$J:$J,'Conciliação Bancária 2016.17.18'!$K:$K,'Base -Receita-Despesa'!$B43,'Conciliação Bancária 2016.17.18'!$D:$D,'Base -Receita-Despesa'!AW$5)</f>
        <v>0</v>
      </c>
      <c r="AX43" s="193">
        <f>SUMIFS('Conciliação Bancária 2016.17.18'!$J:$J,'Conciliação Bancária 2016.17.18'!$K:$K,'Base -Receita-Despesa'!$B43,'Conciliação Bancária 2016.17.18'!$D:$D,'Base -Receita-Despesa'!AX$5)</f>
        <v>0</v>
      </c>
      <c r="AY43" s="193">
        <f>SUMIFS('Conciliação Bancária 2016.17.18'!$J:$J,'Conciliação Bancária 2016.17.18'!$K:$K,'Base -Receita-Despesa'!$B43,'Conciliação Bancária 2016.17.18'!$D:$D,'Base -Receita-Despesa'!AY$5)</f>
        <v>0</v>
      </c>
      <c r="AZ43" s="193">
        <f>SUMIFS('Conciliação Bancária 2016.17.18'!$J:$J,'Conciliação Bancária 2016.17.18'!$K:$K,'Base -Receita-Despesa'!$B43,'Conciliação Bancária 2016.17.18'!$D:$D,'Base -Receita-Despesa'!AZ$5)</f>
        <v>0</v>
      </c>
      <c r="BA43" s="193">
        <f>SUMIFS('Conciliação Bancária 2016.17.18'!$J:$J,'Conciliação Bancária 2016.17.18'!$K:$K,'Base -Receita-Despesa'!$B43,'Conciliação Bancária 2016.17.18'!$D:$D,'Base -Receita-Despesa'!BA$5)</f>
        <v>0</v>
      </c>
      <c r="BB43" s="193">
        <f>SUMIFS('Conciliação Bancária 2016.17.18'!$J:$J,'Conciliação Bancária 2016.17.18'!$K:$K,'Base -Receita-Despesa'!$B43,'Conciliação Bancária 2016.17.18'!$D:$D,'Base -Receita-Despesa'!BB$5)</f>
        <v>0</v>
      </c>
      <c r="BC43" s="193">
        <f>SUMIFS('Conciliação Bancária 2016.17.18'!$J:$J,'Conciliação Bancária 2016.17.18'!$K:$K,'Base -Receita-Despesa'!$B43,'Conciliação Bancária 2016.17.18'!$D:$D,'Base -Receita-Despesa'!BC$5)</f>
        <v>0</v>
      </c>
      <c r="BD43" s="193">
        <f>SUMIFS('Conciliação Bancária 2016.17.18'!$J:$J,'Conciliação Bancária 2016.17.18'!$K:$K,'Base -Receita-Despesa'!$B43,'Conciliação Bancária 2016.17.18'!$D:$D,'Base -Receita-Despesa'!BD$5)</f>
        <v>0</v>
      </c>
      <c r="BE43" s="193">
        <f>SUMIFS('Conciliação Bancária 2016.17.18'!$J:$J,'Conciliação Bancária 2016.17.18'!$K:$K,'Base -Receita-Despesa'!$B43,'Conciliação Bancária 2016.17.18'!$D:$D,'Base -Receita-Despesa'!BE$5)</f>
        <v>0</v>
      </c>
      <c r="BF43" s="193">
        <f>SUMIFS('Conciliação Bancária 2016.17.18'!$J:$J,'Conciliação Bancária 2016.17.18'!$K:$K,'Base -Receita-Despesa'!$B43,'Conciliação Bancária 2016.17.18'!$D:$D,'Base -Receita-Despesa'!BF$5)</f>
        <v>0</v>
      </c>
      <c r="BG43" s="194">
        <f t="shared" si="98"/>
        <v>-7694.0899999999983</v>
      </c>
      <c r="BH43" s="198">
        <f t="shared" si="99"/>
        <v>2.7696238626554826E-4</v>
      </c>
      <c r="BI43" s="195"/>
    </row>
    <row r="44" spans="2:61"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9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94"/>
        <v>0</v>
      </c>
      <c r="AD44" s="198">
        <f t="shared" si="9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96"/>
        <v>0</v>
      </c>
      <c r="AS44" s="198">
        <f t="shared" si="9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98"/>
        <v>0</v>
      </c>
      <c r="BH44" s="198">
        <f t="shared" si="99"/>
        <v>0</v>
      </c>
      <c r="BI44" s="195"/>
    </row>
    <row r="45" spans="2:61"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9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94"/>
        <v>-10250</v>
      </c>
      <c r="AD45" s="198">
        <f t="shared" si="9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96"/>
        <v>-10473.77</v>
      </c>
      <c r="AS45" s="198">
        <f t="shared" si="9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0</v>
      </c>
      <c r="AW45" s="193">
        <f>SUMIFS('Conciliação Bancária 2016.17.18'!$J:$J,'Conciliação Bancária 2016.17.18'!$K:$K,'Base -Receita-Despesa'!$B45,'Conciliação Bancária 2016.17.18'!$D:$D,'Base -Receita-Despesa'!AW$5)</f>
        <v>0</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0</v>
      </c>
      <c r="AZ45" s="193">
        <f>SUMIFS('Conciliação Bancária 2016.17.18'!$J:$J,'Conciliação Bancária 2016.17.18'!$K:$K,'Base -Receita-Despesa'!$B45,'Conciliação Bancária 2016.17.18'!$D:$D,'Base -Receita-Despesa'!AZ$5)</f>
        <v>0</v>
      </c>
      <c r="BA45" s="193">
        <f>SUMIFS('Conciliação Bancária 2016.17.18'!$J:$J,'Conciliação Bancária 2016.17.18'!$K:$K,'Base -Receita-Despesa'!$B45,'Conciliação Bancária 2016.17.18'!$D:$D,'Base -Receita-Despesa'!BA$5)</f>
        <v>0</v>
      </c>
      <c r="BB45" s="193">
        <f>SUMIFS('Conciliação Bancária 2016.17.18'!$J:$J,'Conciliação Bancária 2016.17.18'!$K:$K,'Base -Receita-Despesa'!$B45,'Conciliação Bancária 2016.17.18'!$D:$D,'Base -Receita-Despesa'!BB$5)</f>
        <v>0</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0</v>
      </c>
      <c r="BE45" s="193">
        <f>SUMIFS('Conciliação Bancária 2016.17.18'!$J:$J,'Conciliação Bancária 2016.17.18'!$K:$K,'Base -Receita-Despesa'!$B45,'Conciliação Bancária 2016.17.18'!$D:$D,'Base -Receita-Despesa'!BE$5)</f>
        <v>0</v>
      </c>
      <c r="BF45" s="193">
        <f>SUMIFS('Conciliação Bancária 2016.17.18'!$J:$J,'Conciliação Bancária 2016.17.18'!$K:$K,'Base -Receita-Despesa'!$B45,'Conciliação Bancária 2016.17.18'!$D:$D,'Base -Receita-Despesa'!BF$5)</f>
        <v>0</v>
      </c>
      <c r="BG45" s="194">
        <f t="shared" si="98"/>
        <v>-954</v>
      </c>
      <c r="BH45" s="198">
        <f t="shared" si="99"/>
        <v>3.4340918353870712E-5</v>
      </c>
      <c r="BI45" s="195"/>
    </row>
    <row r="46" spans="2:61"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9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94"/>
        <v>0</v>
      </c>
      <c r="AD46" s="198">
        <f t="shared" si="9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96"/>
        <v>0</v>
      </c>
      <c r="AS46" s="198">
        <f t="shared" si="9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98"/>
        <v>0</v>
      </c>
      <c r="BH46" s="198">
        <f t="shared" si="99"/>
        <v>0</v>
      </c>
      <c r="BI46" s="195"/>
    </row>
    <row r="47" spans="2:61"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9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94"/>
        <v>-2699640.98</v>
      </c>
      <c r="AD47" s="198">
        <f t="shared" si="9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96"/>
        <v>-2287736.4299999997</v>
      </c>
      <c r="AS47" s="198">
        <f t="shared" si="9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0</v>
      </c>
      <c r="AW47" s="193">
        <f>SUMIFS('Conciliação Bancária 2016.17.18'!$J:$J,'Conciliação Bancária 2016.17.18'!$K:$K,'Base -Receita-Despesa'!$B47,'Conciliação Bancária 2016.17.18'!$D:$D,'Base -Receita-Despesa'!AW$5)</f>
        <v>0</v>
      </c>
      <c r="AX47" s="193">
        <f>SUMIFS('Conciliação Bancária 2016.17.18'!$J:$J,'Conciliação Bancária 2016.17.18'!$K:$K,'Base -Receita-Despesa'!$B47,'Conciliação Bancária 2016.17.18'!$D:$D,'Base -Receita-Despesa'!AX$5)</f>
        <v>0</v>
      </c>
      <c r="AY47" s="193">
        <f>SUMIFS('Conciliação Bancária 2016.17.18'!$J:$J,'Conciliação Bancária 2016.17.18'!$K:$K,'Base -Receita-Despesa'!$B47,'Conciliação Bancária 2016.17.18'!$D:$D,'Base -Receita-Despesa'!AY$5)</f>
        <v>0</v>
      </c>
      <c r="AZ47" s="193">
        <f>SUMIFS('Conciliação Bancária 2016.17.18'!$J:$J,'Conciliação Bancária 2016.17.18'!$K:$K,'Base -Receita-Despesa'!$B47,'Conciliação Bancária 2016.17.18'!$D:$D,'Base -Receita-Despesa'!AZ$5)</f>
        <v>0</v>
      </c>
      <c r="BA47" s="193">
        <f>SUMIFS('Conciliação Bancária 2016.17.18'!$J:$J,'Conciliação Bancária 2016.17.18'!$K:$K,'Base -Receita-Despesa'!$B47,'Conciliação Bancária 2016.17.18'!$D:$D,'Base -Receita-Despesa'!BA$5)</f>
        <v>0</v>
      </c>
      <c r="BB47" s="193">
        <f>SUMIFS('Conciliação Bancária 2016.17.18'!$J:$J,'Conciliação Bancária 2016.17.18'!$K:$K,'Base -Receita-Despesa'!$B47,'Conciliação Bancária 2016.17.18'!$D:$D,'Base -Receita-Despesa'!BB$5)</f>
        <v>0</v>
      </c>
      <c r="BC47" s="193">
        <f>SUMIFS('Conciliação Bancária 2016.17.18'!$J:$J,'Conciliação Bancária 2016.17.18'!$K:$K,'Base -Receita-Despesa'!$B47,'Conciliação Bancária 2016.17.18'!$D:$D,'Base -Receita-Despesa'!BC$5)</f>
        <v>0</v>
      </c>
      <c r="BD47" s="193">
        <f>SUMIFS('Conciliação Bancária 2016.17.18'!$J:$J,'Conciliação Bancária 2016.17.18'!$K:$K,'Base -Receita-Despesa'!$B47,'Conciliação Bancária 2016.17.18'!$D:$D,'Base -Receita-Despesa'!BD$5)</f>
        <v>0</v>
      </c>
      <c r="BE47" s="193">
        <f>SUMIFS('Conciliação Bancária 2016.17.18'!$J:$J,'Conciliação Bancária 2016.17.18'!$K:$K,'Base -Receita-Despesa'!$B47,'Conciliação Bancária 2016.17.18'!$D:$D,'Base -Receita-Despesa'!BE$5)</f>
        <v>0</v>
      </c>
      <c r="BF47" s="193">
        <f>SUMIFS('Conciliação Bancária 2016.17.18'!$J:$J,'Conciliação Bancária 2016.17.18'!$K:$K,'Base -Receita-Despesa'!$B47,'Conciliação Bancária 2016.17.18'!$D:$D,'Base -Receita-Despesa'!BF$5)</f>
        <v>0</v>
      </c>
      <c r="BG47" s="194">
        <f t="shared" si="98"/>
        <v>-38936.120000000003</v>
      </c>
      <c r="BH47" s="198">
        <f t="shared" si="99"/>
        <v>1.4015745471032627E-3</v>
      </c>
      <c r="BI47" s="195"/>
    </row>
    <row r="48" spans="2:61"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9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94"/>
        <v>0</v>
      </c>
      <c r="AD48" s="139">
        <f t="shared" si="9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96"/>
        <v>0</v>
      </c>
      <c r="AS48" s="139">
        <f t="shared" si="9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98"/>
        <v>0</v>
      </c>
      <c r="BH48" s="139">
        <f t="shared" si="99"/>
        <v>0</v>
      </c>
      <c r="BI48" s="115"/>
    </row>
    <row r="49" spans="2:61"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9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94"/>
        <v>0</v>
      </c>
      <c r="AD49" s="139">
        <f t="shared" si="9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96"/>
        <v>0</v>
      </c>
      <c r="AS49" s="139">
        <f t="shared" si="9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98"/>
        <v>0</v>
      </c>
      <c r="BH49" s="139">
        <f t="shared" si="99"/>
        <v>0</v>
      </c>
      <c r="BI49" s="115"/>
    </row>
    <row r="50" spans="2:61" s="117" customFormat="1" x14ac:dyDescent="0.3">
      <c r="B50" s="249" t="s">
        <v>93</v>
      </c>
      <c r="C50" s="149">
        <f>SUM(C33:C49)</f>
        <v>-723255.36999999965</v>
      </c>
      <c r="D50" s="149">
        <f t="shared" ref="D50:O50" si="100">SUM(D33:D49)</f>
        <v>-1276481.3426564115</v>
      </c>
      <c r="E50" s="149">
        <f t="shared" si="100"/>
        <v>-1043828.3600000001</v>
      </c>
      <c r="F50" s="149">
        <f t="shared" si="100"/>
        <v>-1139392.8</v>
      </c>
      <c r="G50" s="149">
        <f t="shared" si="100"/>
        <v>-1585035.44</v>
      </c>
      <c r="H50" s="149">
        <f t="shared" si="100"/>
        <v>-1234415.44</v>
      </c>
      <c r="I50" s="149">
        <f t="shared" si="100"/>
        <v>-1362889.1100000003</v>
      </c>
      <c r="J50" s="149">
        <f t="shared" si="100"/>
        <v>-1161116.9500000002</v>
      </c>
      <c r="K50" s="149">
        <f t="shared" si="100"/>
        <v>-1164201.25</v>
      </c>
      <c r="L50" s="149">
        <f t="shared" si="100"/>
        <v>-1350907.76</v>
      </c>
      <c r="M50" s="149">
        <f t="shared" si="100"/>
        <v>-1305708.45</v>
      </c>
      <c r="N50" s="203">
        <f t="shared" si="100"/>
        <v>-1454308.4000000001</v>
      </c>
      <c r="O50" s="220">
        <f t="shared" si="100"/>
        <v>-14801540.672656409</v>
      </c>
      <c r="P50" s="212"/>
      <c r="Q50" s="149">
        <f t="shared" ref="Q50" si="101">SUM(Q33:Q49)</f>
        <v>-1155034.08</v>
      </c>
      <c r="R50" s="149">
        <f t="shared" ref="R50" si="102">SUM(R33:R49)</f>
        <v>-865378.5399999998</v>
      </c>
      <c r="S50" s="149">
        <f t="shared" ref="S50" si="103">SUM(S33:S49)</f>
        <v>-1680963.2699999996</v>
      </c>
      <c r="T50" s="149">
        <f t="shared" ref="T50" si="104">SUM(T33:T49)</f>
        <v>-1064377.1200000001</v>
      </c>
      <c r="U50" s="149">
        <f t="shared" ref="U50" si="105">SUM(U33:U49)</f>
        <v>-1620687.8899999997</v>
      </c>
      <c r="V50" s="149">
        <f t="shared" ref="V50" si="106">SUM(V33:V49)</f>
        <v>43784.219999999332</v>
      </c>
      <c r="W50" s="149">
        <f t="shared" ref="W50" si="107">SUM(W33:W49)</f>
        <v>-1415210.0400000003</v>
      </c>
      <c r="X50" s="149">
        <f t="shared" ref="X50" si="108">SUM(X33:X49)</f>
        <v>-2090279.4300000002</v>
      </c>
      <c r="Y50" s="149">
        <f t="shared" ref="Y50" si="109">SUM(Y33:Y49)</f>
        <v>-1935131.7799999996</v>
      </c>
      <c r="Z50" s="149">
        <f t="shared" ref="Z50" si="110">SUM(Z33:Z49)</f>
        <v>-2237707.9899999993</v>
      </c>
      <c r="AA50" s="149">
        <f t="shared" ref="AA50" si="111">SUM(AA33:AA49)</f>
        <v>-1969136.8000000012</v>
      </c>
      <c r="AB50" s="149">
        <f t="shared" ref="AB50" si="112">SUM(AB33:AB49)</f>
        <v>-2533344.6199999996</v>
      </c>
      <c r="AC50" s="149">
        <f t="shared" ref="AC50" si="113">SUM(AC33:AC49)</f>
        <v>-18523467.34</v>
      </c>
      <c r="AD50" s="139">
        <f t="shared" si="95"/>
        <v>1</v>
      </c>
      <c r="AE50" s="122"/>
      <c r="AF50" s="149">
        <f t="shared" ref="AF50" si="114">SUM(AF33:AF49)</f>
        <v>-2314068.7899999996</v>
      </c>
      <c r="AG50" s="149">
        <f t="shared" ref="AG50" si="115">SUM(AG33:AG49)</f>
        <v>-2666827.4299999997</v>
      </c>
      <c r="AH50" s="149">
        <f t="shared" ref="AH50" si="116">SUM(AH33:AH49)</f>
        <v>-2396395.6199999996</v>
      </c>
      <c r="AI50" s="149">
        <f t="shared" ref="AI50" si="117">SUM(AI33:AI49)</f>
        <v>-2865476.0999999996</v>
      </c>
      <c r="AJ50" s="149">
        <f t="shared" ref="AJ50" si="118">SUM(AJ33:AJ49)</f>
        <v>-2448150.4799999995</v>
      </c>
      <c r="AK50" s="149">
        <f t="shared" ref="AK50" si="119">SUM(AK33:AK49)</f>
        <v>-2358981.9430000004</v>
      </c>
      <c r="AL50" s="149">
        <f t="shared" ref="AL50" si="120">SUM(AL33:AL49)</f>
        <v>-2465088.6700000004</v>
      </c>
      <c r="AM50" s="149">
        <f t="shared" ref="AM50" si="121">SUM(AM33:AM49)</f>
        <v>-2435704.9700000002</v>
      </c>
      <c r="AN50" s="149">
        <f t="shared" ref="AN50" si="122">SUM(AN33:AN49)</f>
        <v>-1904203.1799999992</v>
      </c>
      <c r="AO50" s="149">
        <f t="shared" ref="AO50" si="123">SUM(AO33:AO49)</f>
        <v>-2185478.58</v>
      </c>
      <c r="AP50" s="149">
        <f t="shared" ref="AP50" si="124">SUM(AP33:AP49)</f>
        <v>-1036097.83</v>
      </c>
      <c r="AQ50" s="149">
        <f t="shared" ref="AQ50" si="125">SUM(AQ33:AQ49)</f>
        <v>-2703796.8752902178</v>
      </c>
      <c r="AR50" s="149">
        <f t="shared" ref="AR50" si="126">SUM(AR33:AR49)</f>
        <v>-27780270.468290217</v>
      </c>
      <c r="AS50" s="139">
        <f t="shared" si="97"/>
        <v>1</v>
      </c>
      <c r="AT50" s="122"/>
      <c r="AU50" s="149">
        <f t="shared" ref="AU50:BG50" si="127">SUM(AU33:AU49)</f>
        <v>-1277060.2200000004</v>
      </c>
      <c r="AV50" s="149">
        <f t="shared" si="127"/>
        <v>0</v>
      </c>
      <c r="AW50" s="149">
        <f t="shared" si="127"/>
        <v>0</v>
      </c>
      <c r="AX50" s="149">
        <f t="shared" si="127"/>
        <v>0</v>
      </c>
      <c r="AY50" s="149">
        <f t="shared" si="127"/>
        <v>0</v>
      </c>
      <c r="AZ50" s="149">
        <f t="shared" si="127"/>
        <v>0</v>
      </c>
      <c r="BA50" s="149">
        <f t="shared" si="127"/>
        <v>0</v>
      </c>
      <c r="BB50" s="149">
        <f t="shared" si="127"/>
        <v>0</v>
      </c>
      <c r="BC50" s="149">
        <f t="shared" si="127"/>
        <v>0</v>
      </c>
      <c r="BD50" s="149">
        <f t="shared" si="127"/>
        <v>0</v>
      </c>
      <c r="BE50" s="149">
        <f t="shared" si="127"/>
        <v>0</v>
      </c>
      <c r="BF50" s="149">
        <f t="shared" si="127"/>
        <v>0</v>
      </c>
      <c r="BG50" s="149">
        <f t="shared" si="127"/>
        <v>-1277060.2200000004</v>
      </c>
      <c r="BH50" s="139">
        <f t="shared" si="99"/>
        <v>4.5970042712784258E-2</v>
      </c>
      <c r="BI50" s="122"/>
    </row>
    <row r="51" spans="2:61"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94"/>
        <v>0</v>
      </c>
      <c r="AD51" s="139">
        <f t="shared" si="9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9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99"/>
        <v>0</v>
      </c>
      <c r="BI51" s="115"/>
    </row>
    <row r="52" spans="2:61"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94"/>
        <v>0</v>
      </c>
      <c r="AD52" s="139">
        <f t="shared" si="9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9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99"/>
        <v>0</v>
      </c>
      <c r="BI52" s="115"/>
    </row>
    <row r="53" spans="2:61" s="117" customFormat="1" x14ac:dyDescent="0.3">
      <c r="B53" s="247" t="s">
        <v>94</v>
      </c>
      <c r="C53" s="149">
        <f t="shared" ref="C53:O53" si="128">SUM(C50:C52)</f>
        <v>-723255.36999999965</v>
      </c>
      <c r="D53" s="148">
        <f t="shared" si="128"/>
        <v>-1276481.3426564115</v>
      </c>
      <c r="E53" s="148">
        <f t="shared" si="128"/>
        <v>-1043828.3600000001</v>
      </c>
      <c r="F53" s="148">
        <f t="shared" si="128"/>
        <v>-1139392.8</v>
      </c>
      <c r="G53" s="148">
        <f t="shared" si="128"/>
        <v>-1585035.44</v>
      </c>
      <c r="H53" s="148">
        <f t="shared" si="128"/>
        <v>-1234415.44</v>
      </c>
      <c r="I53" s="148">
        <f t="shared" si="128"/>
        <v>-1362889.1100000003</v>
      </c>
      <c r="J53" s="148">
        <f t="shared" si="128"/>
        <v>-1161116.9500000002</v>
      </c>
      <c r="K53" s="148">
        <f t="shared" si="128"/>
        <v>-1164201.25</v>
      </c>
      <c r="L53" s="148">
        <f t="shared" si="128"/>
        <v>-1350907.76</v>
      </c>
      <c r="M53" s="148">
        <f t="shared" si="128"/>
        <v>-1305708.45</v>
      </c>
      <c r="N53" s="147">
        <f t="shared" si="128"/>
        <v>-1454308.4000000001</v>
      </c>
      <c r="O53" s="220">
        <f t="shared" si="128"/>
        <v>-14801540.672656409</v>
      </c>
      <c r="P53" s="212"/>
      <c r="Q53" s="149">
        <f t="shared" ref="Q53:AB53" si="129">SUM(Q50:Q52)</f>
        <v>-1155034.08</v>
      </c>
      <c r="R53" s="148">
        <f t="shared" si="129"/>
        <v>-865378.5399999998</v>
      </c>
      <c r="S53" s="148">
        <f t="shared" si="129"/>
        <v>-1680963.2699999996</v>
      </c>
      <c r="T53" s="148">
        <f t="shared" si="129"/>
        <v>-1064377.1200000001</v>
      </c>
      <c r="U53" s="148">
        <f t="shared" si="129"/>
        <v>-1620687.8899999997</v>
      </c>
      <c r="V53" s="148">
        <f t="shared" si="129"/>
        <v>43784.219999999332</v>
      </c>
      <c r="W53" s="148">
        <f t="shared" si="129"/>
        <v>-1415210.0400000003</v>
      </c>
      <c r="X53" s="148">
        <f t="shared" si="129"/>
        <v>-2090279.4300000002</v>
      </c>
      <c r="Y53" s="148">
        <f t="shared" si="129"/>
        <v>-1935131.7799999996</v>
      </c>
      <c r="Z53" s="148">
        <f t="shared" si="129"/>
        <v>-2237707.9899999993</v>
      </c>
      <c r="AA53" s="148">
        <f t="shared" si="129"/>
        <v>-1969136.8000000012</v>
      </c>
      <c r="AB53" s="148">
        <f t="shared" si="129"/>
        <v>-2533344.6199999996</v>
      </c>
      <c r="AC53" s="148">
        <f t="shared" si="94"/>
        <v>-18523467.34</v>
      </c>
      <c r="AD53" s="139">
        <f t="shared" si="95"/>
        <v>1</v>
      </c>
      <c r="AE53" s="122"/>
      <c r="AF53" s="149">
        <f t="shared" ref="AF53:AR53" si="130">SUM(AF33:AF49)</f>
        <v>-2314068.7899999996</v>
      </c>
      <c r="AG53" s="148">
        <f t="shared" si="130"/>
        <v>-2666827.4299999997</v>
      </c>
      <c r="AH53" s="148">
        <f t="shared" si="130"/>
        <v>-2396395.6199999996</v>
      </c>
      <c r="AI53" s="148">
        <f t="shared" si="130"/>
        <v>-2865476.0999999996</v>
      </c>
      <c r="AJ53" s="148">
        <f t="shared" si="130"/>
        <v>-2448150.4799999995</v>
      </c>
      <c r="AK53" s="148">
        <f t="shared" si="130"/>
        <v>-2358981.9430000004</v>
      </c>
      <c r="AL53" s="152">
        <f t="shared" si="130"/>
        <v>-2465088.6700000004</v>
      </c>
      <c r="AM53" s="148">
        <f t="shared" si="130"/>
        <v>-2435704.9700000002</v>
      </c>
      <c r="AN53" s="148">
        <f t="shared" si="130"/>
        <v>-1904203.1799999992</v>
      </c>
      <c r="AO53" s="148">
        <f t="shared" si="130"/>
        <v>-2185478.58</v>
      </c>
      <c r="AP53" s="148">
        <f t="shared" si="130"/>
        <v>-1036097.83</v>
      </c>
      <c r="AQ53" s="148">
        <f t="shared" si="130"/>
        <v>-2703796.8752902178</v>
      </c>
      <c r="AR53" s="148">
        <f t="shared" si="130"/>
        <v>-27780270.468290217</v>
      </c>
      <c r="AS53" s="139">
        <f t="shared" si="97"/>
        <v>1</v>
      </c>
      <c r="AT53" s="122"/>
      <c r="AU53" s="149">
        <f t="shared" ref="AU53:BG53" si="131">SUM(AU33:AU49)</f>
        <v>-1277060.2200000004</v>
      </c>
      <c r="AV53" s="148">
        <f t="shared" si="131"/>
        <v>0</v>
      </c>
      <c r="AW53" s="148">
        <f t="shared" si="131"/>
        <v>0</v>
      </c>
      <c r="AX53" s="148">
        <f t="shared" si="131"/>
        <v>0</v>
      </c>
      <c r="AY53" s="148">
        <f t="shared" si="131"/>
        <v>0</v>
      </c>
      <c r="AZ53" s="148">
        <f t="shared" si="131"/>
        <v>0</v>
      </c>
      <c r="BA53" s="152">
        <f t="shared" si="131"/>
        <v>0</v>
      </c>
      <c r="BB53" s="148">
        <f t="shared" si="131"/>
        <v>0</v>
      </c>
      <c r="BC53" s="148">
        <f t="shared" si="131"/>
        <v>0</v>
      </c>
      <c r="BD53" s="148">
        <f t="shared" si="131"/>
        <v>0</v>
      </c>
      <c r="BE53" s="148">
        <f t="shared" si="131"/>
        <v>0</v>
      </c>
      <c r="BF53" s="148">
        <f t="shared" si="131"/>
        <v>0</v>
      </c>
      <c r="BG53" s="148">
        <f t="shared" si="131"/>
        <v>-1277060.2200000004</v>
      </c>
      <c r="BH53" s="139">
        <f t="shared" si="99"/>
        <v>4.5970042712784258E-2</v>
      </c>
      <c r="BI53" s="122"/>
    </row>
    <row r="54" spans="2:61" x14ac:dyDescent="0.3">
      <c r="B54" s="251"/>
      <c r="C54" s="339" t="s">
        <v>95</v>
      </c>
      <c r="D54" s="339"/>
      <c r="E54" s="339"/>
      <c r="F54" s="339"/>
      <c r="G54" s="339"/>
      <c r="H54" s="339"/>
      <c r="I54" s="339"/>
      <c r="J54" s="339"/>
      <c r="K54" s="339"/>
      <c r="L54" s="339"/>
      <c r="M54" s="339"/>
      <c r="N54" s="340"/>
      <c r="O54" s="253"/>
      <c r="Q54" s="326" t="s">
        <v>96</v>
      </c>
      <c r="R54" s="326"/>
      <c r="S54" s="326"/>
      <c r="T54" s="326"/>
      <c r="U54" s="326"/>
      <c r="V54" s="326"/>
      <c r="W54" s="326"/>
      <c r="X54" s="326"/>
      <c r="Y54" s="326"/>
      <c r="Z54" s="326"/>
      <c r="AA54" s="326"/>
      <c r="AB54" s="326"/>
      <c r="AC54" s="326"/>
      <c r="AD54" s="326"/>
      <c r="AE54" s="115"/>
      <c r="AF54" s="326" t="s">
        <v>97</v>
      </c>
      <c r="AG54" s="326"/>
      <c r="AH54" s="326"/>
      <c r="AI54" s="326"/>
      <c r="AJ54" s="326"/>
      <c r="AK54" s="326"/>
      <c r="AL54" s="326"/>
      <c r="AM54" s="326"/>
      <c r="AN54" s="326"/>
      <c r="AO54" s="326"/>
      <c r="AP54" s="326"/>
      <c r="AQ54" s="326"/>
      <c r="AR54" s="326"/>
      <c r="AS54" s="326"/>
      <c r="AT54" s="115"/>
      <c r="AU54" s="326" t="s">
        <v>97</v>
      </c>
      <c r="AV54" s="326"/>
      <c r="AW54" s="326"/>
      <c r="AX54" s="326"/>
      <c r="AY54" s="326"/>
      <c r="AZ54" s="326"/>
      <c r="BA54" s="326"/>
      <c r="BB54" s="326"/>
      <c r="BC54" s="326"/>
      <c r="BD54" s="326"/>
      <c r="BE54" s="326"/>
      <c r="BF54" s="326"/>
      <c r="BG54" s="326"/>
      <c r="BH54" s="326"/>
      <c r="BI54" s="115"/>
    </row>
    <row r="55" spans="2:61"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32">SUM(Q55:AB55)</f>
        <v>0</v>
      </c>
      <c r="AD55" s="139">
        <f t="shared" ref="AD55:AD60" si="133">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34">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35">SUM(AU55:BF55)</f>
        <v>0</v>
      </c>
      <c r="BH55" s="139">
        <f>IFERROR(BG55/$AR$59,0)</f>
        <v>0</v>
      </c>
      <c r="BI55" s="115"/>
    </row>
    <row r="56" spans="2:61"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32"/>
        <v>0</v>
      </c>
      <c r="AD56" s="139">
        <f t="shared" si="133"/>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34"/>
        <v>0</v>
      </c>
      <c r="AS56" s="139">
        <f t="shared" ref="AS56:AS59" si="136">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35"/>
        <v>0</v>
      </c>
      <c r="BH56" s="139">
        <f t="shared" ref="BH56:BH59" si="137">IFERROR(BG56/$AR$59,0)</f>
        <v>0</v>
      </c>
      <c r="BI56" s="115"/>
    </row>
    <row r="57" spans="2:61"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32"/>
        <v>0</v>
      </c>
      <c r="AD57" s="139">
        <f t="shared" si="133"/>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34"/>
        <v>0</v>
      </c>
      <c r="AS57" s="139">
        <f t="shared" si="136"/>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35"/>
        <v>0</v>
      </c>
      <c r="BH57" s="139">
        <f t="shared" si="137"/>
        <v>0</v>
      </c>
      <c r="BI57" s="115"/>
    </row>
    <row r="58" spans="2:61"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32"/>
        <v>0</v>
      </c>
      <c r="AD58" s="139">
        <f t="shared" si="133"/>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34"/>
        <v>0</v>
      </c>
      <c r="AS58" s="139">
        <f t="shared" si="136"/>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35"/>
        <v>0</v>
      </c>
      <c r="BH58" s="139">
        <f t="shared" si="137"/>
        <v>0</v>
      </c>
      <c r="BI58" s="115"/>
    </row>
    <row r="59" spans="2:61" s="117" customFormat="1" x14ac:dyDescent="0.3">
      <c r="B59" s="249" t="s">
        <v>102</v>
      </c>
      <c r="C59" s="144">
        <f t="shared" ref="C59:O59" si="138">SUM(C55:C58)</f>
        <v>0</v>
      </c>
      <c r="D59" s="134">
        <f t="shared" si="138"/>
        <v>0</v>
      </c>
      <c r="E59" s="134">
        <f t="shared" si="138"/>
        <v>0</v>
      </c>
      <c r="F59" s="134">
        <f t="shared" si="138"/>
        <v>0</v>
      </c>
      <c r="G59" s="134">
        <f t="shared" si="138"/>
        <v>0</v>
      </c>
      <c r="H59" s="134">
        <f t="shared" si="138"/>
        <v>0</v>
      </c>
      <c r="I59" s="134">
        <f t="shared" si="138"/>
        <v>0</v>
      </c>
      <c r="J59" s="134">
        <f t="shared" si="138"/>
        <v>0</v>
      </c>
      <c r="K59" s="134">
        <f t="shared" si="138"/>
        <v>0</v>
      </c>
      <c r="L59" s="134">
        <f t="shared" si="138"/>
        <v>3.637978807091713E-11</v>
      </c>
      <c r="M59" s="134">
        <f t="shared" si="138"/>
        <v>9.9999999802093953E-3</v>
      </c>
      <c r="N59" s="153">
        <f t="shared" si="138"/>
        <v>0</v>
      </c>
      <c r="O59" s="241">
        <f t="shared" si="138"/>
        <v>1.0000000016589183E-2</v>
      </c>
      <c r="P59" s="212"/>
      <c r="Q59" s="144">
        <f t="shared" ref="Q59:AB59" si="139">SUM(Q55:Q58)</f>
        <v>0</v>
      </c>
      <c r="R59" s="134">
        <f t="shared" si="139"/>
        <v>0</v>
      </c>
      <c r="S59" s="134">
        <f t="shared" si="139"/>
        <v>0</v>
      </c>
      <c r="T59" s="134">
        <f t="shared" si="139"/>
        <v>0</v>
      </c>
      <c r="U59" s="134">
        <f t="shared" si="139"/>
        <v>0</v>
      </c>
      <c r="V59" s="134">
        <f t="shared" si="139"/>
        <v>0</v>
      </c>
      <c r="W59" s="134">
        <f t="shared" si="139"/>
        <v>0</v>
      </c>
      <c r="X59" s="134">
        <f t="shared" si="139"/>
        <v>0</v>
      </c>
      <c r="Y59" s="134">
        <f t="shared" si="139"/>
        <v>0</v>
      </c>
      <c r="Z59" s="134">
        <f t="shared" si="139"/>
        <v>0</v>
      </c>
      <c r="AA59" s="134">
        <f t="shared" si="139"/>
        <v>0</v>
      </c>
      <c r="AB59" s="134">
        <f t="shared" si="139"/>
        <v>0</v>
      </c>
      <c r="AC59" s="134">
        <f t="shared" si="132"/>
        <v>0</v>
      </c>
      <c r="AD59" s="139">
        <f t="shared" si="133"/>
        <v>0</v>
      </c>
      <c r="AE59" s="122"/>
      <c r="AF59" s="144">
        <f t="shared" ref="AF59:AQ59" si="140">SUM(AF55:AF58)</f>
        <v>0</v>
      </c>
      <c r="AG59" s="134">
        <f t="shared" si="140"/>
        <v>0</v>
      </c>
      <c r="AH59" s="134">
        <f t="shared" si="140"/>
        <v>0</v>
      </c>
      <c r="AI59" s="134">
        <f t="shared" si="140"/>
        <v>0</v>
      </c>
      <c r="AJ59" s="134">
        <f t="shared" si="140"/>
        <v>0</v>
      </c>
      <c r="AK59" s="134">
        <f t="shared" si="140"/>
        <v>0</v>
      </c>
      <c r="AL59" s="154">
        <f t="shared" si="140"/>
        <v>0</v>
      </c>
      <c r="AM59" s="134">
        <f t="shared" si="140"/>
        <v>0</v>
      </c>
      <c r="AN59" s="134">
        <f t="shared" si="140"/>
        <v>0</v>
      </c>
      <c r="AO59" s="134">
        <f t="shared" si="140"/>
        <v>0</v>
      </c>
      <c r="AP59" s="134">
        <f t="shared" si="140"/>
        <v>0</v>
      </c>
      <c r="AQ59" s="134">
        <f t="shared" si="140"/>
        <v>0</v>
      </c>
      <c r="AR59" s="134">
        <f t="shared" si="134"/>
        <v>0</v>
      </c>
      <c r="AS59" s="139">
        <f t="shared" si="136"/>
        <v>0</v>
      </c>
      <c r="AT59" s="122"/>
      <c r="AU59" s="144">
        <f t="shared" ref="AU59:BF59" si="141">SUM(AU55:AU58)</f>
        <v>0</v>
      </c>
      <c r="AV59" s="134">
        <f t="shared" si="141"/>
        <v>0</v>
      </c>
      <c r="AW59" s="134">
        <f t="shared" si="141"/>
        <v>0</v>
      </c>
      <c r="AX59" s="134">
        <f t="shared" si="141"/>
        <v>0</v>
      </c>
      <c r="AY59" s="134">
        <f t="shared" si="141"/>
        <v>0</v>
      </c>
      <c r="AZ59" s="134">
        <f t="shared" si="141"/>
        <v>0</v>
      </c>
      <c r="BA59" s="154">
        <f t="shared" si="141"/>
        <v>0</v>
      </c>
      <c r="BB59" s="134">
        <f t="shared" si="141"/>
        <v>0</v>
      </c>
      <c r="BC59" s="134">
        <f t="shared" si="141"/>
        <v>0</v>
      </c>
      <c r="BD59" s="134">
        <f t="shared" si="141"/>
        <v>0</v>
      </c>
      <c r="BE59" s="134">
        <f t="shared" si="141"/>
        <v>0</v>
      </c>
      <c r="BF59" s="134">
        <f t="shared" si="141"/>
        <v>0</v>
      </c>
      <c r="BG59" s="134">
        <f t="shared" si="135"/>
        <v>0</v>
      </c>
      <c r="BH59" s="139">
        <f t="shared" si="137"/>
        <v>0</v>
      </c>
      <c r="BI59" s="122"/>
    </row>
    <row r="60" spans="2:61" s="157" customFormat="1" x14ac:dyDescent="0.3">
      <c r="B60" s="247" t="s">
        <v>103</v>
      </c>
      <c r="C60" s="145">
        <f t="shared" ref="C60:M60" si="142">C14+C26+C53+C59</f>
        <v>147844.24</v>
      </c>
      <c r="D60" s="145">
        <f t="shared" si="142"/>
        <v>403838.24734358862</v>
      </c>
      <c r="E60" s="145">
        <f t="shared" si="142"/>
        <v>416805.54999999981</v>
      </c>
      <c r="F60" s="145">
        <f t="shared" si="142"/>
        <v>160911.84999999986</v>
      </c>
      <c r="G60" s="145">
        <f t="shared" si="142"/>
        <v>267204.24000000022</v>
      </c>
      <c r="H60" s="145">
        <f t="shared" si="142"/>
        <v>388544.77</v>
      </c>
      <c r="I60" s="145">
        <f t="shared" si="142"/>
        <v>272471.51999999979</v>
      </c>
      <c r="J60" s="145">
        <f t="shared" si="142"/>
        <v>143187.23999999976</v>
      </c>
      <c r="K60" s="145">
        <f t="shared" si="142"/>
        <v>169487.19999999995</v>
      </c>
      <c r="L60" s="145">
        <f t="shared" si="142"/>
        <v>278508.50000000029</v>
      </c>
      <c r="M60" s="145">
        <f t="shared" si="142"/>
        <v>128933.47999999995</v>
      </c>
      <c r="N60" s="204">
        <f>N14+N26+N53+N59</f>
        <v>1135656.1399999999</v>
      </c>
      <c r="O60" s="221">
        <f>O14+O26+O31+O53+O59</f>
        <v>-42065.482656409724</v>
      </c>
      <c r="P60" s="212"/>
      <c r="Q60" s="145">
        <f t="shared" ref="Q60:AB60" si="143">Q14+Q26+Q53+Q59</f>
        <v>732683.54999999981</v>
      </c>
      <c r="R60" s="145">
        <f t="shared" si="143"/>
        <v>560994.09000000008</v>
      </c>
      <c r="S60" s="145">
        <f t="shared" si="143"/>
        <v>829613.31000000052</v>
      </c>
      <c r="T60" s="145">
        <f t="shared" si="143"/>
        <v>411206.94999999972</v>
      </c>
      <c r="U60" s="145">
        <f t="shared" si="143"/>
        <v>1800874.8900000006</v>
      </c>
      <c r="V60" s="145">
        <f>V14+V26+V53+V59</f>
        <v>1844659.1099999994</v>
      </c>
      <c r="W60" s="145">
        <f t="shared" si="143"/>
        <v>2550071.9900000002</v>
      </c>
      <c r="X60" s="145">
        <f t="shared" si="143"/>
        <v>2054219.4900000002</v>
      </c>
      <c r="Y60" s="145">
        <f t="shared" si="143"/>
        <v>1764480.0900000005</v>
      </c>
      <c r="Z60" s="145">
        <f t="shared" si="143"/>
        <v>1670110.3800000008</v>
      </c>
      <c r="AA60" s="145">
        <f t="shared" si="143"/>
        <v>2423520.0799999996</v>
      </c>
      <c r="AB60" s="145">
        <f t="shared" si="143"/>
        <v>8878320.8900000006</v>
      </c>
      <c r="AC60" s="145">
        <f t="shared" ref="AC60" si="144">AC14+AC26+AC31+AC53+AC59</f>
        <v>5277509.7800000049</v>
      </c>
      <c r="AD60" s="139">
        <f t="shared" si="133"/>
        <v>1</v>
      </c>
      <c r="AE60" s="155"/>
      <c r="AF60" s="145">
        <f t="shared" ref="AF60" si="145">AF14+AF26+AF53+AF59</f>
        <v>8235270.8699999992</v>
      </c>
      <c r="AG60" s="145">
        <f t="shared" ref="AG60" si="146">AG14+AG26+AG53+AG59</f>
        <v>6422611.4900000002</v>
      </c>
      <c r="AH60" s="145">
        <f t="shared" ref="AH60" si="147">AH14+AH26+AH53+AH59</f>
        <v>6621881.1799999997</v>
      </c>
      <c r="AI60" s="145">
        <f t="shared" ref="AI60" si="148">AI14+AI26+AI53+AI59</f>
        <v>5283032.7300000004</v>
      </c>
      <c r="AJ60" s="145">
        <f t="shared" ref="AJ60" si="149">AJ14+AJ26+AJ53+AJ59</f>
        <v>5275488.4799999995</v>
      </c>
      <c r="AK60" s="145">
        <f t="shared" ref="AK60" si="150">AK14+AK26+AK53+AK59</f>
        <v>4353731.4169999994</v>
      </c>
      <c r="AL60" s="145">
        <f t="shared" ref="AL60" si="151">AL14+AL26+AL53+AL59</f>
        <v>3446686.689999999</v>
      </c>
      <c r="AM60" s="145">
        <f t="shared" ref="AM60" si="152">AM14+AM26+AM53+AM59</f>
        <v>1189599.5799999991</v>
      </c>
      <c r="AN60" s="145">
        <f t="shared" ref="AN60" si="153">AN14+AN26+AN53+AN59</f>
        <v>-15027.559999999125</v>
      </c>
      <c r="AO60" s="145">
        <f t="shared" ref="AO60" si="154">AO14+AO26+AO53+AO59</f>
        <v>-62113.009999999776</v>
      </c>
      <c r="AP60" s="145">
        <f t="shared" ref="AP60" si="155">AP14+AP26+AP53+AP59</f>
        <v>1291045.4600000004</v>
      </c>
      <c r="AQ60" s="145">
        <f t="shared" ref="AQ60" si="156">AQ14+AQ26+AQ53+AQ59</f>
        <v>1208.0047097820789</v>
      </c>
      <c r="AR60" s="145">
        <f t="shared" ref="AR60" si="157">AR14+AR26+AR31+AR53+AR59</f>
        <v>-1396430.5982902162</v>
      </c>
      <c r="AS60" s="156"/>
      <c r="AT60" s="155"/>
      <c r="AU60" s="145">
        <f>AU14+AU26+AU53+AU59</f>
        <v>149674.43999999948</v>
      </c>
      <c r="AV60" s="145">
        <f t="shared" ref="AV60:BF60" si="158">AV14+AV26+AV53+AV59</f>
        <v>0</v>
      </c>
      <c r="AW60" s="145">
        <f t="shared" si="158"/>
        <v>0</v>
      </c>
      <c r="AX60" s="145">
        <f t="shared" si="158"/>
        <v>0</v>
      </c>
      <c r="AY60" s="145">
        <f t="shared" si="158"/>
        <v>0</v>
      </c>
      <c r="AZ60" s="145">
        <f t="shared" si="158"/>
        <v>0</v>
      </c>
      <c r="BA60" s="145">
        <f t="shared" si="158"/>
        <v>0</v>
      </c>
      <c r="BB60" s="145">
        <f t="shared" si="158"/>
        <v>0</v>
      </c>
      <c r="BC60" s="145">
        <f t="shared" si="158"/>
        <v>0</v>
      </c>
      <c r="BD60" s="145">
        <f t="shared" si="158"/>
        <v>0</v>
      </c>
      <c r="BE60" s="145">
        <f t="shared" si="158"/>
        <v>0</v>
      </c>
      <c r="BF60" s="145">
        <f t="shared" si="158"/>
        <v>0</v>
      </c>
      <c r="BG60" s="145">
        <f t="shared" ref="BG60" si="159">BG14+BG26+BG31+BG53+BG59</f>
        <v>59485.749999999767</v>
      </c>
      <c r="BH60" s="156"/>
      <c r="BI60" s="155"/>
    </row>
    <row r="61" spans="2:61" ht="12.6" thickBot="1" x14ac:dyDescent="0.35">
      <c r="B61" s="246"/>
      <c r="C61" s="339" t="s">
        <v>104</v>
      </c>
      <c r="D61" s="339"/>
      <c r="E61" s="339"/>
      <c r="F61" s="339"/>
      <c r="G61" s="339"/>
      <c r="H61" s="339"/>
      <c r="I61" s="339"/>
      <c r="J61" s="339"/>
      <c r="K61" s="339"/>
      <c r="L61" s="339"/>
      <c r="M61" s="339"/>
      <c r="N61" s="340"/>
      <c r="O61" s="253"/>
      <c r="Q61" s="326" t="s">
        <v>104</v>
      </c>
      <c r="R61" s="326"/>
      <c r="S61" s="326"/>
      <c r="T61" s="326"/>
      <c r="U61" s="326"/>
      <c r="V61" s="326"/>
      <c r="W61" s="326"/>
      <c r="X61" s="326"/>
      <c r="Y61" s="326"/>
      <c r="Z61" s="326"/>
      <c r="AA61" s="326"/>
      <c r="AB61" s="326"/>
      <c r="AC61" s="326"/>
      <c r="AD61" s="326"/>
      <c r="AE61" s="115"/>
      <c r="AF61" s="326" t="s">
        <v>104</v>
      </c>
      <c r="AG61" s="326"/>
      <c r="AH61" s="326"/>
      <c r="AI61" s="326"/>
      <c r="AJ61" s="326"/>
      <c r="AK61" s="326"/>
      <c r="AL61" s="326"/>
      <c r="AM61" s="326"/>
      <c r="AN61" s="326"/>
      <c r="AO61" s="326"/>
      <c r="AP61" s="326"/>
      <c r="AQ61" s="326"/>
      <c r="AR61" s="326"/>
      <c r="AS61" s="326"/>
      <c r="AT61" s="115"/>
      <c r="AU61" s="326" t="s">
        <v>104</v>
      </c>
      <c r="AV61" s="326"/>
      <c r="AW61" s="326"/>
      <c r="AX61" s="326"/>
      <c r="AY61" s="326"/>
      <c r="AZ61" s="326"/>
      <c r="BA61" s="326"/>
      <c r="BB61" s="326"/>
      <c r="BC61" s="326"/>
      <c r="BD61" s="326"/>
      <c r="BE61" s="326"/>
      <c r="BF61" s="326"/>
      <c r="BG61" s="326"/>
      <c r="BH61" s="326"/>
      <c r="BI61" s="115"/>
    </row>
    <row r="62" spans="2:61"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60">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61">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284">
        <f t="shared" ref="AR62:AR68" si="162">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0</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63">SUM(AU62:BF62)</f>
        <v>0</v>
      </c>
      <c r="BH62" s="218"/>
      <c r="BI62" s="115"/>
    </row>
    <row r="63" spans="2:61"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60"/>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61"/>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284">
        <f t="shared" si="162"/>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63"/>
        <v>0</v>
      </c>
      <c r="BH63" s="218"/>
      <c r="BI63" s="115"/>
    </row>
    <row r="64" spans="2:61" s="117" customFormat="1" ht="13.2" thickTop="1" thickBot="1" x14ac:dyDescent="0.35">
      <c r="B64" s="249" t="s">
        <v>107</v>
      </c>
      <c r="C64" s="131">
        <f>C60+C62+C63</f>
        <v>147844.24</v>
      </c>
      <c r="D64" s="131">
        <f t="shared" ref="D64:N64" si="164">D60+D62+D63</f>
        <v>403838.24734358862</v>
      </c>
      <c r="E64" s="131">
        <f t="shared" si="164"/>
        <v>416805.54999999981</v>
      </c>
      <c r="F64" s="131">
        <f t="shared" si="164"/>
        <v>160911.84999999986</v>
      </c>
      <c r="G64" s="131">
        <f t="shared" si="164"/>
        <v>267204.24000000022</v>
      </c>
      <c r="H64" s="131">
        <f t="shared" si="164"/>
        <v>388544.77</v>
      </c>
      <c r="I64" s="131">
        <f t="shared" si="164"/>
        <v>272471.51999999979</v>
      </c>
      <c r="J64" s="131">
        <f t="shared" si="164"/>
        <v>143187.23999999976</v>
      </c>
      <c r="K64" s="131">
        <f t="shared" si="164"/>
        <v>169487.19999999995</v>
      </c>
      <c r="L64" s="131">
        <f t="shared" si="164"/>
        <v>278508.50000000029</v>
      </c>
      <c r="M64" s="131">
        <f t="shared" si="164"/>
        <v>128933.47999999995</v>
      </c>
      <c r="N64" s="131">
        <f t="shared" si="164"/>
        <v>1135656.1399999999</v>
      </c>
      <c r="O64" s="241">
        <f>N64</f>
        <v>1135656.1399999999</v>
      </c>
      <c r="P64" s="208"/>
      <c r="Q64" s="131">
        <f t="shared" ref="Q64" si="165">Q60+Q62+Q63</f>
        <v>732683.54999999981</v>
      </c>
      <c r="R64" s="131">
        <f t="shared" ref="R64" si="166">R60+R62+R63</f>
        <v>560994.09000000008</v>
      </c>
      <c r="S64" s="131">
        <f t="shared" ref="S64" si="167">S60+S62+S63</f>
        <v>829613.31000000052</v>
      </c>
      <c r="T64" s="131">
        <f t="shared" ref="T64" si="168">T60+T62+T63</f>
        <v>411206.94999999972</v>
      </c>
      <c r="U64" s="131">
        <f t="shared" ref="U64" si="169">U60+U62+U63</f>
        <v>1800874.8900000006</v>
      </c>
      <c r="V64" s="131">
        <f t="shared" ref="V64" si="170">V60+V62+V63</f>
        <v>1844659.1099999994</v>
      </c>
      <c r="W64" s="131">
        <f t="shared" ref="W64" si="171">W60+W62+W63</f>
        <v>2550071.9900000002</v>
      </c>
      <c r="X64" s="131">
        <f t="shared" ref="X64" si="172">X60+X62+X63</f>
        <v>2054219.4900000002</v>
      </c>
      <c r="Y64" s="131">
        <f t="shared" ref="Y64" si="173">Y60+Y62+Y63</f>
        <v>1764480.0900000005</v>
      </c>
      <c r="Z64" s="131">
        <f t="shared" ref="Z64" si="174">Z60+Z62+Z63</f>
        <v>1670110.3800000008</v>
      </c>
      <c r="AA64" s="131">
        <f t="shared" ref="AA64" si="175">AA60+AA62+AA63</f>
        <v>2423520.0799999996</v>
      </c>
      <c r="AB64" s="131">
        <f t="shared" ref="AB64" si="176">AB60+AB62+AB63</f>
        <v>8878320.8900000006</v>
      </c>
      <c r="AC64" s="241">
        <f>AB64</f>
        <v>8878320.8900000006</v>
      </c>
      <c r="AD64" s="218"/>
      <c r="AE64" s="122"/>
      <c r="AF64" s="131">
        <f t="shared" ref="AF64" si="177">AF60+AF62+AF63</f>
        <v>8235270.8699999992</v>
      </c>
      <c r="AG64" s="131">
        <f t="shared" ref="AG64" si="178">AG60+AG62+AG63</f>
        <v>6422611.4899999993</v>
      </c>
      <c r="AH64" s="131">
        <f t="shared" ref="AH64" si="179">AH60+AH62+AH63</f>
        <v>6221881.1799999997</v>
      </c>
      <c r="AI64" s="131">
        <f t="shared" ref="AI64" si="180">AI60+AI62+AI63</f>
        <v>5283032.7299999995</v>
      </c>
      <c r="AJ64" s="131">
        <f t="shared" ref="AJ64" si="181">AJ60+AJ62+AJ63</f>
        <v>5275488.4799999995</v>
      </c>
      <c r="AK64" s="131">
        <f t="shared" ref="AK64" si="182">AK60+AK62+AK63</f>
        <v>4353731.4169999994</v>
      </c>
      <c r="AL64" s="131">
        <f t="shared" ref="AL64" si="183">AL60+AL62+AL63</f>
        <v>3446686.6899999995</v>
      </c>
      <c r="AM64" s="131">
        <f t="shared" ref="AM64" si="184">AM60+AM62+AM63</f>
        <v>989599.57999999903</v>
      </c>
      <c r="AN64" s="131">
        <f t="shared" ref="AN64" si="185">AN60+AN62+AN63</f>
        <v>494972.44000000088</v>
      </c>
      <c r="AO64" s="131">
        <f t="shared" ref="AO64" si="186">AO60+AO62+AO63</f>
        <v>35731.410000000149</v>
      </c>
      <c r="AP64" s="131">
        <f t="shared" ref="AP64" si="187">AP60+AP62+AP63</f>
        <v>1291045.4600000004</v>
      </c>
      <c r="AQ64" s="131">
        <f t="shared" ref="AQ64" si="188">AQ60+AQ62+AQ63</f>
        <v>1208.0047097820789</v>
      </c>
      <c r="AR64" s="241">
        <f>AQ64</f>
        <v>1208.0047097820789</v>
      </c>
      <c r="AS64" s="218"/>
      <c r="AT64" s="122"/>
      <c r="AU64" s="131">
        <f t="shared" ref="AU64" si="189">AU60+AU62+AU63</f>
        <v>149674.43999999948</v>
      </c>
      <c r="AV64" s="131">
        <f t="shared" ref="AV64" si="190">AV60+AV62+AV63</f>
        <v>0</v>
      </c>
      <c r="AW64" s="131">
        <f t="shared" ref="AW64" si="191">AW60+AW62+AW63</f>
        <v>0</v>
      </c>
      <c r="AX64" s="131">
        <f t="shared" ref="AX64" si="192">AX60+AX62+AX63</f>
        <v>0</v>
      </c>
      <c r="AY64" s="131">
        <f t="shared" ref="AY64" si="193">AY60+AY62+AY63</f>
        <v>0</v>
      </c>
      <c r="AZ64" s="131">
        <f t="shared" ref="AZ64" si="194">AZ60+AZ62+AZ63</f>
        <v>0</v>
      </c>
      <c r="BA64" s="131">
        <f t="shared" ref="BA64" si="195">BA60+BA62+BA63</f>
        <v>0</v>
      </c>
      <c r="BB64" s="131">
        <f t="shared" ref="BB64" si="196">BB60+BB62+BB63</f>
        <v>0</v>
      </c>
      <c r="BC64" s="131">
        <f t="shared" ref="BC64" si="197">BC60+BC62+BC63</f>
        <v>0</v>
      </c>
      <c r="BD64" s="131">
        <f t="shared" ref="BD64" si="198">BD60+BD62+BD63</f>
        <v>0</v>
      </c>
      <c r="BE64" s="131">
        <f t="shared" ref="BE64" si="199">BE60+BE62+BE63</f>
        <v>0</v>
      </c>
      <c r="BF64" s="131">
        <f t="shared" ref="BF64" si="200">BF60+BF62+BF63</f>
        <v>0</v>
      </c>
      <c r="BG64" s="241">
        <f>BF64</f>
        <v>0</v>
      </c>
      <c r="BH64" s="218"/>
      <c r="BI64" s="122"/>
    </row>
    <row r="65" spans="2:61"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01">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02">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03">AQ65</f>
        <v>0.94</v>
      </c>
      <c r="AS65" s="139">
        <f>AR65/$AR$69</f>
        <v>7.7814569536423836E-4</v>
      </c>
      <c r="AT65" s="115"/>
      <c r="AU65" s="133">
        <f>'HEELJ - Saldos Bancários'!AO10</f>
        <v>59393.04</v>
      </c>
      <c r="AV65" s="133">
        <f>'HEELJ - Saldos Bancários'!AP10</f>
        <v>0</v>
      </c>
      <c r="AW65" s="133">
        <f>'HEELJ - Saldos Bancários'!AQ10</f>
        <v>0</v>
      </c>
      <c r="AX65" s="133">
        <f>'HEELJ - Saldos Bancários'!AR10</f>
        <v>0</v>
      </c>
      <c r="AY65" s="133">
        <f>'HEELJ - Saldos Bancários'!AS10</f>
        <v>0</v>
      </c>
      <c r="AZ65" s="133">
        <f>'HEELJ - Saldos Bancários'!AT10</f>
        <v>0</v>
      </c>
      <c r="BA65" s="133">
        <f>'HEELJ - Saldos Bancários'!AU10</f>
        <v>0</v>
      </c>
      <c r="BB65" s="133">
        <f>'HEELJ - Saldos Bancários'!AV10</f>
        <v>0</v>
      </c>
      <c r="BC65" s="133">
        <f>'HEELJ - Saldos Bancários'!AW10</f>
        <v>0</v>
      </c>
      <c r="BD65" s="133">
        <f>'HEELJ - Saldos Bancários'!AX10</f>
        <v>0</v>
      </c>
      <c r="BE65" s="133">
        <f>'HEELJ - Saldos Bancários'!AY10</f>
        <v>0</v>
      </c>
      <c r="BF65" s="133">
        <f>'HEELJ - Saldos Bancários'!AZ10</f>
        <v>0</v>
      </c>
      <c r="BG65" s="284">
        <f t="shared" ref="BG65:BG67" si="204">BF65</f>
        <v>0</v>
      </c>
      <c r="BH65" s="139">
        <f>BG65/$AR$69</f>
        <v>0</v>
      </c>
      <c r="BI65" s="115"/>
    </row>
    <row r="66" spans="2:61"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01"/>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02"/>
        <v>6071895.0299999993</v>
      </c>
      <c r="AD66" s="139">
        <f t="shared" ref="AD66:AD69" si="205">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03"/>
        <v>1207.06</v>
      </c>
      <c r="AS66" s="139">
        <f>AR66/$AR$69</f>
        <v>0.99922185430463573</v>
      </c>
      <c r="AT66" s="115"/>
      <c r="AU66" s="133">
        <f>'HEELJ - Saldos Bancários'!AO20</f>
        <v>90281.4</v>
      </c>
      <c r="AV66" s="133">
        <f>'HEELJ - Saldos Bancários'!AP20</f>
        <v>0</v>
      </c>
      <c r="AW66" s="133">
        <f>'HEELJ - Saldos Bancários'!AQ20</f>
        <v>0</v>
      </c>
      <c r="AX66" s="133">
        <f>'HEELJ - Saldos Bancários'!AR20</f>
        <v>0</v>
      </c>
      <c r="AY66" s="133">
        <f>'HEELJ - Saldos Bancários'!AS20</f>
        <v>0</v>
      </c>
      <c r="AZ66" s="133">
        <f>'HEELJ - Saldos Bancários'!AT20</f>
        <v>0</v>
      </c>
      <c r="BA66" s="133">
        <f>'HEELJ - Saldos Bancários'!AU20</f>
        <v>0</v>
      </c>
      <c r="BB66" s="133">
        <f>'HEELJ - Saldos Bancários'!AV20</f>
        <v>0</v>
      </c>
      <c r="BC66" s="133">
        <f>'HEELJ - Saldos Bancários'!AW20</f>
        <v>0</v>
      </c>
      <c r="BD66" s="133">
        <f>'HEELJ - Saldos Bancários'!AX20</f>
        <v>0</v>
      </c>
      <c r="BE66" s="133">
        <f>'HEELJ - Saldos Bancários'!AY20</f>
        <v>0</v>
      </c>
      <c r="BF66" s="133">
        <f>'HEELJ - Saldos Bancários'!AZ20</f>
        <v>0</v>
      </c>
      <c r="BG66" s="284">
        <f t="shared" si="204"/>
        <v>0</v>
      </c>
      <c r="BH66" s="139">
        <f>BG66/$AR$69</f>
        <v>0</v>
      </c>
      <c r="BI66" s="115"/>
    </row>
    <row r="67" spans="2:61"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01"/>
        <v>0</v>
      </c>
      <c r="P67" s="208"/>
      <c r="Q67" s="150">
        <v>0</v>
      </c>
      <c r="R67" s="133">
        <v>0</v>
      </c>
      <c r="S67" s="133">
        <v>0</v>
      </c>
      <c r="T67" s="133">
        <v>0</v>
      </c>
      <c r="U67" s="133">
        <v>0</v>
      </c>
      <c r="V67" s="133">
        <v>0</v>
      </c>
      <c r="W67" s="133">
        <v>0</v>
      </c>
      <c r="X67" s="133">
        <v>0</v>
      </c>
      <c r="Y67" s="133">
        <v>0</v>
      </c>
      <c r="Z67" s="133">
        <v>0</v>
      </c>
      <c r="AA67" s="133">
        <v>0</v>
      </c>
      <c r="AB67" s="133">
        <v>0</v>
      </c>
      <c r="AC67" s="241">
        <f t="shared" si="202"/>
        <v>0</v>
      </c>
      <c r="AD67" s="139">
        <f t="shared" si="205"/>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03"/>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04"/>
        <v>0</v>
      </c>
      <c r="BH67" s="139">
        <f>BG67/$AR$69</f>
        <v>0</v>
      </c>
      <c r="BI67" s="115"/>
    </row>
    <row r="68" spans="2:61"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60"/>
        <v>0</v>
      </c>
      <c r="P68" s="208"/>
      <c r="Q68" s="150">
        <v>0</v>
      </c>
      <c r="R68" s="133">
        <v>0</v>
      </c>
      <c r="S68" s="133">
        <v>0</v>
      </c>
      <c r="T68" s="133">
        <v>0</v>
      </c>
      <c r="U68" s="133">
        <v>0</v>
      </c>
      <c r="V68" s="133">
        <v>0</v>
      </c>
      <c r="W68" s="133">
        <v>0</v>
      </c>
      <c r="X68" s="133">
        <v>0</v>
      </c>
      <c r="Y68" s="133">
        <v>0</v>
      </c>
      <c r="Z68" s="133">
        <v>0</v>
      </c>
      <c r="AA68" s="133">
        <v>0</v>
      </c>
      <c r="AB68" s="133">
        <v>0</v>
      </c>
      <c r="AC68" s="241">
        <f t="shared" si="161"/>
        <v>0</v>
      </c>
      <c r="AD68" s="139">
        <f t="shared" si="205"/>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62"/>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06">SUM(AU68:BF68)</f>
        <v>0</v>
      </c>
      <c r="BH68" s="139">
        <f>BG68/$AR$69</f>
        <v>0</v>
      </c>
      <c r="BI68" s="122"/>
    </row>
    <row r="69" spans="2:61" s="117" customFormat="1" x14ac:dyDescent="0.3">
      <c r="B69" s="249" t="s">
        <v>110</v>
      </c>
      <c r="C69" s="144">
        <f t="shared" ref="C69:O69" si="207">SUM(C65:C68)</f>
        <v>147844.24</v>
      </c>
      <c r="D69" s="134">
        <f t="shared" si="207"/>
        <v>403838.25</v>
      </c>
      <c r="E69" s="134">
        <f t="shared" si="207"/>
        <v>416805.55</v>
      </c>
      <c r="F69" s="134">
        <f t="shared" si="207"/>
        <v>160911.85</v>
      </c>
      <c r="G69" s="134">
        <f t="shared" si="207"/>
        <v>267204.24</v>
      </c>
      <c r="H69" s="134">
        <f t="shared" si="207"/>
        <v>388544.77</v>
      </c>
      <c r="I69" s="134">
        <f t="shared" si="207"/>
        <v>272471.52</v>
      </c>
      <c r="J69" s="134">
        <f t="shared" si="207"/>
        <v>143187.24</v>
      </c>
      <c r="K69" s="134">
        <f t="shared" si="207"/>
        <v>169487.19999999998</v>
      </c>
      <c r="L69" s="134">
        <f t="shared" si="207"/>
        <v>278508.5</v>
      </c>
      <c r="M69" s="134">
        <f t="shared" si="207"/>
        <v>128933.47</v>
      </c>
      <c r="N69" s="153">
        <f t="shared" si="207"/>
        <v>1135656.1399999999</v>
      </c>
      <c r="O69" s="241">
        <f t="shared" si="207"/>
        <v>1135656.1399999999</v>
      </c>
      <c r="P69" s="212"/>
      <c r="Q69" s="144">
        <f t="shared" ref="Q69:AC69" si="208">SUM(Q65:Q68)</f>
        <v>732683.55</v>
      </c>
      <c r="R69" s="134">
        <f t="shared" si="208"/>
        <v>560994.09</v>
      </c>
      <c r="S69" s="134">
        <f t="shared" si="208"/>
        <v>829613.30999999994</v>
      </c>
      <c r="T69" s="134">
        <f t="shared" si="208"/>
        <v>411206.95000000007</v>
      </c>
      <c r="U69" s="134">
        <f t="shared" si="208"/>
        <v>1800874.8900000001</v>
      </c>
      <c r="V69" s="134">
        <f t="shared" si="208"/>
        <v>1844659.1100000003</v>
      </c>
      <c r="W69" s="134">
        <f t="shared" si="208"/>
        <v>2550071.9900000002</v>
      </c>
      <c r="X69" s="134">
        <f t="shared" si="208"/>
        <v>2054219.49</v>
      </c>
      <c r="Y69" s="134">
        <f t="shared" si="208"/>
        <v>1764480.0899999999</v>
      </c>
      <c r="Z69" s="134">
        <f t="shared" si="208"/>
        <v>1670110.38</v>
      </c>
      <c r="AA69" s="134">
        <f t="shared" si="208"/>
        <v>2423520.08</v>
      </c>
      <c r="AB69" s="134">
        <f t="shared" si="208"/>
        <v>8878320.879999999</v>
      </c>
      <c r="AC69" s="241">
        <f t="shared" si="208"/>
        <v>8878320.879999999</v>
      </c>
      <c r="AD69" s="139">
        <f t="shared" si="205"/>
        <v>1</v>
      </c>
      <c r="AE69" s="122"/>
      <c r="AF69" s="144">
        <f t="shared" ref="AF69:AQ69" si="209">AF65+AF66+AF67+AF68</f>
        <v>8235270.8700000001</v>
      </c>
      <c r="AG69" s="134">
        <f t="shared" si="209"/>
        <v>6422611.4899999993</v>
      </c>
      <c r="AH69" s="134">
        <f t="shared" si="209"/>
        <v>6221881.1799999997</v>
      </c>
      <c r="AI69" s="134">
        <f t="shared" si="209"/>
        <v>5283032.7299999995</v>
      </c>
      <c r="AJ69" s="134">
        <f t="shared" si="209"/>
        <v>5275488.4799999995</v>
      </c>
      <c r="AK69" s="134">
        <f t="shared" si="209"/>
        <v>4353731.42</v>
      </c>
      <c r="AL69" s="154">
        <f t="shared" si="209"/>
        <v>3446686.6899999995</v>
      </c>
      <c r="AM69" s="134">
        <f t="shared" si="209"/>
        <v>989599.58</v>
      </c>
      <c r="AN69" s="134">
        <f t="shared" si="209"/>
        <v>494972.44000000006</v>
      </c>
      <c r="AO69" s="134">
        <f t="shared" si="209"/>
        <v>35731.409999999996</v>
      </c>
      <c r="AP69" s="134">
        <f t="shared" si="209"/>
        <v>1291045.46</v>
      </c>
      <c r="AQ69" s="134">
        <f t="shared" si="209"/>
        <v>1208</v>
      </c>
      <c r="AR69" s="241">
        <f t="shared" ref="AR69" si="210">SUM(AR65:AR68)</f>
        <v>1208</v>
      </c>
      <c r="AS69" s="139">
        <f>AR69/$AR$69</f>
        <v>1</v>
      </c>
      <c r="AT69" s="122"/>
      <c r="AU69" s="144">
        <f t="shared" ref="AU69:BF69" si="211">AU65+AU66+AU67+AU68</f>
        <v>149674.44</v>
      </c>
      <c r="AV69" s="134">
        <f t="shared" si="211"/>
        <v>0</v>
      </c>
      <c r="AW69" s="134">
        <f t="shared" si="211"/>
        <v>0</v>
      </c>
      <c r="AX69" s="134">
        <f t="shared" si="211"/>
        <v>0</v>
      </c>
      <c r="AY69" s="134">
        <f t="shared" si="211"/>
        <v>0</v>
      </c>
      <c r="AZ69" s="134">
        <f t="shared" si="211"/>
        <v>0</v>
      </c>
      <c r="BA69" s="154">
        <f t="shared" si="211"/>
        <v>0</v>
      </c>
      <c r="BB69" s="134">
        <f t="shared" si="211"/>
        <v>0</v>
      </c>
      <c r="BC69" s="134">
        <f t="shared" si="211"/>
        <v>0</v>
      </c>
      <c r="BD69" s="134">
        <f t="shared" si="211"/>
        <v>0</v>
      </c>
      <c r="BE69" s="134">
        <f t="shared" si="211"/>
        <v>0</v>
      </c>
      <c r="BF69" s="134">
        <f t="shared" si="211"/>
        <v>0</v>
      </c>
      <c r="BG69" s="241">
        <f t="shared" ref="BG69" si="212">SUM(BG65:BG68)</f>
        <v>0</v>
      </c>
      <c r="BH69" s="139">
        <f>BG69/$AR$69</f>
        <v>0</v>
      </c>
      <c r="BI69" s="122"/>
    </row>
    <row r="70" spans="2:61" ht="12.6" thickBot="1" x14ac:dyDescent="0.35">
      <c r="B70" s="252" t="s">
        <v>111</v>
      </c>
      <c r="C70" s="159">
        <f>C64-C69</f>
        <v>0</v>
      </c>
      <c r="D70" s="159">
        <f t="shared" ref="D70:N70" si="213">D64-D69</f>
        <v>-2.6564113795757294E-3</v>
      </c>
      <c r="E70" s="159">
        <f t="shared" si="213"/>
        <v>0</v>
      </c>
      <c r="F70" s="159">
        <f t="shared" si="213"/>
        <v>0</v>
      </c>
      <c r="G70" s="159">
        <f t="shared" si="213"/>
        <v>0</v>
      </c>
      <c r="H70" s="159">
        <f t="shared" si="213"/>
        <v>0</v>
      </c>
      <c r="I70" s="159">
        <f t="shared" si="213"/>
        <v>0</v>
      </c>
      <c r="J70" s="159">
        <f t="shared" si="213"/>
        <v>-2.3283064365386963E-10</v>
      </c>
      <c r="K70" s="159">
        <f t="shared" si="213"/>
        <v>0</v>
      </c>
      <c r="L70" s="159">
        <f t="shared" si="213"/>
        <v>0</v>
      </c>
      <c r="M70" s="159">
        <f t="shared" si="213"/>
        <v>9.9999999511055648E-3</v>
      </c>
      <c r="N70" s="159">
        <f t="shared" si="213"/>
        <v>0</v>
      </c>
      <c r="O70" s="242">
        <f>SUM(C70:N70)</f>
        <v>7.3435883386991918E-3</v>
      </c>
      <c r="Q70" s="159">
        <f t="shared" ref="Q70" si="214">Q64-Q69</f>
        <v>0</v>
      </c>
      <c r="R70" s="159">
        <f t="shared" ref="R70" si="215">R64-R69</f>
        <v>0</v>
      </c>
      <c r="S70" s="159">
        <f t="shared" ref="S70" si="216">S64-S69</f>
        <v>0</v>
      </c>
      <c r="T70" s="159">
        <f t="shared" ref="T70" si="217">T64-T69</f>
        <v>0</v>
      </c>
      <c r="U70" s="159">
        <f t="shared" ref="U70" si="218">U64-U69</f>
        <v>0</v>
      </c>
      <c r="V70" s="317">
        <f t="shared" ref="V70" si="219">V64-V69</f>
        <v>0</v>
      </c>
      <c r="W70" s="317">
        <f t="shared" ref="W70" si="220">W64-W69</f>
        <v>0</v>
      </c>
      <c r="X70" s="159">
        <f t="shared" ref="X70" si="221">X64-X69</f>
        <v>0</v>
      </c>
      <c r="Y70" s="159">
        <f t="shared" ref="Y70" si="222">Y64-Y69</f>
        <v>0</v>
      </c>
      <c r="Z70" s="159">
        <f t="shared" ref="Z70" si="223">Z64-Z69</f>
        <v>0</v>
      </c>
      <c r="AA70" s="159">
        <f t="shared" ref="AA70" si="224">AA64-AA69</f>
        <v>0</v>
      </c>
      <c r="AB70" s="317">
        <f t="shared" ref="AB70" si="225">AB64-AB69</f>
        <v>1.0000001639127731E-2</v>
      </c>
      <c r="AC70" s="242">
        <f>SUM(Q70:AB70)</f>
        <v>1.0000001639127731E-2</v>
      </c>
      <c r="AD70" s="161"/>
      <c r="AE70" s="122"/>
      <c r="AF70" s="159">
        <f t="shared" ref="AF70" si="226">AF64-AF69</f>
        <v>0</v>
      </c>
      <c r="AG70" s="159">
        <f t="shared" ref="AG70" si="227">AG64-AG69</f>
        <v>0</v>
      </c>
      <c r="AH70" s="159">
        <f t="shared" ref="AH70" si="228">AH64-AH69</f>
        <v>0</v>
      </c>
      <c r="AI70" s="317">
        <f t="shared" ref="AI70" si="229">AI64-AI69</f>
        <v>0</v>
      </c>
      <c r="AJ70" s="317">
        <f t="shared" ref="AJ70" si="230">AJ64-AJ69</f>
        <v>0</v>
      </c>
      <c r="AK70" s="317">
        <f>AK64-AK69</f>
        <v>-3.0000004917383194E-3</v>
      </c>
      <c r="AL70" s="317">
        <f t="shared" ref="AL70" si="231">AL64-AL69</f>
        <v>0</v>
      </c>
      <c r="AM70" s="317">
        <f t="shared" ref="AM70" si="232">AM64-AM69</f>
        <v>-9.3132257461547852E-10</v>
      </c>
      <c r="AN70" s="317">
        <f t="shared" ref="AN70" si="233">AN64-AN69</f>
        <v>8.149072527885437E-10</v>
      </c>
      <c r="AO70" s="317">
        <f t="shared" ref="AO70" si="234">AO64-AO69</f>
        <v>1.5279510989785194E-10</v>
      </c>
      <c r="AP70" s="159">
        <f t="shared" ref="AP70" si="235">AP64-AP69</f>
        <v>0</v>
      </c>
      <c r="AQ70" s="159">
        <f t="shared" ref="AQ70" si="236">AQ64-AQ69</f>
        <v>4.7097820788621902E-3</v>
      </c>
      <c r="AR70" s="242">
        <f>SUM(AF70:AQ70)</f>
        <v>1.7097816235036589E-3</v>
      </c>
      <c r="AS70" s="161"/>
      <c r="AT70" s="122"/>
      <c r="AU70" s="159">
        <f>AU64-AU69</f>
        <v>-5.2386894822120667E-10</v>
      </c>
      <c r="AV70" s="160">
        <f t="shared" ref="AV70:BF70" si="237">AV64-AV69</f>
        <v>0</v>
      </c>
      <c r="AW70" s="160">
        <f t="shared" si="237"/>
        <v>0</v>
      </c>
      <c r="AX70" s="160">
        <f t="shared" si="237"/>
        <v>0</v>
      </c>
      <c r="AY70" s="160">
        <f t="shared" si="237"/>
        <v>0</v>
      </c>
      <c r="AZ70" s="160">
        <f t="shared" si="237"/>
        <v>0</v>
      </c>
      <c r="BA70" s="160">
        <f t="shared" si="237"/>
        <v>0</v>
      </c>
      <c r="BB70" s="160">
        <f t="shared" si="237"/>
        <v>0</v>
      </c>
      <c r="BC70" s="160">
        <f t="shared" si="237"/>
        <v>0</v>
      </c>
      <c r="BD70" s="160">
        <f t="shared" si="237"/>
        <v>0</v>
      </c>
      <c r="BE70" s="160">
        <f t="shared" si="237"/>
        <v>0</v>
      </c>
      <c r="BF70" s="160">
        <f t="shared" si="237"/>
        <v>0</v>
      </c>
      <c r="BG70" s="242">
        <f>SUM(AU70:BF70)</f>
        <v>-5.2386894822120667E-10</v>
      </c>
      <c r="BH70" s="161"/>
      <c r="BI70" s="122"/>
    </row>
    <row r="71" spans="2:61"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row>
    <row r="72" spans="2:61" x14ac:dyDescent="0.3">
      <c r="B72" s="164"/>
      <c r="C72" s="295">
        <f>C26+C31+C53+C59+C62+C63</f>
        <v>-52491.349999999627</v>
      </c>
      <c r="D72" s="295">
        <f t="shared" ref="D72:O72" si="238">D26+D31+D53+D59+D62+D63</f>
        <v>255994.00734358863</v>
      </c>
      <c r="E72" s="295">
        <f t="shared" si="238"/>
        <v>12967.299999999814</v>
      </c>
      <c r="F72" s="295">
        <f t="shared" si="238"/>
        <v>-255893.70000000007</v>
      </c>
      <c r="G72" s="295">
        <f t="shared" si="238"/>
        <v>106292.39000000013</v>
      </c>
      <c r="H72" s="295">
        <f t="shared" si="238"/>
        <v>-241264.96999999997</v>
      </c>
      <c r="I72" s="295">
        <f t="shared" si="238"/>
        <v>-332.09000000031665</v>
      </c>
      <c r="J72" s="295">
        <f t="shared" si="238"/>
        <v>516.18999999971129</v>
      </c>
      <c r="K72" s="295">
        <f t="shared" si="238"/>
        <v>505.35999999986961</v>
      </c>
      <c r="L72" s="295">
        <f t="shared" si="238"/>
        <v>50877.100000000362</v>
      </c>
      <c r="M72" s="295">
        <f t="shared" si="238"/>
        <v>-48274.350000000122</v>
      </c>
      <c r="N72" s="295">
        <f t="shared" si="238"/>
        <v>105.15999999968335</v>
      </c>
      <c r="O72" s="295">
        <f t="shared" si="238"/>
        <v>-170998.9526564104</v>
      </c>
      <c r="Q72" s="295">
        <f>Q26+Q31+Q53+Q59+Q62+Q63</f>
        <v>395737.04000000004</v>
      </c>
      <c r="R72" s="295">
        <f t="shared" ref="R72:AC72" si="239">R26+R31+R53+R59+R62+R63</f>
        <v>-77896.379999999888</v>
      </c>
      <c r="S72" s="295">
        <f t="shared" si="239"/>
        <v>270294.91000000038</v>
      </c>
      <c r="T72" s="295">
        <f t="shared" si="239"/>
        <v>-418406.3600000001</v>
      </c>
      <c r="U72" s="295">
        <f t="shared" si="239"/>
        <v>-129768.30999999959</v>
      </c>
      <c r="V72" s="295">
        <f t="shared" si="239"/>
        <v>37562.539999999397</v>
      </c>
      <c r="W72" s="295">
        <f t="shared" si="239"/>
        <v>-42390.600000000326</v>
      </c>
      <c r="X72" s="295">
        <f t="shared" si="239"/>
        <v>15332.680000000168</v>
      </c>
      <c r="Y72" s="295">
        <f t="shared" si="239"/>
        <v>286482.1800000004</v>
      </c>
      <c r="Z72" s="295">
        <f t="shared" si="239"/>
        <v>-287494.12999999919</v>
      </c>
      <c r="AA72" s="295">
        <f t="shared" si="239"/>
        <v>825359.06999999937</v>
      </c>
      <c r="AB72" s="295">
        <f t="shared" si="239"/>
        <v>1979177.06</v>
      </c>
      <c r="AC72" s="295">
        <f t="shared" si="239"/>
        <v>2853989.6999999993</v>
      </c>
      <c r="AF72" s="295">
        <f>AF26+AF31+AF53+AF59+AF62+AF63</f>
        <v>-2764748.5599999996</v>
      </c>
      <c r="AG72" s="295">
        <f t="shared" ref="AG72:AR72" si="240">AG26+AG31+AG53+AG59+AG62+AG63</f>
        <v>25690.540000000037</v>
      </c>
      <c r="AH72" s="295">
        <f t="shared" si="240"/>
        <v>26649.939999999944</v>
      </c>
      <c r="AI72" s="295">
        <f t="shared" si="240"/>
        <v>507788.16000000015</v>
      </c>
      <c r="AJ72" s="295">
        <f t="shared" si="240"/>
        <v>-484604.97999999952</v>
      </c>
      <c r="AK72" s="295">
        <f t="shared" si="240"/>
        <v>19208.287000000011</v>
      </c>
      <c r="AL72" s="295">
        <f t="shared" si="240"/>
        <v>15171.479999999516</v>
      </c>
      <c r="AM72" s="295">
        <f t="shared" si="240"/>
        <v>-24407.030000000726</v>
      </c>
      <c r="AN72" s="295">
        <f t="shared" si="240"/>
        <v>309442.43000000087</v>
      </c>
      <c r="AO72" s="295">
        <f t="shared" si="240"/>
        <v>-275174.31000000006</v>
      </c>
      <c r="AP72" s="295">
        <f t="shared" si="240"/>
        <v>466122.27000000048</v>
      </c>
      <c r="AQ72" s="295">
        <f t="shared" si="240"/>
        <v>-500769.86529021757</v>
      </c>
      <c r="AR72" s="295">
        <f t="shared" si="240"/>
        <v>-2679631.6382902153</v>
      </c>
      <c r="AU72" s="295">
        <f>AU26+AU31+AU53+AU59+AU62+AU63</f>
        <v>59485.749999999767</v>
      </c>
      <c r="AV72" s="295">
        <f t="shared" ref="AV72:BG72" si="241">AV26+AV31+AV53+AV59+AV62+AV63</f>
        <v>0</v>
      </c>
      <c r="AW72" s="295">
        <f t="shared" si="241"/>
        <v>0</v>
      </c>
      <c r="AX72" s="295">
        <f t="shared" si="241"/>
        <v>0</v>
      </c>
      <c r="AY72" s="295">
        <f t="shared" si="241"/>
        <v>0</v>
      </c>
      <c r="AZ72" s="295">
        <f t="shared" si="241"/>
        <v>0</v>
      </c>
      <c r="BA72" s="295">
        <f t="shared" si="241"/>
        <v>0</v>
      </c>
      <c r="BB72" s="295">
        <f t="shared" si="241"/>
        <v>0</v>
      </c>
      <c r="BC72" s="295">
        <f t="shared" si="241"/>
        <v>0</v>
      </c>
      <c r="BD72" s="295">
        <f t="shared" si="241"/>
        <v>0</v>
      </c>
      <c r="BE72" s="295">
        <f t="shared" si="241"/>
        <v>0</v>
      </c>
      <c r="BF72" s="295">
        <f t="shared" si="241"/>
        <v>0</v>
      </c>
      <c r="BG72" s="295">
        <f t="shared" si="241"/>
        <v>59485.749999999767</v>
      </c>
    </row>
    <row r="73" spans="2:61" x14ac:dyDescent="0.3">
      <c r="B73" s="164"/>
      <c r="C73" s="296">
        <f>SUMIFS('Conciliação Bancária 2016.17.18'!$J:$J,'Conciliação Bancária 2016.17.18'!$D:$D,'Base -Receita-Despesa'!C$5)</f>
        <v>-52491.349999999737</v>
      </c>
      <c r="D73" s="296">
        <f>SUMIFS('Conciliação Bancária 2016.17.18'!$J:$J,'Conciliação Bancária 2016.17.18'!$D:$D,'Base -Receita-Despesa'!D$5)</f>
        <v>255994.00734358878</v>
      </c>
      <c r="E73" s="296">
        <f>SUMIFS('Conciliação Bancária 2016.17.18'!$J:$J,'Conciliação Bancária 2016.17.18'!$D:$D,'Base -Receita-Despesa'!E$5)</f>
        <v>12967.299999999901</v>
      </c>
      <c r="F73" s="296">
        <f>SUMIFS('Conciliação Bancária 2016.17.18'!$J:$J,'Conciliação Bancária 2016.17.18'!$D:$D,'Base -Receita-Despesa'!F$5)</f>
        <v>-255893.69999999987</v>
      </c>
      <c r="G73" s="296">
        <f>SUMIFS('Conciliação Bancária 2016.17.18'!$J:$J,'Conciliação Bancária 2016.17.18'!$D:$D,'Base -Receita-Despesa'!G$5)</f>
        <v>106292.38999999968</v>
      </c>
      <c r="H73" s="296">
        <f>SUMIFS('Conciliação Bancária 2016.17.18'!$J:$J,'Conciliação Bancária 2016.17.18'!$D:$D,'Base -Receita-Despesa'!H$5)</f>
        <v>-241264.96999999991</v>
      </c>
      <c r="I73" s="296">
        <f>SUMIFS('Conciliação Bancária 2016.17.18'!$J:$J,'Conciliação Bancária 2016.17.18'!$D:$D,'Base -Receita-Despesa'!I$5)</f>
        <v>-332.08999999984275</v>
      </c>
      <c r="J73" s="296">
        <f>SUMIFS('Conciliação Bancária 2016.17.18'!$J:$J,'Conciliação Bancária 2016.17.18'!$D:$D,'Base -Receita-Despesa'!J$5)</f>
        <v>516.18999999992957</v>
      </c>
      <c r="K73" s="296">
        <f>SUMIFS('Conciliação Bancária 2016.17.18'!$J:$J,'Conciliação Bancária 2016.17.18'!$D:$D,'Base -Receita-Despesa'!K$5)</f>
        <v>505.35999999985307</v>
      </c>
      <c r="L73" s="296">
        <f>SUMIFS('Conciliação Bancária 2016.17.18'!$J:$J,'Conciliação Bancária 2016.17.18'!$D:$D,'Base -Receita-Despesa'!L$5)</f>
        <v>50877.099999999933</v>
      </c>
      <c r="M73" s="296">
        <f>SUMIFS('Conciliação Bancária 2016.17.18'!$J:$J,'Conciliação Bancária 2016.17.18'!$D:$D,'Base -Receita-Despesa'!M$5)</f>
        <v>-48274.350000000035</v>
      </c>
      <c r="N73" s="296">
        <f>SUMIFS('Conciliação Bancária 2016.17.18'!$J:$J,'Conciliação Bancária 2016.17.18'!$D:$D,'Base -Receita-Despesa'!N$5)</f>
        <v>105.16000000023749</v>
      </c>
      <c r="O73" s="295">
        <f>SUMIFS('Conciliação Bancária 2016.17.18'!$J:$J,'Conciliação Bancária 2016.17.18'!$A:$A,C3)</f>
        <v>-170998.95265641194</v>
      </c>
      <c r="Q73" s="296">
        <f>SUMIFS('Conciliação Bancária 2016.17.18'!$J:$J,'Conciliação Bancária 2016.17.18'!$D:$D,'Base -Receita-Despesa'!Q$5)</f>
        <v>395737.03999999986</v>
      </c>
      <c r="R73" s="296">
        <f>SUMIFS('Conciliação Bancária 2016.17.18'!$J:$J,'Conciliação Bancária 2016.17.18'!$D:$D,'Base -Receita-Despesa'!R$5)</f>
        <v>-77896.379999999903</v>
      </c>
      <c r="S73" s="296">
        <f>SUMIFS('Conciliação Bancária 2016.17.18'!$J:$J,'Conciliação Bancária 2016.17.18'!$D:$D,'Base -Receita-Despesa'!S$5)</f>
        <v>270294.90999999986</v>
      </c>
      <c r="T73" s="296">
        <f>SUMIFS('Conciliação Bancária 2016.17.18'!$J:$J,'Conciliação Bancária 2016.17.18'!$D:$D,'Base -Receita-Despesa'!T$5)</f>
        <v>-418406.36000000034</v>
      </c>
      <c r="U73" s="296">
        <f>SUMIFS('Conciliação Bancária 2016.17.18'!$J:$J,'Conciliação Bancária 2016.17.18'!$D:$D,'Base -Receita-Despesa'!U$5)</f>
        <v>-129768.31</v>
      </c>
      <c r="V73" s="296">
        <f>SUMIFS('Conciliação Bancária 2016.17.18'!$J:$J,'Conciliação Bancária 2016.17.18'!$D:$D,'Base -Receita-Despesa'!V$5)</f>
        <v>37562.539999999884</v>
      </c>
      <c r="W73" s="296">
        <f>SUMIFS('Conciliação Bancária 2016.17.18'!$J:$J,'Conciliação Bancária 2016.17.18'!$D:$D,'Base -Receita-Despesa'!W$5)</f>
        <v>-42390.600000000682</v>
      </c>
      <c r="X73" s="296">
        <f>SUMIFS('Conciliação Bancária 2016.17.18'!$J:$J,'Conciliação Bancária 2016.17.18'!$D:$D,'Base -Receita-Despesa'!X$5)</f>
        <v>15332.680000000348</v>
      </c>
      <c r="Y73" s="296">
        <f>SUMIFS('Conciliação Bancária 2016.17.18'!$J:$J,'Conciliação Bancária 2016.17.18'!$D:$D,'Base -Receita-Despesa'!Y$5)</f>
        <v>286482.17999999976</v>
      </c>
      <c r="Z73" s="296">
        <f>SUMIFS('Conciliação Bancária 2016.17.18'!$J:$J,'Conciliação Bancária 2016.17.18'!$D:$D,'Base -Receita-Despesa'!Z$5)</f>
        <v>-287494.13000000076</v>
      </c>
      <c r="AA73" s="296">
        <f>SUMIFS('Conciliação Bancária 2016.17.18'!$J:$J,'Conciliação Bancária 2016.17.18'!$D:$D,'Base -Receita-Despesa'!AA$5)</f>
        <v>825359.0699999996</v>
      </c>
      <c r="AB73" s="296">
        <f>SUMIFS('Conciliação Bancária 2016.17.18'!$J:$J,'Conciliação Bancária 2016.17.18'!$D:$D,'Base -Receita-Despesa'!AB$5)</f>
        <v>1979177.0600000061</v>
      </c>
      <c r="AC73" s="295">
        <f>SUMIFS('Conciliação Bancária 2016.17.18'!$J:$J,'Conciliação Bancária 2016.17.18'!$A:$A,Q3)</f>
        <v>2853989.6999999983</v>
      </c>
      <c r="AF73" s="296">
        <f>SUMIFS('Conciliação Bancária 2016.17.18'!$J:$J,'Conciliação Bancária 2016.17.18'!$D:$D,'Base -Receita-Despesa'!AF$5)</f>
        <v>-2764748.5600000024</v>
      </c>
      <c r="AG73" s="296">
        <f>SUMIFS('Conciliação Bancária 2016.17.18'!$J:$J,'Conciliação Bancária 2016.17.18'!$D:$D,'Base -Receita-Despesa'!AG$5)</f>
        <v>25690.540000000037</v>
      </c>
      <c r="AH73" s="296">
        <f>SUMIFS('Conciliação Bancária 2016.17.18'!$J:$J,'Conciliação Bancária 2016.17.18'!$D:$D,'Base -Receita-Despesa'!AH$5)</f>
        <v>26649.939999999769</v>
      </c>
      <c r="AI73" s="296">
        <f>SUMIFS('Conciliação Bancária 2016.17.18'!$J:$J,'Conciliação Bancária 2016.17.18'!$D:$D,'Base -Receita-Despesa'!AI$5)</f>
        <v>507788.16000000125</v>
      </c>
      <c r="AJ73" s="296">
        <f>SUMIFS('Conciliação Bancária 2016.17.18'!$J:$J,'Conciliação Bancária 2016.17.18'!$D:$D,'Base -Receita-Despesa'!AJ$5)</f>
        <v>-484604.97999999917</v>
      </c>
      <c r="AK73" s="296">
        <f>SUMIFS('Conciliação Bancária 2016.17.18'!$J:$J,'Conciliação Bancária 2016.17.18'!$D:$D,'Base -Receita-Despesa'!AK$5)</f>
        <v>19208.287000000128</v>
      </c>
      <c r="AL73" s="296">
        <f>SUMIFS('Conciliação Bancária 2016.17.18'!$J:$J,'Conciliação Bancária 2016.17.18'!$D:$D,'Base -Receita-Despesa'!AL$5)</f>
        <v>15171.480000000085</v>
      </c>
      <c r="AM73" s="296">
        <f>SUMIFS('Conciliação Bancária 2016.17.18'!$J:$J,'Conciliação Bancária 2016.17.18'!$D:$D,'Base -Receita-Despesa'!AM$5)</f>
        <v>-24407.02999999989</v>
      </c>
      <c r="AN73" s="296">
        <f>SUMIFS('Conciliação Bancária 2016.17.18'!$J:$J,'Conciliação Bancária 2016.17.18'!$D:$D,'Base -Receita-Despesa'!AN$5)</f>
        <v>309442.42999999993</v>
      </c>
      <c r="AO73" s="296">
        <f>SUMIFS('Conciliação Bancária 2016.17.18'!$J:$J,'Conciliação Bancária 2016.17.18'!$D:$D,'Base -Receita-Despesa'!AO$5)</f>
        <v>-275174.30999999994</v>
      </c>
      <c r="AP73" s="296">
        <f>SUMIFS('Conciliação Bancária 2016.17.18'!$J:$J,'Conciliação Bancária 2016.17.18'!$D:$D,'Base -Receita-Despesa'!AP$5)</f>
        <v>466122.26999999984</v>
      </c>
      <c r="AQ73" s="296">
        <f>SUMIFS('Conciliação Bancária 2016.17.18'!$J:$J,'Conciliação Bancária 2016.17.18'!$D:$D,'Base -Receita-Despesa'!AQ$5)</f>
        <v>-500769.86529021885</v>
      </c>
      <c r="AR73" s="295">
        <f>SUMIFS('Conciliação Bancária 2016.17.18'!$J:$J,'Conciliação Bancária 2016.17.18'!$A:$A,AF3)</f>
        <v>-2679631.6382902171</v>
      </c>
      <c r="AU73" s="295">
        <f>SUMIFS('Conciliação Bancária 2016.17.18'!$J:$J,'Conciliação Bancária 2016.17.18'!$D:$D,'Base -Receita-Despesa'!AU$5)</f>
        <v>59485.750000000116</v>
      </c>
      <c r="AV73" s="295">
        <f>SUMIFS('Conciliação Bancária 2016.17.18'!$J:$J,'Conciliação Bancária 2016.17.18'!$D:$D,'Base -Receita-Despesa'!AV$5)</f>
        <v>0</v>
      </c>
      <c r="AW73" s="295">
        <f>SUMIFS('Conciliação Bancária 2016.17.18'!$J:$J,'Conciliação Bancária 2016.17.18'!$D:$D,'Base -Receita-Despesa'!AW$5)</f>
        <v>0</v>
      </c>
      <c r="AX73" s="295">
        <f>SUMIFS('Conciliação Bancária 2016.17.18'!$J:$J,'Conciliação Bancária 2016.17.18'!$D:$D,'Base -Receita-Despesa'!AX$5)</f>
        <v>0</v>
      </c>
      <c r="AY73" s="295">
        <f>SUMIFS('Conciliação Bancária 2016.17.18'!$J:$J,'Conciliação Bancária 2016.17.18'!$D:$D,'Base -Receita-Despesa'!AY$5)</f>
        <v>0</v>
      </c>
      <c r="AZ73" s="295">
        <f>SUMIFS('Conciliação Bancária 2016.17.18'!$J:$J,'Conciliação Bancária 2016.17.18'!$D:$D,'Base -Receita-Despesa'!AZ$5)</f>
        <v>0</v>
      </c>
      <c r="BA73" s="295">
        <f>SUMIFS('Conciliação Bancária 2016.17.18'!$J:$J,'Conciliação Bancária 2016.17.18'!$D:$D,'Base -Receita-Despesa'!BA$5)</f>
        <v>0</v>
      </c>
      <c r="BB73" s="295">
        <f>SUMIFS('Conciliação Bancária 2016.17.18'!$J:$J,'Conciliação Bancária 2016.17.18'!$D:$D,'Base -Receita-Despesa'!BB$5)</f>
        <v>0</v>
      </c>
      <c r="BC73" s="295">
        <f>SUMIFS('Conciliação Bancária 2016.17.18'!$J:$J,'Conciliação Bancária 2016.17.18'!$D:$D,'Base -Receita-Despesa'!BC$5)</f>
        <v>0</v>
      </c>
      <c r="BD73" s="295">
        <f>SUMIFS('Conciliação Bancária 2016.17.18'!$J:$J,'Conciliação Bancária 2016.17.18'!$D:$D,'Base -Receita-Despesa'!BD$5)</f>
        <v>0</v>
      </c>
      <c r="BE73" s="295">
        <f>SUMIFS('Conciliação Bancária 2016.17.18'!$J:$J,'Conciliação Bancária 2016.17.18'!$D:$D,'Base -Receita-Despesa'!BE$5)</f>
        <v>0</v>
      </c>
      <c r="BF73" s="295">
        <f>SUMIFS('Conciliação Bancária 2016.17.18'!$J:$J,'Conciliação Bancária 2016.17.18'!$D:$D,'Base -Receita-Despesa'!BF$5)</f>
        <v>0</v>
      </c>
      <c r="BG73" s="295">
        <f>SUMIFS('Conciliação Bancária 2016.17.18'!$J:$J,'Conciliação Bancária 2016.17.18'!$A:$A,AU3)</f>
        <v>59485.750000000116</v>
      </c>
    </row>
    <row r="74" spans="2:61" x14ac:dyDescent="0.3">
      <c r="B74" s="164"/>
      <c r="C74" s="117" t="b">
        <f t="shared" ref="C74:O74" si="242">ROUND(C72,2)=ROUND(C73,2)</f>
        <v>1</v>
      </c>
      <c r="D74" s="117" t="b">
        <f t="shared" si="242"/>
        <v>1</v>
      </c>
      <c r="E74" s="117" t="b">
        <f t="shared" si="242"/>
        <v>1</v>
      </c>
      <c r="F74" s="117" t="b">
        <f t="shared" si="242"/>
        <v>1</v>
      </c>
      <c r="G74" s="117" t="b">
        <f t="shared" si="242"/>
        <v>1</v>
      </c>
      <c r="H74" s="117" t="b">
        <f t="shared" si="242"/>
        <v>1</v>
      </c>
      <c r="I74" s="117" t="b">
        <f t="shared" si="242"/>
        <v>1</v>
      </c>
      <c r="J74" s="117" t="b">
        <f t="shared" si="242"/>
        <v>1</v>
      </c>
      <c r="K74" s="117" t="b">
        <f t="shared" si="242"/>
        <v>1</v>
      </c>
      <c r="L74" s="117" t="b">
        <f t="shared" si="242"/>
        <v>1</v>
      </c>
      <c r="M74" s="117" t="b">
        <f t="shared" si="242"/>
        <v>1</v>
      </c>
      <c r="N74" s="117" t="b">
        <f t="shared" si="242"/>
        <v>1</v>
      </c>
      <c r="O74" s="117" t="b">
        <f t="shared" si="242"/>
        <v>1</v>
      </c>
      <c r="P74" s="213"/>
      <c r="Q74" s="117" t="b">
        <f t="shared" ref="Q74:AC74" si="243">ROUND(Q72,2)=ROUND(Q73,2)</f>
        <v>1</v>
      </c>
      <c r="R74" s="117" t="b">
        <f t="shared" si="243"/>
        <v>1</v>
      </c>
      <c r="S74" s="117" t="b">
        <f t="shared" si="243"/>
        <v>1</v>
      </c>
      <c r="T74" s="117" t="b">
        <f t="shared" si="243"/>
        <v>1</v>
      </c>
      <c r="U74" s="117" t="b">
        <f t="shared" si="243"/>
        <v>1</v>
      </c>
      <c r="V74" s="117" t="b">
        <f t="shared" si="243"/>
        <v>1</v>
      </c>
      <c r="W74" s="117" t="b">
        <f t="shared" si="243"/>
        <v>1</v>
      </c>
      <c r="X74" s="117" t="b">
        <f t="shared" si="243"/>
        <v>1</v>
      </c>
      <c r="Y74" s="117" t="b">
        <f t="shared" si="243"/>
        <v>1</v>
      </c>
      <c r="Z74" s="117" t="b">
        <f t="shared" si="243"/>
        <v>1</v>
      </c>
      <c r="AA74" s="117" t="b">
        <f t="shared" si="243"/>
        <v>1</v>
      </c>
      <c r="AB74" s="117" t="b">
        <f t="shared" si="243"/>
        <v>1</v>
      </c>
      <c r="AC74" s="117" t="b">
        <f t="shared" si="243"/>
        <v>1</v>
      </c>
      <c r="AE74" s="117"/>
      <c r="AF74" s="117" t="b">
        <f t="shared" ref="AF74:AR74" si="244">ROUND(AF72,2)=ROUND(AF73,2)</f>
        <v>1</v>
      </c>
      <c r="AG74" s="117" t="b">
        <f t="shared" si="244"/>
        <v>1</v>
      </c>
      <c r="AH74" s="117" t="b">
        <f t="shared" si="244"/>
        <v>1</v>
      </c>
      <c r="AI74" s="117" t="b">
        <f t="shared" si="244"/>
        <v>1</v>
      </c>
      <c r="AJ74" s="117" t="b">
        <f t="shared" si="244"/>
        <v>1</v>
      </c>
      <c r="AK74" s="117" t="b">
        <f t="shared" si="244"/>
        <v>1</v>
      </c>
      <c r="AL74" s="117" t="b">
        <f t="shared" si="244"/>
        <v>1</v>
      </c>
      <c r="AM74" s="117" t="b">
        <f t="shared" si="244"/>
        <v>1</v>
      </c>
      <c r="AN74" s="117" t="b">
        <f t="shared" si="244"/>
        <v>1</v>
      </c>
      <c r="AO74" s="117" t="b">
        <f t="shared" si="244"/>
        <v>1</v>
      </c>
      <c r="AP74" s="117" t="b">
        <f t="shared" si="244"/>
        <v>1</v>
      </c>
      <c r="AQ74" s="117" t="b">
        <f t="shared" si="244"/>
        <v>1</v>
      </c>
      <c r="AR74" s="117" t="b">
        <f t="shared" si="244"/>
        <v>1</v>
      </c>
      <c r="AT74" s="117"/>
      <c r="AU74" s="117" t="b">
        <f t="shared" ref="AU74:BG74" si="245">ROUND(AU72,2)=ROUND(AU73,2)</f>
        <v>1</v>
      </c>
      <c r="AV74" s="117" t="b">
        <f t="shared" si="245"/>
        <v>1</v>
      </c>
      <c r="AW74" s="117" t="b">
        <f t="shared" si="245"/>
        <v>1</v>
      </c>
      <c r="AX74" s="117" t="b">
        <f t="shared" si="245"/>
        <v>1</v>
      </c>
      <c r="AY74" s="117" t="b">
        <f t="shared" si="245"/>
        <v>1</v>
      </c>
      <c r="AZ74" s="117" t="b">
        <f t="shared" si="245"/>
        <v>1</v>
      </c>
      <c r="BA74" s="117" t="b">
        <f t="shared" si="245"/>
        <v>1</v>
      </c>
      <c r="BB74" s="117" t="b">
        <f t="shared" si="245"/>
        <v>1</v>
      </c>
      <c r="BC74" s="117" t="b">
        <f t="shared" si="245"/>
        <v>1</v>
      </c>
      <c r="BD74" s="117" t="b">
        <f t="shared" si="245"/>
        <v>1</v>
      </c>
      <c r="BE74" s="117" t="b">
        <f t="shared" si="245"/>
        <v>1</v>
      </c>
      <c r="BF74" s="117" t="b">
        <f t="shared" si="245"/>
        <v>1</v>
      </c>
      <c r="BG74" s="117" t="b">
        <f t="shared" si="245"/>
        <v>1</v>
      </c>
      <c r="BI74" s="117"/>
    </row>
    <row r="75" spans="2:61"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row>
    <row r="76" spans="2:61"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row>
    <row r="77" spans="2:61"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row>
    <row r="78" spans="2:61"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row>
    <row r="79" spans="2:61"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row>
    <row r="80" spans="2:61"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row>
    <row r="81" spans="2:61"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row>
    <row r="82" spans="2:61"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row>
    <row r="83" spans="2:61"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row>
    <row r="84" spans="2:61"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row>
    <row r="85" spans="2:61"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row>
    <row r="86" spans="2:61"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row>
    <row r="87" spans="2:61"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row>
    <row r="88" spans="2:61"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row>
    <row r="89" spans="2:61"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row>
    <row r="90" spans="2:61"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row>
    <row r="91" spans="2:61"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row>
    <row r="92" spans="2:61"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row>
    <row r="93" spans="2:61"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row>
    <row r="94" spans="2:61" x14ac:dyDescent="0.3">
      <c r="AF94" s="118"/>
      <c r="AG94" s="118"/>
      <c r="AI94" s="118"/>
      <c r="AK94" s="119"/>
      <c r="AL94" s="163"/>
      <c r="AU94" s="118"/>
      <c r="AV94" s="118"/>
      <c r="AX94" s="118"/>
      <c r="AZ94" s="119"/>
      <c r="BA94" s="163"/>
    </row>
    <row r="95" spans="2:61" x14ac:dyDescent="0.3">
      <c r="AF95" s="118"/>
      <c r="AG95" s="118"/>
      <c r="AI95" s="118"/>
      <c r="AK95" s="119"/>
      <c r="AL95" s="163"/>
      <c r="AU95" s="118"/>
      <c r="AV95" s="118"/>
      <c r="AX95" s="118"/>
      <c r="AZ95" s="119"/>
      <c r="BA95" s="163"/>
    </row>
    <row r="96" spans="2:61" x14ac:dyDescent="0.3">
      <c r="AF96" s="118"/>
      <c r="AG96" s="118"/>
      <c r="AI96" s="118"/>
      <c r="AK96" s="119"/>
      <c r="AL96" s="163"/>
      <c r="AU96" s="118"/>
      <c r="AV96" s="118"/>
      <c r="AX96" s="118"/>
      <c r="AZ96" s="119"/>
      <c r="BA96" s="163"/>
    </row>
    <row r="97" spans="2:53" x14ac:dyDescent="0.3">
      <c r="AF97" s="118"/>
      <c r="AG97" s="118"/>
      <c r="AI97" s="118"/>
      <c r="AK97" s="119"/>
      <c r="AL97" s="163"/>
      <c r="AU97" s="118"/>
      <c r="AV97" s="118"/>
      <c r="AX97" s="118"/>
      <c r="AZ97" s="119"/>
      <c r="BA97" s="163"/>
    </row>
    <row r="98" spans="2:53" x14ac:dyDescent="0.3">
      <c r="AF98" s="118"/>
      <c r="AG98" s="118"/>
      <c r="AI98" s="118"/>
      <c r="AK98" s="119"/>
      <c r="AL98" s="163"/>
      <c r="AU98" s="118"/>
      <c r="AV98" s="118"/>
      <c r="AX98" s="118"/>
      <c r="AZ98" s="119"/>
      <c r="BA98" s="163"/>
    </row>
    <row r="99" spans="2:53"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row>
    <row r="100" spans="2:53"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row>
    <row r="101" spans="2:53"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row>
    <row r="102" spans="2:53" x14ac:dyDescent="0.3">
      <c r="AF102" s="118"/>
      <c r="AG102" s="118"/>
      <c r="AI102" s="118"/>
      <c r="AK102" s="119"/>
      <c r="AL102" s="163"/>
      <c r="AU102" s="118"/>
      <c r="AV102" s="118"/>
      <c r="AX102" s="118"/>
      <c r="AZ102" s="119"/>
      <c r="BA102" s="163"/>
    </row>
    <row r="103" spans="2:53" x14ac:dyDescent="0.3">
      <c r="AF103" s="118"/>
      <c r="AG103" s="118"/>
      <c r="AI103" s="118"/>
      <c r="AK103" s="169"/>
      <c r="AL103" s="163"/>
      <c r="AU103" s="118"/>
      <c r="AV103" s="118"/>
      <c r="AX103" s="118"/>
      <c r="AZ103" s="169"/>
      <c r="BA103" s="163"/>
    </row>
    <row r="104" spans="2:53" x14ac:dyDescent="0.3">
      <c r="AC104" s="170"/>
      <c r="AF104" s="118"/>
      <c r="AG104" s="118"/>
      <c r="AI104" s="118"/>
      <c r="AK104" s="169"/>
      <c r="AL104" s="163"/>
      <c r="AU104" s="118"/>
      <c r="AV104" s="118"/>
      <c r="AX104" s="118"/>
      <c r="AZ104" s="169"/>
      <c r="BA104" s="163"/>
    </row>
    <row r="105" spans="2:53" x14ac:dyDescent="0.3">
      <c r="AK105" s="169"/>
      <c r="AL105" s="163"/>
      <c r="AZ105" s="169"/>
      <c r="BA105" s="163"/>
    </row>
    <row r="106" spans="2:53" x14ac:dyDescent="0.3">
      <c r="AK106" s="169"/>
      <c r="AL106" s="163"/>
      <c r="AZ106" s="169"/>
      <c r="BA106" s="163"/>
    </row>
  </sheetData>
  <mergeCells count="30">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D2:BG2"/>
    <mergeCell ref="AU3:BH4"/>
    <mergeCell ref="AU7:BH7"/>
    <mergeCell ref="AU15:BH15"/>
    <mergeCell ref="AU27:BH27"/>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41"/>
      <c r="G2" s="341"/>
      <c r="H2" s="10"/>
      <c r="I2" s="10"/>
      <c r="J2" s="10"/>
      <c r="K2" s="10"/>
      <c r="L2" s="10"/>
    </row>
    <row r="3" spans="1:12" ht="19.5" customHeight="1" thickBot="1" x14ac:dyDescent="0.35">
      <c r="A3" s="179" t="s">
        <v>27</v>
      </c>
      <c r="B3" s="180">
        <v>3</v>
      </c>
      <c r="C3" s="180">
        <v>3</v>
      </c>
      <c r="D3" s="180">
        <v>1</v>
      </c>
      <c r="E3" s="254">
        <f t="shared" ref="E3:E5" si="0">IFERROR(D3/C3,0)</f>
        <v>0.33333333333333331</v>
      </c>
      <c r="F3" s="342"/>
      <c r="G3" s="342"/>
      <c r="H3" s="11"/>
      <c r="I3" s="11"/>
      <c r="J3" s="11"/>
      <c r="K3" s="11"/>
      <c r="L3" s="11"/>
    </row>
    <row r="4" spans="1:12" ht="19.5" customHeight="1" thickBot="1" x14ac:dyDescent="0.35">
      <c r="A4" s="179" t="s">
        <v>28</v>
      </c>
      <c r="B4" s="180">
        <v>110</v>
      </c>
      <c r="C4" s="180">
        <v>121</v>
      </c>
      <c r="D4" s="180">
        <v>108</v>
      </c>
      <c r="E4" s="254">
        <f t="shared" si="0"/>
        <v>0.8925619834710744</v>
      </c>
      <c r="F4" s="342"/>
      <c r="G4" s="342"/>
      <c r="H4" s="11"/>
      <c r="I4" s="11"/>
      <c r="J4" s="11"/>
      <c r="K4" s="11"/>
      <c r="L4" s="16"/>
    </row>
    <row r="5" spans="1:12" ht="19.5" customHeight="1" thickBot="1" x14ac:dyDescent="0.35">
      <c r="A5" s="179" t="s">
        <v>29</v>
      </c>
      <c r="B5" s="180">
        <v>0</v>
      </c>
      <c r="C5" s="180">
        <v>0</v>
      </c>
      <c r="D5" s="180">
        <v>0</v>
      </c>
      <c r="E5" s="254">
        <f t="shared" si="0"/>
        <v>0</v>
      </c>
      <c r="F5" s="342"/>
      <c r="G5" s="342"/>
      <c r="H5" s="11"/>
      <c r="I5" s="11"/>
      <c r="J5" s="11"/>
      <c r="K5" s="11"/>
      <c r="L5" s="11"/>
    </row>
    <row r="6" spans="1:12" ht="19.5" customHeight="1" thickBot="1" x14ac:dyDescent="0.35">
      <c r="A6" s="181" t="s">
        <v>30</v>
      </c>
      <c r="B6" s="182">
        <f>SUM(B3:B5)</f>
        <v>113</v>
      </c>
      <c r="C6" s="182">
        <f>SUM(C3:C5)</f>
        <v>124</v>
      </c>
      <c r="D6" s="182">
        <f>SUM(D3:D5)</f>
        <v>109</v>
      </c>
      <c r="E6" s="255">
        <f>D6/C6</f>
        <v>0.87903225806451613</v>
      </c>
      <c r="F6" s="342"/>
      <c r="G6" s="342"/>
      <c r="H6" s="12"/>
      <c r="I6" s="12"/>
      <c r="J6" s="12"/>
      <c r="K6" s="12"/>
      <c r="L6" s="12"/>
    </row>
    <row r="7" spans="1:12" ht="19.5" customHeight="1" x14ac:dyDescent="0.3">
      <c r="A7" s="183"/>
      <c r="B7" s="184"/>
      <c r="C7" s="184"/>
      <c r="D7" s="184"/>
      <c r="E7" s="185"/>
      <c r="F7" s="342"/>
      <c r="G7" s="342"/>
      <c r="H7" s="12"/>
      <c r="I7" s="12"/>
      <c r="J7" s="12"/>
      <c r="K7" s="12"/>
      <c r="L7" s="12"/>
    </row>
    <row r="8" spans="1:12" ht="26.4" x14ac:dyDescent="0.3">
      <c r="A8" s="186" t="s">
        <v>25</v>
      </c>
      <c r="B8" s="177">
        <v>2016</v>
      </c>
      <c r="C8" s="177">
        <v>2017</v>
      </c>
      <c r="D8" s="177">
        <v>2018</v>
      </c>
      <c r="E8" s="178" t="s">
        <v>26</v>
      </c>
      <c r="F8" s="342"/>
      <c r="G8" s="342"/>
      <c r="H8" s="12"/>
      <c r="I8" s="12"/>
      <c r="J8" s="12"/>
      <c r="K8" s="12"/>
      <c r="L8" s="12"/>
    </row>
    <row r="9" spans="1:12" x14ac:dyDescent="0.3">
      <c r="A9" s="187" t="s">
        <v>31</v>
      </c>
      <c r="B9" s="188">
        <v>8</v>
      </c>
      <c r="C9" s="188">
        <v>13</v>
      </c>
      <c r="D9" s="188">
        <v>1</v>
      </c>
      <c r="E9" s="254">
        <f t="shared" ref="E9:E12" si="1">IFERROR(D9/C9,0)</f>
        <v>7.6923076923076927E-2</v>
      </c>
      <c r="F9" s="342"/>
      <c r="G9" s="342"/>
      <c r="H9" s="12"/>
      <c r="I9" s="12"/>
      <c r="J9" s="12"/>
      <c r="K9" s="12"/>
      <c r="L9" s="12"/>
    </row>
    <row r="10" spans="1:12" ht="28.2" x14ac:dyDescent="0.3">
      <c r="A10" s="189" t="s">
        <v>32</v>
      </c>
      <c r="B10" s="188">
        <v>19</v>
      </c>
      <c r="C10" s="188">
        <v>38</v>
      </c>
      <c r="D10" s="188">
        <v>4</v>
      </c>
      <c r="E10" s="254">
        <f t="shared" si="1"/>
        <v>0.10526315789473684</v>
      </c>
      <c r="F10" s="342"/>
      <c r="G10" s="342"/>
      <c r="H10" s="12"/>
      <c r="I10" s="12"/>
      <c r="J10" s="12"/>
      <c r="K10" s="12"/>
      <c r="L10" s="12"/>
    </row>
    <row r="11" spans="1:12" ht="19.5" customHeight="1" x14ac:dyDescent="0.3">
      <c r="A11" s="187" t="s">
        <v>33</v>
      </c>
      <c r="B11" s="188">
        <v>110</v>
      </c>
      <c r="C11" s="188">
        <v>134</v>
      </c>
      <c r="D11" s="188">
        <v>108</v>
      </c>
      <c r="E11" s="254">
        <f t="shared" si="1"/>
        <v>0.80597014925373134</v>
      </c>
      <c r="F11" s="342"/>
      <c r="G11" s="342"/>
      <c r="H11" s="12"/>
      <c r="I11" s="12"/>
      <c r="J11" s="12"/>
      <c r="K11" s="12"/>
      <c r="L11" s="12"/>
    </row>
    <row r="12" spans="1:12" ht="19.5" customHeight="1" x14ac:dyDescent="0.3">
      <c r="A12" s="187" t="s">
        <v>34</v>
      </c>
      <c r="B12" s="188">
        <v>10</v>
      </c>
      <c r="C12" s="188">
        <v>6</v>
      </c>
      <c r="D12" s="188">
        <v>4</v>
      </c>
      <c r="E12" s="254">
        <f t="shared" si="1"/>
        <v>0.66666666666666663</v>
      </c>
      <c r="F12" s="342"/>
      <c r="G12" s="342"/>
      <c r="H12" s="12"/>
      <c r="I12" s="12"/>
      <c r="J12" s="12"/>
      <c r="K12" s="12"/>
      <c r="L12" s="12"/>
    </row>
    <row r="13" spans="1:12" ht="28.2" x14ac:dyDescent="0.3">
      <c r="A13" s="189" t="s">
        <v>35</v>
      </c>
      <c r="B13" s="188">
        <v>0</v>
      </c>
      <c r="C13" s="188">
        <v>0</v>
      </c>
      <c r="D13" s="188">
        <v>0</v>
      </c>
      <c r="E13" s="254">
        <f>IFERROR(D13/C13,0)</f>
        <v>0</v>
      </c>
      <c r="F13" s="342"/>
      <c r="G13" s="342"/>
      <c r="H13" s="12"/>
      <c r="I13" s="12"/>
      <c r="J13" s="12"/>
      <c r="K13" s="12"/>
      <c r="L13" s="12"/>
    </row>
    <row r="14" spans="1:12" ht="19.5" customHeight="1" x14ac:dyDescent="0.3">
      <c r="A14" s="187" t="s">
        <v>36</v>
      </c>
      <c r="B14" s="188">
        <v>33</v>
      </c>
      <c r="C14" s="188">
        <v>33</v>
      </c>
      <c r="D14" s="188">
        <v>33</v>
      </c>
      <c r="E14" s="254">
        <f t="shared" ref="E14" si="2">IFERROR(D14/C14,0)</f>
        <v>1</v>
      </c>
      <c r="F14" s="342"/>
      <c r="G14" s="342"/>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E3" activePane="bottomRight" state="frozen"/>
      <selection pane="topRight" activeCell="E1" sqref="E1"/>
      <selection pane="bottomLeft" activeCell="A3" sqref="A3"/>
      <selection pane="bottomRight" activeCell="G3" sqref="G3"/>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4413</v>
      </c>
      <c r="D2" s="107" t="s">
        <v>3810</v>
      </c>
      <c r="E2" s="108">
        <v>42370</v>
      </c>
      <c r="F2" s="108">
        <v>42401</v>
      </c>
      <c r="G2" s="108">
        <v>42430</v>
      </c>
      <c r="H2" s="108">
        <v>42461</v>
      </c>
      <c r="I2" s="108">
        <v>42491</v>
      </c>
      <c r="J2" s="108">
        <v>42522</v>
      </c>
      <c r="K2" s="108">
        <v>42552</v>
      </c>
      <c r="L2" s="108">
        <v>42583</v>
      </c>
      <c r="M2" s="108">
        <v>42614</v>
      </c>
      <c r="N2" s="108">
        <v>42644</v>
      </c>
      <c r="O2" s="108">
        <v>42675</v>
      </c>
      <c r="P2" s="280">
        <v>42705</v>
      </c>
      <c r="Q2" s="275">
        <v>42736</v>
      </c>
      <c r="R2" s="108">
        <v>42767</v>
      </c>
      <c r="S2" s="108">
        <v>42795</v>
      </c>
      <c r="T2" s="108">
        <v>42826</v>
      </c>
      <c r="U2" s="108">
        <v>42856</v>
      </c>
      <c r="V2" s="108">
        <v>42887</v>
      </c>
      <c r="W2" s="108">
        <v>42917</v>
      </c>
      <c r="X2" s="108">
        <v>42948</v>
      </c>
      <c r="Y2" s="108">
        <v>42979</v>
      </c>
      <c r="Z2" s="108">
        <v>43009</v>
      </c>
      <c r="AA2" s="108">
        <v>43040</v>
      </c>
      <c r="AB2" s="271">
        <v>43070</v>
      </c>
      <c r="AC2" s="275">
        <v>43101</v>
      </c>
      <c r="AD2" s="108">
        <v>43132</v>
      </c>
      <c r="AE2" s="108">
        <v>43160</v>
      </c>
      <c r="AF2" s="108">
        <v>43191</v>
      </c>
      <c r="AG2" s="108">
        <v>43221</v>
      </c>
      <c r="AH2" s="108">
        <v>43252</v>
      </c>
      <c r="AI2" s="108">
        <v>43282</v>
      </c>
      <c r="AJ2" s="108">
        <v>43313</v>
      </c>
      <c r="AK2" s="108">
        <v>43344</v>
      </c>
      <c r="AL2" s="108">
        <v>43374</v>
      </c>
      <c r="AM2" s="108">
        <v>43405</v>
      </c>
      <c r="AN2" s="271">
        <v>43435</v>
      </c>
      <c r="AO2" s="288">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71">
        <f t="shared" si="0"/>
        <v>43800</v>
      </c>
      <c r="BA2" s="275">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71">
        <f t="shared" si="0"/>
        <v>44166</v>
      </c>
      <c r="BM2" s="275">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43" t="s">
        <v>3811</v>
      </c>
      <c r="C3" s="346" t="s">
        <v>2240</v>
      </c>
      <c r="D3" s="110" t="s">
        <v>3812</v>
      </c>
      <c r="E3" s="111">
        <v>50</v>
      </c>
      <c r="F3" s="111">
        <v>24.7</v>
      </c>
      <c r="G3" s="111">
        <v>291.51</v>
      </c>
      <c r="H3" s="111">
        <v>199774.45</v>
      </c>
      <c r="I3" s="111">
        <v>11430.64</v>
      </c>
      <c r="J3" s="111">
        <v>215.61</v>
      </c>
      <c r="K3" s="111">
        <v>190.31</v>
      </c>
      <c r="L3" s="111">
        <v>165.01</v>
      </c>
      <c r="M3" s="111">
        <v>24.7</v>
      </c>
      <c r="N3" s="111">
        <v>1.05</v>
      </c>
      <c r="O3" s="111">
        <v>11463.08</v>
      </c>
      <c r="P3" s="281">
        <v>213.87</v>
      </c>
      <c r="Q3" s="276">
        <v>0</v>
      </c>
      <c r="R3" s="111">
        <f>Q4</f>
        <v>391868.68</v>
      </c>
      <c r="S3" s="111">
        <v>318173.42</v>
      </c>
      <c r="T3" s="111">
        <v>580189.96</v>
      </c>
      <c r="U3" s="111">
        <v>47694.48</v>
      </c>
      <c r="V3" s="111">
        <v>2424.48</v>
      </c>
      <c r="W3" s="318">
        <v>10127.629999999999</v>
      </c>
      <c r="X3" s="111">
        <v>401.75</v>
      </c>
      <c r="Y3" s="111">
        <v>309.17</v>
      </c>
      <c r="Z3" s="111">
        <v>291655.92</v>
      </c>
      <c r="AA3" s="111">
        <v>0</v>
      </c>
      <c r="AB3" s="272">
        <v>822173.01</v>
      </c>
      <c r="AC3" s="276">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c r="AQ3" s="111"/>
      <c r="AR3" s="111"/>
      <c r="AS3" s="111"/>
      <c r="AT3" s="111"/>
      <c r="AU3" s="111"/>
      <c r="AV3" s="111"/>
      <c r="AW3" s="111"/>
      <c r="AX3" s="111"/>
      <c r="AY3" s="272"/>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44"/>
      <c r="C4" s="346"/>
      <c r="D4" s="110" t="s">
        <v>3813</v>
      </c>
      <c r="E4" s="111">
        <v>24.7</v>
      </c>
      <c r="F4" s="111">
        <v>291.51</v>
      </c>
      <c r="G4" s="111">
        <v>199774.45</v>
      </c>
      <c r="H4" s="111">
        <v>11430.64</v>
      </c>
      <c r="I4" s="111">
        <v>215.61</v>
      </c>
      <c r="J4" s="111">
        <v>190.31</v>
      </c>
      <c r="K4" s="111">
        <v>165.01</v>
      </c>
      <c r="L4" s="111">
        <v>24.7</v>
      </c>
      <c r="M4" s="111">
        <v>1.05</v>
      </c>
      <c r="N4" s="111">
        <v>11463.08</v>
      </c>
      <c r="O4" s="111">
        <v>213.87</v>
      </c>
      <c r="P4" s="281">
        <v>0</v>
      </c>
      <c r="Q4" s="276">
        <v>391868.68</v>
      </c>
      <c r="R4" s="111">
        <v>318173.42</v>
      </c>
      <c r="S4" s="111">
        <v>580189.96</v>
      </c>
      <c r="T4" s="111">
        <v>47694.48</v>
      </c>
      <c r="U4" s="111">
        <v>2424.48</v>
      </c>
      <c r="V4" s="318">
        <v>10127.629999999999</v>
      </c>
      <c r="W4" s="111">
        <v>401.75</v>
      </c>
      <c r="X4" s="111">
        <v>309.17</v>
      </c>
      <c r="Y4" s="111">
        <v>291655.92</v>
      </c>
      <c r="Z4" s="111">
        <v>0</v>
      </c>
      <c r="AA4" s="111">
        <v>822173.01</v>
      </c>
      <c r="AB4" s="272">
        <v>2806425.85</v>
      </c>
      <c r="AC4" s="276">
        <v>0</v>
      </c>
      <c r="AD4" s="111">
        <v>0</v>
      </c>
      <c r="AE4" s="111">
        <v>0</v>
      </c>
      <c r="AF4" s="308">
        <v>0</v>
      </c>
      <c r="AG4" s="111">
        <v>0</v>
      </c>
      <c r="AH4" s="111">
        <v>0</v>
      </c>
      <c r="AI4" s="111">
        <v>0</v>
      </c>
      <c r="AJ4" s="111">
        <v>0</v>
      </c>
      <c r="AK4" s="111">
        <v>300000</v>
      </c>
      <c r="AL4" s="111">
        <v>0</v>
      </c>
      <c r="AM4" s="111">
        <v>1284.6600000000001</v>
      </c>
      <c r="AN4" s="285">
        <v>0.94</v>
      </c>
      <c r="AO4" s="111">
        <v>59393.04</v>
      </c>
      <c r="AP4" s="111"/>
      <c r="AQ4" s="111"/>
      <c r="AR4" s="111"/>
      <c r="AS4" s="111"/>
      <c r="AT4" s="111"/>
      <c r="AU4" s="111"/>
      <c r="AV4" s="111"/>
      <c r="AW4" s="111"/>
      <c r="AX4" s="111"/>
      <c r="AY4" s="272"/>
      <c r="AZ4" s="111"/>
      <c r="BA4" s="111"/>
      <c r="BB4" s="272"/>
      <c r="BC4" s="174"/>
      <c r="BD4" s="174"/>
      <c r="BE4" s="174"/>
      <c r="BF4" s="174"/>
      <c r="BG4" s="174"/>
      <c r="BH4" s="174"/>
      <c r="BI4" s="174"/>
      <c r="BJ4" s="174"/>
      <c r="BK4" s="174"/>
      <c r="BL4" s="111"/>
      <c r="BM4" s="111"/>
      <c r="BN4" s="272"/>
      <c r="BO4" s="111"/>
      <c r="BP4" s="111"/>
      <c r="BQ4" s="111"/>
      <c r="BR4" s="111"/>
      <c r="BS4" s="111"/>
      <c r="BT4" s="111"/>
      <c r="BU4" s="111"/>
      <c r="BV4" s="111"/>
      <c r="BW4" s="111"/>
      <c r="BX4" s="111"/>
    </row>
    <row r="5" spans="2:76" ht="13.5" customHeight="1" x14ac:dyDescent="0.3">
      <c r="B5" s="344"/>
      <c r="C5" s="346" t="s">
        <v>2228</v>
      </c>
      <c r="D5" s="110" t="s">
        <v>3812</v>
      </c>
      <c r="E5" s="111">
        <v>50</v>
      </c>
      <c r="F5" s="111">
        <v>50</v>
      </c>
      <c r="G5" s="111">
        <v>50</v>
      </c>
      <c r="H5" s="111">
        <v>77875.78</v>
      </c>
      <c r="I5" s="111">
        <v>91326.14</v>
      </c>
      <c r="J5" s="111">
        <v>243007.75</v>
      </c>
      <c r="K5" s="111">
        <v>50</v>
      </c>
      <c r="L5" s="111">
        <v>50</v>
      </c>
      <c r="M5" s="111">
        <v>50</v>
      </c>
      <c r="N5" s="111">
        <v>50</v>
      </c>
      <c r="O5" s="111">
        <v>38035.85</v>
      </c>
      <c r="P5" s="281">
        <v>50</v>
      </c>
      <c r="Q5" s="276">
        <v>0</v>
      </c>
      <c r="R5" s="111">
        <v>50</v>
      </c>
      <c r="S5" s="111">
        <v>50</v>
      </c>
      <c r="T5" s="111">
        <v>5868.53</v>
      </c>
      <c r="U5" s="111">
        <v>118095.1</v>
      </c>
      <c r="V5" s="111">
        <v>32406.81</v>
      </c>
      <c r="W5" s="319">
        <v>53693.26</v>
      </c>
      <c r="X5" s="111">
        <v>9266.33</v>
      </c>
      <c r="Y5" s="111">
        <v>12665.76</v>
      </c>
      <c r="Z5" s="111">
        <v>0</v>
      </c>
      <c r="AA5" s="111">
        <v>0</v>
      </c>
      <c r="AB5" s="272">
        <v>0</v>
      </c>
      <c r="AC5" s="276">
        <v>0</v>
      </c>
      <c r="AD5" s="111">
        <v>0</v>
      </c>
      <c r="AE5" s="111">
        <v>0</v>
      </c>
      <c r="AF5" s="111">
        <v>0</v>
      </c>
      <c r="AG5" s="111">
        <f>AF6</f>
        <v>499177.1</v>
      </c>
      <c r="AH5" s="111">
        <f t="shared" ref="AH5:AN5" si="2">AG6</f>
        <v>0</v>
      </c>
      <c r="AI5" s="111">
        <f t="shared" si="2"/>
        <v>0</v>
      </c>
      <c r="AJ5" s="111">
        <f t="shared" si="2"/>
        <v>0</v>
      </c>
      <c r="AK5" s="111">
        <f t="shared" si="2"/>
        <v>0</v>
      </c>
      <c r="AL5" s="111">
        <f t="shared" si="2"/>
        <v>9866.39</v>
      </c>
      <c r="AM5" s="111">
        <f t="shared" si="2"/>
        <v>34702.74</v>
      </c>
      <c r="AN5" s="111">
        <f t="shared" si="2"/>
        <v>499539.88</v>
      </c>
      <c r="AO5" s="111"/>
      <c r="AP5" s="111"/>
      <c r="AQ5" s="111"/>
      <c r="AR5" s="111"/>
      <c r="AS5" s="111"/>
      <c r="AT5" s="111"/>
      <c r="AU5" s="111"/>
      <c r="AV5" s="111"/>
      <c r="AW5" s="111"/>
      <c r="AX5" s="111"/>
      <c r="AY5" s="272"/>
      <c r="AZ5" s="111"/>
      <c r="BA5" s="111"/>
      <c r="BB5" s="272"/>
      <c r="BC5" s="111"/>
      <c r="BD5" s="111"/>
      <c r="BE5" s="111"/>
      <c r="BF5" s="111"/>
      <c r="BG5" s="111"/>
      <c r="BH5" s="111"/>
      <c r="BI5" s="111"/>
      <c r="BJ5" s="111"/>
      <c r="BK5" s="111"/>
      <c r="BL5" s="111"/>
      <c r="BM5" s="111"/>
      <c r="BN5" s="272"/>
      <c r="BO5" s="111"/>
      <c r="BP5" s="111"/>
      <c r="BQ5" s="111"/>
      <c r="BR5" s="111"/>
      <c r="BS5" s="111"/>
      <c r="BT5" s="111"/>
      <c r="BU5" s="111"/>
      <c r="BV5" s="111"/>
      <c r="BW5" s="111"/>
      <c r="BX5" s="111"/>
    </row>
    <row r="6" spans="2:76" ht="13.5" customHeight="1" x14ac:dyDescent="0.3">
      <c r="B6" s="344"/>
      <c r="C6" s="346"/>
      <c r="D6" s="110" t="s">
        <v>3813</v>
      </c>
      <c r="E6" s="111">
        <v>50</v>
      </c>
      <c r="F6" s="111">
        <v>50</v>
      </c>
      <c r="G6" s="111">
        <v>77875.78</v>
      </c>
      <c r="H6" s="111">
        <v>91326.14</v>
      </c>
      <c r="I6" s="111">
        <v>243007.75</v>
      </c>
      <c r="J6" s="111">
        <v>50</v>
      </c>
      <c r="K6" s="111">
        <v>50</v>
      </c>
      <c r="L6" s="111">
        <v>50</v>
      </c>
      <c r="M6" s="111">
        <v>50</v>
      </c>
      <c r="N6" s="111">
        <v>38035.85</v>
      </c>
      <c r="O6" s="111">
        <v>50</v>
      </c>
      <c r="P6" s="281">
        <v>0</v>
      </c>
      <c r="Q6" s="276">
        <v>50</v>
      </c>
      <c r="R6" s="111">
        <v>50</v>
      </c>
      <c r="S6" s="111">
        <v>5868.53</v>
      </c>
      <c r="T6" s="111">
        <v>118095.1</v>
      </c>
      <c r="U6" s="111">
        <v>32406.81</v>
      </c>
      <c r="V6" s="319">
        <v>53693.26</v>
      </c>
      <c r="W6" s="111">
        <v>9266.33</v>
      </c>
      <c r="X6" s="111">
        <v>12665.76</v>
      </c>
      <c r="Y6" s="111">
        <v>0</v>
      </c>
      <c r="Z6" s="111">
        <v>0</v>
      </c>
      <c r="AA6" s="111">
        <v>0</v>
      </c>
      <c r="AB6" s="272">
        <v>0</v>
      </c>
      <c r="AC6" s="276">
        <v>0</v>
      </c>
      <c r="AD6" s="111">
        <v>0</v>
      </c>
      <c r="AE6" s="111">
        <v>0</v>
      </c>
      <c r="AF6" s="308">
        <v>499177.1</v>
      </c>
      <c r="AG6" s="111">
        <v>0</v>
      </c>
      <c r="AH6" s="111">
        <v>0</v>
      </c>
      <c r="AI6" s="111">
        <v>0</v>
      </c>
      <c r="AJ6" s="111">
        <v>0</v>
      </c>
      <c r="AK6" s="111">
        <v>9866.39</v>
      </c>
      <c r="AL6" s="111">
        <v>34702.74</v>
      </c>
      <c r="AM6" s="111">
        <v>499539.88</v>
      </c>
      <c r="AN6" s="285">
        <v>0</v>
      </c>
      <c r="AO6" s="111" t="s">
        <v>4411</v>
      </c>
      <c r="AP6" s="111"/>
      <c r="AQ6" s="111"/>
      <c r="AR6" s="111"/>
      <c r="AS6" s="111"/>
      <c r="AT6" s="111"/>
      <c r="AU6" s="111"/>
      <c r="AV6" s="111"/>
      <c r="AW6" s="111"/>
      <c r="AX6" s="111"/>
      <c r="AY6" s="272"/>
      <c r="AZ6" s="111"/>
      <c r="BA6" s="111"/>
      <c r="BB6" s="272"/>
      <c r="BC6" s="174"/>
      <c r="BD6" s="174"/>
      <c r="BE6" s="174"/>
      <c r="BF6" s="174"/>
      <c r="BG6" s="174"/>
      <c r="BH6" s="174"/>
      <c r="BI6" s="174"/>
      <c r="BJ6" s="174"/>
      <c r="BK6" s="174"/>
      <c r="BL6" s="111"/>
      <c r="BM6" s="111"/>
      <c r="BN6" s="272"/>
      <c r="BO6" s="111"/>
      <c r="BP6" s="111"/>
      <c r="BQ6" s="111"/>
      <c r="BR6" s="111"/>
      <c r="BS6" s="111"/>
      <c r="BT6" s="111"/>
      <c r="BU6" s="111"/>
      <c r="BV6" s="111"/>
      <c r="BW6" s="111"/>
      <c r="BX6" s="111"/>
    </row>
    <row r="7" spans="2:76" ht="13.5" customHeight="1" x14ac:dyDescent="0.3">
      <c r="B7" s="344"/>
      <c r="C7" s="346" t="s">
        <v>2339</v>
      </c>
      <c r="D7" s="110" t="s">
        <v>3812</v>
      </c>
      <c r="E7" s="111">
        <v>50</v>
      </c>
      <c r="F7" s="111">
        <v>24.7</v>
      </c>
      <c r="G7" s="111">
        <v>50</v>
      </c>
      <c r="H7" s="111">
        <v>50</v>
      </c>
      <c r="I7" s="111">
        <v>24.7</v>
      </c>
      <c r="J7" s="111">
        <v>50</v>
      </c>
      <c r="K7" s="111">
        <v>24.7</v>
      </c>
      <c r="L7" s="111">
        <v>24.7</v>
      </c>
      <c r="M7" s="111">
        <v>24.7</v>
      </c>
      <c r="N7" s="111">
        <v>24.7</v>
      </c>
      <c r="O7" s="111">
        <v>24.7</v>
      </c>
      <c r="P7" s="281">
        <v>24.7</v>
      </c>
      <c r="Q7" s="276">
        <v>24.7</v>
      </c>
      <c r="R7" s="111">
        <v>24.7</v>
      </c>
      <c r="S7" s="111">
        <v>24.7</v>
      </c>
      <c r="T7" s="111">
        <v>24.7</v>
      </c>
      <c r="U7" s="111">
        <v>24.7</v>
      </c>
      <c r="V7" s="111">
        <v>24.7</v>
      </c>
      <c r="W7" s="111">
        <v>24.7</v>
      </c>
      <c r="X7" s="111">
        <v>0</v>
      </c>
      <c r="Y7" s="111">
        <v>0</v>
      </c>
      <c r="Z7" s="111">
        <v>0</v>
      </c>
      <c r="AA7" s="111">
        <v>0</v>
      </c>
      <c r="AB7" s="272">
        <v>0</v>
      </c>
      <c r="AC7" s="276">
        <v>0</v>
      </c>
      <c r="AD7" s="111">
        <v>0</v>
      </c>
      <c r="AE7" s="111">
        <v>0</v>
      </c>
      <c r="AF7" s="111">
        <v>0</v>
      </c>
      <c r="AG7" s="111">
        <v>0</v>
      </c>
      <c r="AH7" s="111">
        <v>0</v>
      </c>
      <c r="AI7" s="111">
        <v>0</v>
      </c>
      <c r="AJ7" s="111">
        <v>0</v>
      </c>
      <c r="AK7" s="111">
        <v>0</v>
      </c>
      <c r="AL7" s="111">
        <v>0</v>
      </c>
      <c r="AM7" s="111">
        <v>0</v>
      </c>
      <c r="AN7" s="285">
        <v>0</v>
      </c>
      <c r="AO7" s="111"/>
      <c r="AP7" s="111"/>
      <c r="AQ7" s="111"/>
      <c r="AR7" s="111"/>
      <c r="AS7" s="111"/>
      <c r="AT7" s="111"/>
      <c r="AU7" s="111"/>
      <c r="AV7" s="111"/>
      <c r="AW7" s="111"/>
      <c r="AX7" s="111"/>
      <c r="AY7" s="272"/>
      <c r="AZ7" s="111"/>
      <c r="BA7" s="111"/>
      <c r="BB7" s="272"/>
      <c r="BC7" s="111"/>
      <c r="BD7" s="111"/>
      <c r="BE7" s="111"/>
      <c r="BF7" s="111"/>
      <c r="BG7" s="111"/>
      <c r="BH7" s="111"/>
      <c r="BI7" s="111"/>
      <c r="BJ7" s="111"/>
      <c r="BK7" s="111"/>
      <c r="BL7" s="111"/>
      <c r="BM7" s="111"/>
      <c r="BN7" s="272"/>
      <c r="BO7" s="111"/>
      <c r="BP7" s="111"/>
      <c r="BQ7" s="111"/>
      <c r="BR7" s="111"/>
      <c r="BS7" s="111"/>
      <c r="BT7" s="111"/>
      <c r="BU7" s="111"/>
      <c r="BV7" s="111"/>
      <c r="BW7" s="111"/>
      <c r="BX7" s="111"/>
    </row>
    <row r="8" spans="2:76" ht="13.5" customHeight="1" x14ac:dyDescent="0.3">
      <c r="B8" s="345"/>
      <c r="C8" s="346"/>
      <c r="D8" s="110" t="s">
        <v>3813</v>
      </c>
      <c r="E8" s="111">
        <v>24.7</v>
      </c>
      <c r="F8" s="111">
        <v>50</v>
      </c>
      <c r="G8" s="111">
        <v>50</v>
      </c>
      <c r="H8" s="111">
        <v>24.7</v>
      </c>
      <c r="I8" s="111">
        <v>50</v>
      </c>
      <c r="J8" s="111">
        <v>24.7</v>
      </c>
      <c r="K8" s="111">
        <v>24.7</v>
      </c>
      <c r="L8" s="111">
        <v>24.7</v>
      </c>
      <c r="M8" s="111">
        <v>24.7</v>
      </c>
      <c r="N8" s="111">
        <v>24.7</v>
      </c>
      <c r="O8" s="111">
        <v>24.7</v>
      </c>
      <c r="P8" s="281">
        <v>24.7</v>
      </c>
      <c r="Q8" s="276">
        <v>24.7</v>
      </c>
      <c r="R8" s="111">
        <v>24.7</v>
      </c>
      <c r="S8" s="111">
        <v>24.7</v>
      </c>
      <c r="T8" s="111">
        <v>24.7</v>
      </c>
      <c r="U8" s="111">
        <v>24.7</v>
      </c>
      <c r="V8" s="111">
        <v>24.7</v>
      </c>
      <c r="W8" s="111">
        <v>0</v>
      </c>
      <c r="X8" s="111">
        <v>0</v>
      </c>
      <c r="Y8" s="111">
        <v>0</v>
      </c>
      <c r="Z8" s="111">
        <v>0</v>
      </c>
      <c r="AA8" s="111">
        <v>0</v>
      </c>
      <c r="AB8" s="272">
        <v>0</v>
      </c>
      <c r="AC8" s="276">
        <v>0</v>
      </c>
      <c r="AD8" s="111">
        <v>0</v>
      </c>
      <c r="AE8" s="111">
        <v>0</v>
      </c>
      <c r="AF8" s="308">
        <v>0</v>
      </c>
      <c r="AG8" s="111">
        <v>0</v>
      </c>
      <c r="AH8" s="111">
        <v>0</v>
      </c>
      <c r="AI8" s="111">
        <v>0</v>
      </c>
      <c r="AJ8" s="111">
        <v>0</v>
      </c>
      <c r="AK8" s="111">
        <v>0</v>
      </c>
      <c r="AL8" s="111">
        <v>0</v>
      </c>
      <c r="AM8" s="111">
        <v>0</v>
      </c>
      <c r="AN8" s="285">
        <v>0</v>
      </c>
      <c r="AO8" s="111" t="s">
        <v>4411</v>
      </c>
      <c r="AP8" s="111"/>
      <c r="AQ8" s="111"/>
      <c r="AR8" s="111"/>
      <c r="AS8" s="111"/>
      <c r="AT8" s="111"/>
      <c r="AU8" s="111"/>
      <c r="AV8" s="111"/>
      <c r="AW8" s="111"/>
      <c r="AX8" s="111"/>
      <c r="AY8" s="272"/>
      <c r="AZ8" s="111"/>
      <c r="BA8" s="111"/>
      <c r="BB8" s="272"/>
      <c r="BC8" s="111"/>
      <c r="BD8" s="111"/>
      <c r="BE8" s="111"/>
      <c r="BF8" s="111"/>
      <c r="BG8" s="111"/>
      <c r="BH8" s="111"/>
      <c r="BI8" s="111"/>
      <c r="BJ8" s="111"/>
      <c r="BK8" s="111"/>
      <c r="BL8" s="111"/>
      <c r="BM8" s="111"/>
      <c r="BN8" s="272"/>
      <c r="BO8" s="111"/>
      <c r="BP8" s="111"/>
      <c r="BQ8" s="111"/>
      <c r="BR8" s="111"/>
      <c r="BS8" s="111"/>
      <c r="BT8" s="111"/>
      <c r="BU8" s="111"/>
      <c r="BV8" s="111"/>
      <c r="BW8" s="111"/>
      <c r="BX8" s="111"/>
    </row>
    <row r="9" spans="2:76" x14ac:dyDescent="0.3">
      <c r="B9" s="175"/>
      <c r="C9" s="171" t="s">
        <v>3815</v>
      </c>
      <c r="D9" s="107"/>
      <c r="E9" s="289">
        <f t="shared" ref="E9:AJ9" si="3">SUM(E3,E5,E7)</f>
        <v>150</v>
      </c>
      <c r="F9" s="289">
        <f t="shared" si="3"/>
        <v>99.4</v>
      </c>
      <c r="G9" s="289">
        <f t="shared" si="3"/>
        <v>391.51</v>
      </c>
      <c r="H9" s="289">
        <f t="shared" si="3"/>
        <v>277700.23</v>
      </c>
      <c r="I9" s="289">
        <f t="shared" si="3"/>
        <v>102781.48</v>
      </c>
      <c r="J9" s="289">
        <f t="shared" si="3"/>
        <v>243273.36</v>
      </c>
      <c r="K9" s="289">
        <f t="shared" si="3"/>
        <v>265.01</v>
      </c>
      <c r="L9" s="289">
        <f t="shared" si="3"/>
        <v>239.70999999999998</v>
      </c>
      <c r="M9" s="289">
        <f t="shared" si="3"/>
        <v>99.4</v>
      </c>
      <c r="N9" s="289">
        <f t="shared" si="3"/>
        <v>75.75</v>
      </c>
      <c r="O9" s="289">
        <f t="shared" si="3"/>
        <v>49523.63</v>
      </c>
      <c r="P9" s="290">
        <f t="shared" si="3"/>
        <v>288.57</v>
      </c>
      <c r="Q9" s="291">
        <f t="shared" si="3"/>
        <v>24.7</v>
      </c>
      <c r="R9" s="289">
        <f t="shared" si="3"/>
        <v>391943.38</v>
      </c>
      <c r="S9" s="289">
        <f t="shared" si="3"/>
        <v>318248.12</v>
      </c>
      <c r="T9" s="289">
        <f t="shared" si="3"/>
        <v>586083.18999999994</v>
      </c>
      <c r="U9" s="289">
        <f t="shared" si="3"/>
        <v>165814.28000000003</v>
      </c>
      <c r="V9" s="289">
        <f t="shared" si="3"/>
        <v>34855.99</v>
      </c>
      <c r="W9" s="289">
        <f t="shared" si="3"/>
        <v>63845.59</v>
      </c>
      <c r="X9" s="289">
        <f t="shared" si="3"/>
        <v>9668.08</v>
      </c>
      <c r="Y9" s="289">
        <f t="shared" si="3"/>
        <v>12974.93</v>
      </c>
      <c r="Z9" s="289">
        <f t="shared" si="3"/>
        <v>291655.92</v>
      </c>
      <c r="AA9" s="289">
        <f t="shared" si="3"/>
        <v>0</v>
      </c>
      <c r="AB9" s="292">
        <f t="shared" si="3"/>
        <v>822173.01</v>
      </c>
      <c r="AC9" s="291">
        <f t="shared" si="3"/>
        <v>2806425.85</v>
      </c>
      <c r="AD9" s="289">
        <f t="shared" si="3"/>
        <v>0</v>
      </c>
      <c r="AE9" s="289">
        <f t="shared" si="3"/>
        <v>0</v>
      </c>
      <c r="AF9" s="289">
        <f t="shared" si="3"/>
        <v>0</v>
      </c>
      <c r="AG9" s="289">
        <f t="shared" si="3"/>
        <v>499177.1</v>
      </c>
      <c r="AH9" s="289">
        <f t="shared" si="3"/>
        <v>0</v>
      </c>
      <c r="AI9" s="289">
        <f t="shared" si="3"/>
        <v>0</v>
      </c>
      <c r="AJ9" s="289">
        <f t="shared" si="3"/>
        <v>0</v>
      </c>
      <c r="AK9" s="289">
        <f t="shared" ref="AK9:BP9" si="4">SUM(AK3,AK5,AK7)</f>
        <v>0</v>
      </c>
      <c r="AL9" s="289">
        <f t="shared" si="4"/>
        <v>309866.39</v>
      </c>
      <c r="AM9" s="289">
        <f t="shared" si="4"/>
        <v>34702.74</v>
      </c>
      <c r="AN9" s="293">
        <f t="shared" si="4"/>
        <v>500824.54</v>
      </c>
      <c r="AO9" s="289">
        <f t="shared" si="4"/>
        <v>0.94</v>
      </c>
      <c r="AP9" s="289">
        <f t="shared" si="4"/>
        <v>0</v>
      </c>
      <c r="AQ9" s="289">
        <f t="shared" si="4"/>
        <v>0</v>
      </c>
      <c r="AR9" s="289">
        <f t="shared" si="4"/>
        <v>0</v>
      </c>
      <c r="AS9" s="289">
        <f t="shared" si="4"/>
        <v>0</v>
      </c>
      <c r="AT9" s="289">
        <f t="shared" si="4"/>
        <v>0</v>
      </c>
      <c r="AU9" s="289">
        <f t="shared" si="4"/>
        <v>0</v>
      </c>
      <c r="AV9" s="289">
        <f t="shared" si="4"/>
        <v>0</v>
      </c>
      <c r="AW9" s="289">
        <f t="shared" si="4"/>
        <v>0</v>
      </c>
      <c r="AX9" s="289">
        <f t="shared" si="4"/>
        <v>0</v>
      </c>
      <c r="AY9" s="292">
        <f t="shared" si="4"/>
        <v>0</v>
      </c>
      <c r="AZ9" s="289">
        <f t="shared" si="4"/>
        <v>0</v>
      </c>
      <c r="BA9" s="289">
        <f t="shared" si="4"/>
        <v>0</v>
      </c>
      <c r="BB9" s="292">
        <f t="shared" si="4"/>
        <v>0</v>
      </c>
      <c r="BC9" s="289">
        <f t="shared" si="4"/>
        <v>0</v>
      </c>
      <c r="BD9" s="289">
        <f t="shared" si="4"/>
        <v>0</v>
      </c>
      <c r="BE9" s="289">
        <f t="shared" si="4"/>
        <v>0</v>
      </c>
      <c r="BF9" s="289">
        <f t="shared" si="4"/>
        <v>0</v>
      </c>
      <c r="BG9" s="289">
        <f t="shared" si="4"/>
        <v>0</v>
      </c>
      <c r="BH9" s="289">
        <f t="shared" si="4"/>
        <v>0</v>
      </c>
      <c r="BI9" s="289">
        <f t="shared" si="4"/>
        <v>0</v>
      </c>
      <c r="BJ9" s="289">
        <f t="shared" si="4"/>
        <v>0</v>
      </c>
      <c r="BK9" s="289">
        <f t="shared" si="4"/>
        <v>0</v>
      </c>
      <c r="BL9" s="289">
        <f t="shared" si="4"/>
        <v>0</v>
      </c>
      <c r="BM9" s="289">
        <f t="shared" si="4"/>
        <v>0</v>
      </c>
      <c r="BN9" s="292">
        <f t="shared" si="4"/>
        <v>0</v>
      </c>
      <c r="BO9" s="289">
        <f t="shared" si="4"/>
        <v>0</v>
      </c>
      <c r="BP9" s="289">
        <f t="shared" si="4"/>
        <v>0</v>
      </c>
      <c r="BQ9" s="289">
        <f t="shared" ref="BQ9:BX9" si="5">SUM(BQ3,BQ5,BQ7)</f>
        <v>0</v>
      </c>
      <c r="BR9" s="289">
        <f t="shared" si="5"/>
        <v>0</v>
      </c>
      <c r="BS9" s="289">
        <f t="shared" si="5"/>
        <v>0</v>
      </c>
      <c r="BT9" s="289">
        <f t="shared" si="5"/>
        <v>0</v>
      </c>
      <c r="BU9" s="289">
        <f t="shared" si="5"/>
        <v>0</v>
      </c>
      <c r="BV9" s="289">
        <f t="shared" si="5"/>
        <v>0</v>
      </c>
      <c r="BW9" s="289">
        <f t="shared" si="5"/>
        <v>0</v>
      </c>
      <c r="BX9" s="289">
        <f t="shared" si="5"/>
        <v>0</v>
      </c>
    </row>
    <row r="10" spans="2:76" x14ac:dyDescent="0.3">
      <c r="B10" s="175"/>
      <c r="C10" s="171" t="s">
        <v>3816</v>
      </c>
      <c r="D10" s="107"/>
      <c r="E10" s="289">
        <f t="shared" ref="E10:AJ10" si="6">SUM(E4,E6,E8)</f>
        <v>99.4</v>
      </c>
      <c r="F10" s="289">
        <f t="shared" si="6"/>
        <v>391.51</v>
      </c>
      <c r="G10" s="289">
        <f t="shared" si="6"/>
        <v>277700.23</v>
      </c>
      <c r="H10" s="289">
        <f t="shared" si="6"/>
        <v>102781.48</v>
      </c>
      <c r="I10" s="289">
        <f t="shared" si="6"/>
        <v>243273.36</v>
      </c>
      <c r="J10" s="289">
        <f t="shared" si="6"/>
        <v>265.01</v>
      </c>
      <c r="K10" s="289">
        <f t="shared" si="6"/>
        <v>239.70999999999998</v>
      </c>
      <c r="L10" s="289">
        <f t="shared" si="6"/>
        <v>99.4</v>
      </c>
      <c r="M10" s="289">
        <f t="shared" si="6"/>
        <v>75.75</v>
      </c>
      <c r="N10" s="289">
        <f t="shared" si="6"/>
        <v>49523.63</v>
      </c>
      <c r="O10" s="289">
        <f t="shared" si="6"/>
        <v>288.57</v>
      </c>
      <c r="P10" s="290">
        <f t="shared" si="6"/>
        <v>24.7</v>
      </c>
      <c r="Q10" s="291">
        <f t="shared" si="6"/>
        <v>391943.38</v>
      </c>
      <c r="R10" s="289">
        <f t="shared" si="6"/>
        <v>318248.12</v>
      </c>
      <c r="S10" s="289">
        <f t="shared" si="6"/>
        <v>586083.18999999994</v>
      </c>
      <c r="T10" s="289">
        <f t="shared" si="6"/>
        <v>165814.28000000003</v>
      </c>
      <c r="U10" s="289">
        <f t="shared" si="6"/>
        <v>34855.99</v>
      </c>
      <c r="V10" s="289">
        <f t="shared" si="6"/>
        <v>63845.59</v>
      </c>
      <c r="W10" s="289">
        <f t="shared" si="6"/>
        <v>9668.08</v>
      </c>
      <c r="X10" s="289">
        <f t="shared" si="6"/>
        <v>12974.93</v>
      </c>
      <c r="Y10" s="289">
        <f t="shared" si="6"/>
        <v>291655.92</v>
      </c>
      <c r="Z10" s="289">
        <f t="shared" si="6"/>
        <v>0</v>
      </c>
      <c r="AA10" s="289">
        <f t="shared" si="6"/>
        <v>822173.01</v>
      </c>
      <c r="AB10" s="292">
        <f t="shared" si="6"/>
        <v>2806425.85</v>
      </c>
      <c r="AC10" s="291">
        <f t="shared" si="6"/>
        <v>0</v>
      </c>
      <c r="AD10" s="289">
        <f t="shared" si="6"/>
        <v>0</v>
      </c>
      <c r="AE10" s="289">
        <f t="shared" si="6"/>
        <v>0</v>
      </c>
      <c r="AF10" s="289">
        <f t="shared" si="6"/>
        <v>499177.1</v>
      </c>
      <c r="AG10" s="289">
        <f t="shared" si="6"/>
        <v>0</v>
      </c>
      <c r="AH10" s="289">
        <f t="shared" si="6"/>
        <v>0</v>
      </c>
      <c r="AI10" s="289">
        <f t="shared" si="6"/>
        <v>0</v>
      </c>
      <c r="AJ10" s="289">
        <f t="shared" si="6"/>
        <v>0</v>
      </c>
      <c r="AK10" s="289">
        <f t="shared" ref="AK10:BP10" si="7">SUM(AK4,AK6,AK8)</f>
        <v>309866.39</v>
      </c>
      <c r="AL10" s="289">
        <f t="shared" si="7"/>
        <v>34702.74</v>
      </c>
      <c r="AM10" s="289">
        <f t="shared" si="7"/>
        <v>500824.54</v>
      </c>
      <c r="AN10" s="289">
        <f t="shared" si="7"/>
        <v>0.94</v>
      </c>
      <c r="AO10" s="289">
        <f t="shared" si="7"/>
        <v>59393.04</v>
      </c>
      <c r="AP10" s="289">
        <f t="shared" si="7"/>
        <v>0</v>
      </c>
      <c r="AQ10" s="289">
        <f t="shared" si="7"/>
        <v>0</v>
      </c>
      <c r="AR10" s="289">
        <f t="shared" si="7"/>
        <v>0</v>
      </c>
      <c r="AS10" s="289">
        <f t="shared" si="7"/>
        <v>0</v>
      </c>
      <c r="AT10" s="289">
        <f t="shared" si="7"/>
        <v>0</v>
      </c>
      <c r="AU10" s="289">
        <f t="shared" si="7"/>
        <v>0</v>
      </c>
      <c r="AV10" s="289">
        <f t="shared" si="7"/>
        <v>0</v>
      </c>
      <c r="AW10" s="289">
        <f t="shared" si="7"/>
        <v>0</v>
      </c>
      <c r="AX10" s="289">
        <f t="shared" si="7"/>
        <v>0</v>
      </c>
      <c r="AY10" s="292">
        <f t="shared" si="7"/>
        <v>0</v>
      </c>
      <c r="AZ10" s="289">
        <f t="shared" si="7"/>
        <v>0</v>
      </c>
      <c r="BA10" s="289">
        <f t="shared" si="7"/>
        <v>0</v>
      </c>
      <c r="BB10" s="292">
        <f t="shared" si="7"/>
        <v>0</v>
      </c>
      <c r="BC10" s="289">
        <f t="shared" si="7"/>
        <v>0</v>
      </c>
      <c r="BD10" s="289">
        <f t="shared" si="7"/>
        <v>0</v>
      </c>
      <c r="BE10" s="289">
        <f t="shared" si="7"/>
        <v>0</v>
      </c>
      <c r="BF10" s="289">
        <f t="shared" si="7"/>
        <v>0</v>
      </c>
      <c r="BG10" s="289">
        <f t="shared" si="7"/>
        <v>0</v>
      </c>
      <c r="BH10" s="289">
        <f t="shared" si="7"/>
        <v>0</v>
      </c>
      <c r="BI10" s="289">
        <f t="shared" si="7"/>
        <v>0</v>
      </c>
      <c r="BJ10" s="289">
        <f t="shared" si="7"/>
        <v>0</v>
      </c>
      <c r="BK10" s="289">
        <f t="shared" si="7"/>
        <v>0</v>
      </c>
      <c r="BL10" s="289">
        <f t="shared" si="7"/>
        <v>0</v>
      </c>
      <c r="BM10" s="289">
        <f t="shared" si="7"/>
        <v>0</v>
      </c>
      <c r="BN10" s="292">
        <f t="shared" si="7"/>
        <v>0</v>
      </c>
      <c r="BO10" s="289">
        <f t="shared" si="7"/>
        <v>0</v>
      </c>
      <c r="BP10" s="289">
        <f t="shared" si="7"/>
        <v>0</v>
      </c>
      <c r="BQ10" s="289">
        <f t="shared" ref="BQ10:BX10" si="8">SUM(BQ4,BQ6,BQ8)</f>
        <v>0</v>
      </c>
      <c r="BR10" s="289">
        <f t="shared" si="8"/>
        <v>0</v>
      </c>
      <c r="BS10" s="289">
        <f t="shared" si="8"/>
        <v>0</v>
      </c>
      <c r="BT10" s="289">
        <f t="shared" si="8"/>
        <v>0</v>
      </c>
      <c r="BU10" s="289">
        <f t="shared" si="8"/>
        <v>0</v>
      </c>
      <c r="BV10" s="289">
        <f t="shared" si="8"/>
        <v>0</v>
      </c>
      <c r="BW10" s="289">
        <f t="shared" si="8"/>
        <v>0</v>
      </c>
      <c r="BX10" s="289">
        <f t="shared" si="8"/>
        <v>0</v>
      </c>
    </row>
    <row r="11" spans="2:76" x14ac:dyDescent="0.3">
      <c r="P11" s="256"/>
      <c r="Q11" s="277"/>
      <c r="AC11" s="277"/>
    </row>
    <row r="12" spans="2:76" x14ac:dyDescent="0.3">
      <c r="B12" s="171" t="s">
        <v>3809</v>
      </c>
      <c r="C12" s="171" t="s">
        <v>4412</v>
      </c>
      <c r="D12" s="171" t="s">
        <v>3810</v>
      </c>
      <c r="E12" s="172">
        <v>42370</v>
      </c>
      <c r="F12" s="172">
        <v>42401</v>
      </c>
      <c r="G12" s="172">
        <v>42430</v>
      </c>
      <c r="H12" s="172">
        <v>42461</v>
      </c>
      <c r="I12" s="172">
        <v>42491</v>
      </c>
      <c r="J12" s="172">
        <v>42522</v>
      </c>
      <c r="K12" s="172">
        <v>42552</v>
      </c>
      <c r="L12" s="172">
        <v>42583</v>
      </c>
      <c r="M12" s="172">
        <v>42614</v>
      </c>
      <c r="N12" s="172">
        <v>42644</v>
      </c>
      <c r="O12" s="172">
        <v>42675</v>
      </c>
      <c r="P12" s="282">
        <v>42705</v>
      </c>
      <c r="Q12" s="278">
        <v>42736</v>
      </c>
      <c r="R12" s="172">
        <v>42767</v>
      </c>
      <c r="S12" s="172">
        <v>42795</v>
      </c>
      <c r="T12" s="172">
        <v>42826</v>
      </c>
      <c r="U12" s="172">
        <v>42856</v>
      </c>
      <c r="V12" s="172">
        <v>42887</v>
      </c>
      <c r="W12" s="172">
        <v>42917</v>
      </c>
      <c r="X12" s="172">
        <v>42948</v>
      </c>
      <c r="Y12" s="172">
        <v>42979</v>
      </c>
      <c r="Z12" s="172">
        <v>43009</v>
      </c>
      <c r="AA12" s="172">
        <v>43040</v>
      </c>
      <c r="AB12" s="273">
        <v>43070</v>
      </c>
      <c r="AC12" s="278">
        <v>43101</v>
      </c>
      <c r="AD12" s="172">
        <v>43132</v>
      </c>
      <c r="AE12" s="172">
        <v>43160</v>
      </c>
      <c r="AF12" s="172">
        <v>43191</v>
      </c>
      <c r="AG12" s="172">
        <v>43221</v>
      </c>
      <c r="AH12" s="172">
        <v>43252</v>
      </c>
      <c r="AI12" s="172">
        <v>43282</v>
      </c>
      <c r="AJ12" s="172">
        <v>43313</v>
      </c>
      <c r="AK12" s="172">
        <v>43344</v>
      </c>
      <c r="AL12" s="172">
        <v>43374</v>
      </c>
      <c r="AM12" s="172">
        <v>43405</v>
      </c>
      <c r="AN12" s="286">
        <v>43435</v>
      </c>
      <c r="AO12" s="108">
        <f>EDATE(AN12,1)</f>
        <v>43466</v>
      </c>
      <c r="AP12" s="108">
        <f t="shared" ref="AP12:BX12" si="9">EDATE(AO12,1)</f>
        <v>43497</v>
      </c>
      <c r="AQ12" s="108">
        <f t="shared" si="9"/>
        <v>43525</v>
      </c>
      <c r="AR12" s="108">
        <f t="shared" si="9"/>
        <v>43556</v>
      </c>
      <c r="AS12" s="108">
        <f t="shared" si="9"/>
        <v>43586</v>
      </c>
      <c r="AT12" s="108">
        <f t="shared" si="9"/>
        <v>43617</v>
      </c>
      <c r="AU12" s="108">
        <f t="shared" si="9"/>
        <v>43647</v>
      </c>
      <c r="AV12" s="108">
        <f t="shared" si="9"/>
        <v>43678</v>
      </c>
      <c r="AW12" s="108">
        <f t="shared" si="9"/>
        <v>43709</v>
      </c>
      <c r="AX12" s="108">
        <f t="shared" si="9"/>
        <v>43739</v>
      </c>
      <c r="AY12" s="271">
        <f t="shared" si="9"/>
        <v>43770</v>
      </c>
      <c r="AZ12" s="108">
        <f t="shared" si="9"/>
        <v>43800</v>
      </c>
      <c r="BA12" s="108">
        <f t="shared" si="9"/>
        <v>43831</v>
      </c>
      <c r="BB12" s="108">
        <f t="shared" si="9"/>
        <v>43862</v>
      </c>
      <c r="BC12" s="108">
        <f t="shared" si="9"/>
        <v>43891</v>
      </c>
      <c r="BD12" s="108">
        <f t="shared" si="9"/>
        <v>43922</v>
      </c>
      <c r="BE12" s="108">
        <f t="shared" si="9"/>
        <v>43952</v>
      </c>
      <c r="BF12" s="108">
        <f t="shared" si="9"/>
        <v>43983</v>
      </c>
      <c r="BG12" s="108">
        <f t="shared" si="9"/>
        <v>44013</v>
      </c>
      <c r="BH12" s="108">
        <f t="shared" si="9"/>
        <v>44044</v>
      </c>
      <c r="BI12" s="108">
        <f t="shared" si="9"/>
        <v>44075</v>
      </c>
      <c r="BJ12" s="108">
        <f t="shared" si="9"/>
        <v>44105</v>
      </c>
      <c r="BK12" s="108">
        <f t="shared" si="9"/>
        <v>44136</v>
      </c>
      <c r="BL12" s="108">
        <f t="shared" si="9"/>
        <v>44166</v>
      </c>
      <c r="BM12" s="108">
        <f t="shared" si="9"/>
        <v>44197</v>
      </c>
      <c r="BN12" s="108">
        <f t="shared" si="9"/>
        <v>44228</v>
      </c>
      <c r="BO12" s="108">
        <f t="shared" si="9"/>
        <v>44256</v>
      </c>
      <c r="BP12" s="108">
        <f t="shared" si="9"/>
        <v>44287</v>
      </c>
      <c r="BQ12" s="108">
        <f t="shared" si="9"/>
        <v>44317</v>
      </c>
      <c r="BR12" s="108">
        <f t="shared" si="9"/>
        <v>44348</v>
      </c>
      <c r="BS12" s="108">
        <f t="shared" si="9"/>
        <v>44378</v>
      </c>
      <c r="BT12" s="108">
        <f t="shared" si="9"/>
        <v>44409</v>
      </c>
      <c r="BU12" s="108">
        <f t="shared" si="9"/>
        <v>44440</v>
      </c>
      <c r="BV12" s="108">
        <f t="shared" si="9"/>
        <v>44470</v>
      </c>
      <c r="BW12" s="108">
        <f t="shared" si="9"/>
        <v>44501</v>
      </c>
      <c r="BX12" s="108">
        <f t="shared" si="9"/>
        <v>44531</v>
      </c>
    </row>
    <row r="13" spans="2:76" x14ac:dyDescent="0.3">
      <c r="B13" s="347" t="s">
        <v>3811</v>
      </c>
      <c r="C13" s="348" t="s">
        <v>2240</v>
      </c>
      <c r="D13" s="173" t="s">
        <v>3812</v>
      </c>
      <c r="E13" s="174">
        <v>234.09</v>
      </c>
      <c r="F13" s="174">
        <v>236.49</v>
      </c>
      <c r="G13" s="174">
        <v>238.77</v>
      </c>
      <c r="H13" s="174">
        <v>241.44</v>
      </c>
      <c r="I13" s="174">
        <v>243.92</v>
      </c>
      <c r="J13" s="174">
        <v>244.28</v>
      </c>
      <c r="K13" s="174">
        <v>247.03</v>
      </c>
      <c r="L13" s="174">
        <v>249.7</v>
      </c>
      <c r="M13" s="174">
        <v>369.21</v>
      </c>
      <c r="N13" s="174">
        <v>0</v>
      </c>
      <c r="O13" s="174">
        <v>0</v>
      </c>
      <c r="P13" s="283">
        <v>89256.69</v>
      </c>
      <c r="Q13" s="279">
        <v>1004414.44</v>
      </c>
      <c r="R13" s="174">
        <v>280838.82</v>
      </c>
      <c r="S13" s="174">
        <v>235582.9</v>
      </c>
      <c r="T13" s="174">
        <v>237987.16</v>
      </c>
      <c r="U13" s="174">
        <v>239807.32</v>
      </c>
      <c r="V13" s="174">
        <v>1753790.91</v>
      </c>
      <c r="W13" s="174">
        <v>1775937.29</v>
      </c>
      <c r="X13" s="174">
        <v>2536629.89</v>
      </c>
      <c r="Y13" s="174">
        <v>2037484</v>
      </c>
      <c r="Z13" s="174">
        <v>1462052.09</v>
      </c>
      <c r="AA13" s="174">
        <v>1661314.99</v>
      </c>
      <c r="AB13" s="274">
        <v>1346799.34</v>
      </c>
      <c r="AC13" s="279">
        <v>6030177.0800000001</v>
      </c>
      <c r="AD13" s="174">
        <f>AC14</f>
        <v>8210959.9500000002</v>
      </c>
      <c r="AE13" s="174">
        <f t="shared" ref="AE13:AN13" si="10">AD14</f>
        <v>5593571.7199999997</v>
      </c>
      <c r="AF13" s="174">
        <f t="shared" si="10"/>
        <v>6057789.1799999997</v>
      </c>
      <c r="AG13" s="174">
        <f t="shared" si="10"/>
        <v>3140559.02</v>
      </c>
      <c r="AH13" s="174">
        <f t="shared" si="10"/>
        <v>0.01</v>
      </c>
      <c r="AI13" s="174">
        <f t="shared" si="10"/>
        <v>21.69</v>
      </c>
      <c r="AJ13" s="174">
        <f t="shared" si="10"/>
        <v>2.13</v>
      </c>
      <c r="AK13" s="174">
        <f t="shared" si="10"/>
        <v>0</v>
      </c>
      <c r="AL13" s="174">
        <f t="shared" si="10"/>
        <v>0</v>
      </c>
      <c r="AM13" s="174">
        <f t="shared" si="10"/>
        <v>0</v>
      </c>
      <c r="AN13" s="174">
        <f t="shared" si="10"/>
        <v>790000</v>
      </c>
      <c r="AO13" s="111">
        <f>AN20</f>
        <v>1207.06</v>
      </c>
      <c r="AP13" s="111"/>
      <c r="AQ13" s="111"/>
      <c r="AR13" s="111"/>
      <c r="AS13" s="111"/>
      <c r="AT13" s="111"/>
      <c r="AU13" s="111"/>
      <c r="AV13" s="111"/>
      <c r="AW13" s="111"/>
      <c r="AX13" s="111"/>
      <c r="AY13" s="272"/>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47"/>
      <c r="C14" s="348"/>
      <c r="D14" s="173" t="s">
        <v>3813</v>
      </c>
      <c r="E14" s="174">
        <v>236.49</v>
      </c>
      <c r="F14" s="174">
        <v>238.77</v>
      </c>
      <c r="G14" s="174">
        <v>241.44</v>
      </c>
      <c r="H14" s="174">
        <v>243.92</v>
      </c>
      <c r="I14" s="174">
        <v>244.28</v>
      </c>
      <c r="J14" s="174">
        <v>247.03</v>
      </c>
      <c r="K14" s="174">
        <v>249.7</v>
      </c>
      <c r="L14" s="174">
        <v>369.21</v>
      </c>
      <c r="M14" s="174">
        <v>0</v>
      </c>
      <c r="N14" s="174">
        <v>0</v>
      </c>
      <c r="O14" s="174">
        <v>89256.69</v>
      </c>
      <c r="P14" s="283">
        <v>1004414.44</v>
      </c>
      <c r="Q14" s="279">
        <v>280838.82</v>
      </c>
      <c r="R14" s="174">
        <v>235582.9</v>
      </c>
      <c r="S14" s="174">
        <v>237987.16</v>
      </c>
      <c r="T14" s="174">
        <v>239807.32</v>
      </c>
      <c r="U14" s="174">
        <v>1753790.91</v>
      </c>
      <c r="V14" s="174">
        <v>1775937.29</v>
      </c>
      <c r="W14" s="174">
        <v>2536629.89</v>
      </c>
      <c r="X14" s="174">
        <v>2037484</v>
      </c>
      <c r="Y14" s="174">
        <v>1462052.09</v>
      </c>
      <c r="Z14" s="174">
        <v>1661314.99</v>
      </c>
      <c r="AA14" s="174">
        <v>1346799.34</v>
      </c>
      <c r="AB14" s="274">
        <v>6030177.0800000001</v>
      </c>
      <c r="AC14" s="279">
        <v>8210959.9500000002</v>
      </c>
      <c r="AD14" s="174">
        <v>5593571.7199999997</v>
      </c>
      <c r="AE14" s="174">
        <v>6057789.1799999997</v>
      </c>
      <c r="AF14" s="309">
        <v>3140559.02</v>
      </c>
      <c r="AG14" s="174">
        <v>0.01</v>
      </c>
      <c r="AH14" s="174">
        <v>21.69</v>
      </c>
      <c r="AI14" s="174">
        <v>2.13</v>
      </c>
      <c r="AJ14" s="174">
        <v>0</v>
      </c>
      <c r="AK14" s="174">
        <v>0</v>
      </c>
      <c r="AL14" s="174">
        <v>0</v>
      </c>
      <c r="AM14" s="174">
        <v>790000</v>
      </c>
      <c r="AN14" s="285">
        <v>0</v>
      </c>
      <c r="AO14" s="111"/>
      <c r="AP14" s="111"/>
      <c r="AQ14" s="111"/>
      <c r="AR14" s="111"/>
      <c r="AS14" s="111"/>
      <c r="AT14" s="111"/>
      <c r="AU14" s="111"/>
      <c r="AV14" s="111"/>
      <c r="AW14" s="111"/>
      <c r="AX14" s="111"/>
      <c r="AY14" s="272"/>
      <c r="AZ14" s="111"/>
      <c r="BA14" s="111"/>
      <c r="BB14" s="272"/>
      <c r="BC14" s="174"/>
      <c r="BD14" s="174"/>
      <c r="BE14" s="174"/>
      <c r="BF14" s="174"/>
      <c r="BG14" s="174"/>
      <c r="BH14" s="174"/>
      <c r="BI14" s="174"/>
      <c r="BJ14" s="174"/>
      <c r="BK14" s="174"/>
      <c r="BL14" s="111"/>
      <c r="BM14" s="111"/>
      <c r="BN14" s="111"/>
      <c r="BO14" s="174"/>
      <c r="BP14" s="174"/>
      <c r="BQ14" s="174"/>
      <c r="BR14" s="174"/>
      <c r="BS14" s="174"/>
      <c r="BT14" s="174"/>
      <c r="BU14" s="174"/>
      <c r="BV14" s="174"/>
      <c r="BW14" s="174"/>
      <c r="BX14" s="174"/>
    </row>
    <row r="15" spans="2:76" x14ac:dyDescent="0.3">
      <c r="B15" s="347"/>
      <c r="C15" s="348"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283">
        <v>38505.839999999997</v>
      </c>
      <c r="Q15" s="279">
        <v>130325.09</v>
      </c>
      <c r="R15" s="174">
        <v>59000.04</v>
      </c>
      <c r="S15" s="174">
        <v>6254.15</v>
      </c>
      <c r="T15" s="174">
        <v>4624.76</v>
      </c>
      <c r="U15" s="174">
        <v>4660.13</v>
      </c>
      <c r="V15" s="174">
        <v>11302.12</v>
      </c>
      <c r="W15" s="174">
        <v>3942.87</v>
      </c>
      <c r="X15" s="174">
        <v>3020.92</v>
      </c>
      <c r="Y15" s="174">
        <v>3044.09</v>
      </c>
      <c r="Z15" s="174">
        <v>10131.17</v>
      </c>
      <c r="AA15" s="174">
        <v>8230.14</v>
      </c>
      <c r="AB15" s="274">
        <v>254062.06</v>
      </c>
      <c r="AC15" s="279">
        <v>41309.019999999997</v>
      </c>
      <c r="AD15" s="174">
        <f>AC16</f>
        <v>23979.08</v>
      </c>
      <c r="AE15" s="174">
        <f t="shared" ref="AE15:AN15" si="11">AD16</f>
        <v>828785.81</v>
      </c>
      <c r="AF15" s="174">
        <f t="shared" si="11"/>
        <v>163936.26</v>
      </c>
      <c r="AG15" s="174">
        <f t="shared" si="11"/>
        <v>1643239.66</v>
      </c>
      <c r="AH15" s="174">
        <f t="shared" si="11"/>
        <v>5275488.46</v>
      </c>
      <c r="AI15" s="174">
        <f t="shared" si="11"/>
        <v>4353709.72</v>
      </c>
      <c r="AJ15" s="174">
        <f t="shared" si="11"/>
        <v>3446684.55</v>
      </c>
      <c r="AK15" s="174">
        <f t="shared" si="11"/>
        <v>989599.57</v>
      </c>
      <c r="AL15" s="174">
        <f t="shared" si="11"/>
        <v>185106.04</v>
      </c>
      <c r="AM15" s="174">
        <f t="shared" si="11"/>
        <v>1028.6600000000001</v>
      </c>
      <c r="AN15" s="174">
        <f t="shared" si="11"/>
        <v>220.91</v>
      </c>
      <c r="AO15" s="174"/>
      <c r="AP15" s="174"/>
      <c r="AQ15" s="174"/>
      <c r="AR15" s="174"/>
      <c r="AS15" s="174"/>
      <c r="AT15" s="174"/>
      <c r="AU15" s="174"/>
      <c r="AV15" s="174"/>
      <c r="AW15" s="174"/>
      <c r="AX15" s="174"/>
      <c r="AY15" s="274"/>
      <c r="AZ15" s="174"/>
      <c r="BA15" s="174"/>
      <c r="BB15" s="274"/>
      <c r="BC15" s="174"/>
      <c r="BD15" s="174"/>
      <c r="BE15" s="174"/>
      <c r="BF15" s="174"/>
      <c r="BG15" s="174"/>
      <c r="BH15" s="174"/>
      <c r="BI15" s="174"/>
      <c r="BJ15" s="174"/>
      <c r="BK15" s="174"/>
      <c r="BL15" s="174"/>
      <c r="BM15" s="174"/>
      <c r="BN15" s="274"/>
      <c r="BO15" s="174"/>
      <c r="BP15" s="174"/>
      <c r="BQ15" s="174"/>
      <c r="BR15" s="174"/>
      <c r="BS15" s="174"/>
      <c r="BT15" s="174"/>
      <c r="BU15" s="174"/>
      <c r="BV15" s="174"/>
      <c r="BW15" s="174"/>
      <c r="BX15" s="174"/>
    </row>
    <row r="16" spans="2:76" x14ac:dyDescent="0.3">
      <c r="B16" s="347"/>
      <c r="C16" s="348"/>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283">
        <v>130325.09</v>
      </c>
      <c r="Q16" s="279">
        <v>59000.04</v>
      </c>
      <c r="R16" s="174">
        <v>6254.15</v>
      </c>
      <c r="S16" s="174">
        <v>4624.76</v>
      </c>
      <c r="T16" s="174">
        <v>4660.13</v>
      </c>
      <c r="U16" s="174">
        <v>11302.12</v>
      </c>
      <c r="V16" s="174">
        <v>3942.87</v>
      </c>
      <c r="W16" s="174">
        <v>3020.92</v>
      </c>
      <c r="X16" s="174">
        <v>3044.09</v>
      </c>
      <c r="Y16" s="174">
        <v>10131.17</v>
      </c>
      <c r="Z16" s="174">
        <v>8230.14</v>
      </c>
      <c r="AA16" s="174">
        <v>254062.06</v>
      </c>
      <c r="AB16" s="274">
        <v>41309.019999999997</v>
      </c>
      <c r="AC16" s="279">
        <v>23979.08</v>
      </c>
      <c r="AD16" s="174">
        <v>828785.81</v>
      </c>
      <c r="AE16" s="174">
        <v>163936.26</v>
      </c>
      <c r="AF16" s="309">
        <v>1643239.66</v>
      </c>
      <c r="AG16" s="174">
        <v>5275488.46</v>
      </c>
      <c r="AH16" s="174">
        <v>4353709.72</v>
      </c>
      <c r="AI16" s="174">
        <v>3446684.55</v>
      </c>
      <c r="AJ16" s="174">
        <v>989599.57</v>
      </c>
      <c r="AK16" s="174">
        <v>185106.04</v>
      </c>
      <c r="AL16" s="174">
        <v>1028.6600000000001</v>
      </c>
      <c r="AM16" s="174">
        <v>220.91</v>
      </c>
      <c r="AN16" s="285">
        <v>1207.05</v>
      </c>
      <c r="AO16" s="111">
        <v>90281.39</v>
      </c>
      <c r="AP16" s="111"/>
      <c r="AQ16" s="111"/>
      <c r="AR16" s="111"/>
      <c r="AS16" s="111"/>
      <c r="AT16" s="111"/>
      <c r="AU16" s="111"/>
      <c r="AV16" s="111"/>
      <c r="AW16" s="111"/>
      <c r="AX16" s="111"/>
      <c r="AY16" s="272"/>
      <c r="AZ16" s="111"/>
      <c r="BA16" s="111"/>
      <c r="BB16" s="272"/>
      <c r="BC16" s="174"/>
      <c r="BD16" s="174"/>
      <c r="BE16" s="174"/>
      <c r="BF16" s="174"/>
      <c r="BG16" s="174"/>
      <c r="BH16" s="174"/>
      <c r="BI16" s="174"/>
      <c r="BJ16" s="174"/>
      <c r="BK16" s="174"/>
      <c r="BL16" s="111"/>
      <c r="BM16" s="111"/>
      <c r="BN16" s="272"/>
      <c r="BO16" s="174"/>
      <c r="BP16" s="174"/>
      <c r="BQ16" s="174"/>
      <c r="BR16" s="174"/>
      <c r="BS16" s="174"/>
      <c r="BT16" s="174"/>
      <c r="BU16" s="174"/>
      <c r="BV16" s="174"/>
      <c r="BW16" s="174"/>
      <c r="BX16" s="174"/>
    </row>
    <row r="17" spans="2:76" x14ac:dyDescent="0.3">
      <c r="B17" s="347"/>
      <c r="C17" s="348"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283">
        <v>882.37</v>
      </c>
      <c r="Q17" s="279">
        <v>891.91</v>
      </c>
      <c r="R17" s="174">
        <v>901.31</v>
      </c>
      <c r="S17" s="174">
        <v>908.92</v>
      </c>
      <c r="T17" s="174">
        <v>918.2</v>
      </c>
      <c r="U17" s="174">
        <v>925.22</v>
      </c>
      <c r="V17" s="174">
        <v>925.87</v>
      </c>
      <c r="W17" s="174">
        <v>933.36</v>
      </c>
      <c r="X17" s="174">
        <v>753.1</v>
      </c>
      <c r="Y17" s="174">
        <v>716.47</v>
      </c>
      <c r="Z17" s="174">
        <v>640.91</v>
      </c>
      <c r="AA17" s="174">
        <v>565.25</v>
      </c>
      <c r="AB17" s="274">
        <v>485.67</v>
      </c>
      <c r="AC17" s="279">
        <v>408.93</v>
      </c>
      <c r="AD17" s="174">
        <v>331.84</v>
      </c>
      <c r="AE17" s="174">
        <v>253.96</v>
      </c>
      <c r="AF17" s="174">
        <v>155.74</v>
      </c>
      <c r="AG17" s="174">
        <v>56.95</v>
      </c>
      <c r="AH17" s="174">
        <v>0.01</v>
      </c>
      <c r="AI17" s="174">
        <v>0.01</v>
      </c>
      <c r="AJ17" s="174">
        <v>0.01</v>
      </c>
      <c r="AK17" s="174">
        <v>0.01</v>
      </c>
      <c r="AL17" s="174">
        <v>0.01</v>
      </c>
      <c r="AM17" s="174">
        <v>0.01</v>
      </c>
      <c r="AN17" s="287">
        <v>0.01</v>
      </c>
      <c r="AO17" s="174"/>
      <c r="AP17" s="174"/>
      <c r="AQ17" s="174"/>
      <c r="AR17" s="174"/>
      <c r="AS17" s="174"/>
      <c r="AT17" s="174"/>
      <c r="AU17" s="174"/>
      <c r="AV17" s="174"/>
      <c r="AW17" s="174"/>
      <c r="AX17" s="174"/>
      <c r="AY17" s="274"/>
      <c r="AZ17" s="174"/>
      <c r="BA17" s="174"/>
      <c r="BB17" s="274"/>
      <c r="BC17" s="174"/>
      <c r="BD17" s="174"/>
      <c r="BE17" s="174"/>
      <c r="BF17" s="174"/>
      <c r="BG17" s="174"/>
      <c r="BH17" s="174"/>
      <c r="BI17" s="174"/>
      <c r="BJ17" s="174"/>
      <c r="BK17" s="174"/>
      <c r="BL17" s="174"/>
      <c r="BM17" s="174"/>
      <c r="BN17" s="274"/>
      <c r="BO17" s="174"/>
      <c r="BP17" s="174"/>
      <c r="BQ17" s="174"/>
      <c r="BR17" s="174"/>
      <c r="BS17" s="174"/>
      <c r="BT17" s="174"/>
      <c r="BU17" s="174"/>
      <c r="BV17" s="174"/>
      <c r="BW17" s="174"/>
      <c r="BX17" s="174"/>
    </row>
    <row r="18" spans="2:76" x14ac:dyDescent="0.3">
      <c r="B18" s="347"/>
      <c r="C18" s="348"/>
      <c r="D18" s="173" t="s">
        <v>3813</v>
      </c>
      <c r="E18" s="174">
        <v>962.56</v>
      </c>
      <c r="F18" s="174">
        <v>920.79</v>
      </c>
      <c r="G18" s="174">
        <v>875.63</v>
      </c>
      <c r="H18" s="174">
        <v>884.62</v>
      </c>
      <c r="I18" s="174">
        <v>835.08</v>
      </c>
      <c r="J18" s="174">
        <v>844.49</v>
      </c>
      <c r="K18" s="174">
        <v>853.6</v>
      </c>
      <c r="L18" s="174">
        <v>863.65</v>
      </c>
      <c r="M18" s="174">
        <v>872.93</v>
      </c>
      <c r="N18" s="174">
        <v>881.82</v>
      </c>
      <c r="O18" s="174">
        <v>882.37</v>
      </c>
      <c r="P18" s="283">
        <v>891.91</v>
      </c>
      <c r="Q18" s="279">
        <v>901.31</v>
      </c>
      <c r="R18" s="174">
        <v>908.92</v>
      </c>
      <c r="S18" s="174">
        <v>918.2</v>
      </c>
      <c r="T18" s="174">
        <v>925.22</v>
      </c>
      <c r="U18" s="174">
        <v>925.87</v>
      </c>
      <c r="V18" s="174">
        <v>933.36</v>
      </c>
      <c r="W18" s="174">
        <v>753.1</v>
      </c>
      <c r="X18" s="174">
        <v>716.47</v>
      </c>
      <c r="Y18" s="174">
        <v>640.91</v>
      </c>
      <c r="Z18" s="174">
        <v>565.25</v>
      </c>
      <c r="AA18" s="174">
        <v>485.67</v>
      </c>
      <c r="AB18" s="274">
        <v>408.93</v>
      </c>
      <c r="AC18" s="279">
        <v>331.84</v>
      </c>
      <c r="AD18" s="174">
        <v>253.96</v>
      </c>
      <c r="AE18" s="174">
        <v>155.74</v>
      </c>
      <c r="AF18" s="309">
        <v>56.95</v>
      </c>
      <c r="AG18" s="174">
        <v>0.01</v>
      </c>
      <c r="AH18" s="174">
        <v>0.01</v>
      </c>
      <c r="AI18" s="174">
        <v>0.01</v>
      </c>
      <c r="AJ18" s="174">
        <v>0.01</v>
      </c>
      <c r="AK18" s="174">
        <v>0.01</v>
      </c>
      <c r="AL18" s="174">
        <v>0.01</v>
      </c>
      <c r="AM18" s="174">
        <v>0.01</v>
      </c>
      <c r="AN18" s="285">
        <v>0.01</v>
      </c>
      <c r="AO18" s="111">
        <v>0.01</v>
      </c>
      <c r="AP18" s="111"/>
      <c r="AQ18" s="111"/>
      <c r="AR18" s="111"/>
      <c r="AS18" s="111"/>
      <c r="AT18" s="111"/>
      <c r="AU18" s="111"/>
      <c r="AV18" s="111"/>
      <c r="AW18" s="111"/>
      <c r="AX18" s="111"/>
      <c r="AY18" s="272"/>
      <c r="AZ18" s="111"/>
      <c r="BA18" s="111"/>
      <c r="BB18" s="272"/>
      <c r="BC18" s="174"/>
      <c r="BD18" s="174"/>
      <c r="BE18" s="174"/>
      <c r="BF18" s="174"/>
      <c r="BG18" s="174"/>
      <c r="BH18" s="174"/>
      <c r="BI18" s="174"/>
      <c r="BJ18" s="174"/>
      <c r="BK18" s="174"/>
      <c r="BL18" s="111"/>
      <c r="BM18" s="111"/>
      <c r="BN18" s="272"/>
      <c r="BO18" s="174"/>
      <c r="BP18" s="174"/>
      <c r="BQ18" s="174"/>
      <c r="BR18" s="174"/>
      <c r="BS18" s="174"/>
      <c r="BT18" s="174"/>
      <c r="BU18" s="174"/>
      <c r="BV18" s="174"/>
      <c r="BW18" s="174"/>
      <c r="BX18" s="174"/>
    </row>
    <row r="19" spans="2:76" x14ac:dyDescent="0.3">
      <c r="B19" s="175"/>
      <c r="C19" s="171" t="s">
        <v>3815</v>
      </c>
      <c r="D19" s="107"/>
      <c r="E19" s="289">
        <f>SUM(E13,E15,E17)</f>
        <v>196484.15</v>
      </c>
      <c r="F19" s="289">
        <f t="shared" ref="F19:AN20" si="12">SUM(F13,F15,F17)</f>
        <v>147744.84</v>
      </c>
      <c r="G19" s="289">
        <f t="shared" si="12"/>
        <v>403446.74</v>
      </c>
      <c r="H19" s="289">
        <f t="shared" si="12"/>
        <v>139105.32</v>
      </c>
      <c r="I19" s="289">
        <f t="shared" si="12"/>
        <v>58130.37</v>
      </c>
      <c r="J19" s="289">
        <f t="shared" si="12"/>
        <v>23930.880000000001</v>
      </c>
      <c r="K19" s="289">
        <f t="shared" si="12"/>
        <v>388279.76</v>
      </c>
      <c r="L19" s="289">
        <f t="shared" si="12"/>
        <v>272231.81</v>
      </c>
      <c r="M19" s="289">
        <f t="shared" si="12"/>
        <v>143087.84</v>
      </c>
      <c r="N19" s="289">
        <f t="shared" si="12"/>
        <v>169411.44999999998</v>
      </c>
      <c r="O19" s="289">
        <f t="shared" si="12"/>
        <v>228984.87</v>
      </c>
      <c r="P19" s="290">
        <f t="shared" si="12"/>
        <v>128644.9</v>
      </c>
      <c r="Q19" s="291">
        <f t="shared" si="12"/>
        <v>1135631.44</v>
      </c>
      <c r="R19" s="289">
        <f t="shared" si="12"/>
        <v>340740.17</v>
      </c>
      <c r="S19" s="289">
        <f t="shared" si="12"/>
        <v>242745.97</v>
      </c>
      <c r="T19" s="289">
        <f t="shared" si="12"/>
        <v>243530.12000000002</v>
      </c>
      <c r="U19" s="289">
        <f t="shared" si="12"/>
        <v>245392.67</v>
      </c>
      <c r="V19" s="289">
        <f t="shared" si="12"/>
        <v>1766018.9000000001</v>
      </c>
      <c r="W19" s="289">
        <f t="shared" si="12"/>
        <v>1780813.5200000003</v>
      </c>
      <c r="X19" s="289">
        <f t="shared" si="12"/>
        <v>2540403.91</v>
      </c>
      <c r="Y19" s="289">
        <f t="shared" si="12"/>
        <v>2041244.56</v>
      </c>
      <c r="Z19" s="289">
        <f t="shared" si="12"/>
        <v>1472824.17</v>
      </c>
      <c r="AA19" s="289">
        <f t="shared" si="12"/>
        <v>1670110.38</v>
      </c>
      <c r="AB19" s="292">
        <f t="shared" si="12"/>
        <v>1601347.07</v>
      </c>
      <c r="AC19" s="291">
        <f t="shared" si="12"/>
        <v>6071895.0299999993</v>
      </c>
      <c r="AD19" s="289">
        <f t="shared" si="12"/>
        <v>8235270.8700000001</v>
      </c>
      <c r="AE19" s="289">
        <f t="shared" si="12"/>
        <v>6422611.4899999993</v>
      </c>
      <c r="AF19" s="289">
        <f t="shared" si="12"/>
        <v>6221881.1799999997</v>
      </c>
      <c r="AG19" s="289">
        <f t="shared" si="12"/>
        <v>4783855.63</v>
      </c>
      <c r="AH19" s="289">
        <f t="shared" si="12"/>
        <v>5275488.4799999995</v>
      </c>
      <c r="AI19" s="289">
        <f t="shared" si="12"/>
        <v>4353731.42</v>
      </c>
      <c r="AJ19" s="289">
        <f t="shared" si="12"/>
        <v>3446686.6899999995</v>
      </c>
      <c r="AK19" s="289">
        <f t="shared" si="12"/>
        <v>989599.58</v>
      </c>
      <c r="AL19" s="289">
        <f t="shared" si="12"/>
        <v>185106.05000000002</v>
      </c>
      <c r="AM19" s="289">
        <f t="shared" si="12"/>
        <v>1028.67</v>
      </c>
      <c r="AN19" s="293">
        <f t="shared" si="12"/>
        <v>790220.92</v>
      </c>
      <c r="AO19" s="289">
        <f t="shared" ref="AO19:BX19" si="13">SUM(AO13,AO15,AO17)</f>
        <v>1207.06</v>
      </c>
      <c r="AP19" s="289">
        <f t="shared" si="13"/>
        <v>0</v>
      </c>
      <c r="AQ19" s="289">
        <f t="shared" si="13"/>
        <v>0</v>
      </c>
      <c r="AR19" s="289">
        <f t="shared" si="13"/>
        <v>0</v>
      </c>
      <c r="AS19" s="289">
        <f t="shared" si="13"/>
        <v>0</v>
      </c>
      <c r="AT19" s="289">
        <f t="shared" si="13"/>
        <v>0</v>
      </c>
      <c r="AU19" s="289">
        <f t="shared" si="13"/>
        <v>0</v>
      </c>
      <c r="AV19" s="289">
        <f t="shared" si="13"/>
        <v>0</v>
      </c>
      <c r="AW19" s="289">
        <f t="shared" si="13"/>
        <v>0</v>
      </c>
      <c r="AX19" s="289">
        <f t="shared" si="13"/>
        <v>0</v>
      </c>
      <c r="AY19" s="292">
        <f t="shared" si="13"/>
        <v>0</v>
      </c>
      <c r="AZ19" s="289">
        <f t="shared" si="13"/>
        <v>0</v>
      </c>
      <c r="BA19" s="289">
        <f t="shared" si="13"/>
        <v>0</v>
      </c>
      <c r="BB19" s="292">
        <f t="shared" si="13"/>
        <v>0</v>
      </c>
      <c r="BC19" s="289">
        <f t="shared" si="13"/>
        <v>0</v>
      </c>
      <c r="BD19" s="289">
        <f t="shared" si="13"/>
        <v>0</v>
      </c>
      <c r="BE19" s="289">
        <f t="shared" si="13"/>
        <v>0</v>
      </c>
      <c r="BF19" s="289">
        <f t="shared" si="13"/>
        <v>0</v>
      </c>
      <c r="BG19" s="289">
        <f t="shared" si="13"/>
        <v>0</v>
      </c>
      <c r="BH19" s="289">
        <f t="shared" si="13"/>
        <v>0</v>
      </c>
      <c r="BI19" s="289">
        <f t="shared" si="13"/>
        <v>0</v>
      </c>
      <c r="BJ19" s="289">
        <f t="shared" si="13"/>
        <v>0</v>
      </c>
      <c r="BK19" s="289">
        <f t="shared" si="13"/>
        <v>0</v>
      </c>
      <c r="BL19" s="289">
        <f t="shared" si="13"/>
        <v>0</v>
      </c>
      <c r="BM19" s="289">
        <f t="shared" si="13"/>
        <v>0</v>
      </c>
      <c r="BN19" s="292">
        <f t="shared" si="13"/>
        <v>0</v>
      </c>
      <c r="BO19" s="289">
        <f t="shared" si="13"/>
        <v>0</v>
      </c>
      <c r="BP19" s="289">
        <f t="shared" si="13"/>
        <v>0</v>
      </c>
      <c r="BQ19" s="289">
        <f t="shared" si="13"/>
        <v>0</v>
      </c>
      <c r="BR19" s="289">
        <f t="shared" si="13"/>
        <v>0</v>
      </c>
      <c r="BS19" s="289">
        <f t="shared" si="13"/>
        <v>0</v>
      </c>
      <c r="BT19" s="289">
        <f t="shared" si="13"/>
        <v>0</v>
      </c>
      <c r="BU19" s="289">
        <f t="shared" si="13"/>
        <v>0</v>
      </c>
      <c r="BV19" s="289">
        <f t="shared" si="13"/>
        <v>0</v>
      </c>
      <c r="BW19" s="289">
        <f t="shared" si="13"/>
        <v>0</v>
      </c>
      <c r="BX19" s="289">
        <f t="shared" si="13"/>
        <v>0</v>
      </c>
    </row>
    <row r="20" spans="2:76" x14ac:dyDescent="0.3">
      <c r="B20" s="175"/>
      <c r="C20" s="171" t="s">
        <v>3816</v>
      </c>
      <c r="D20" s="107"/>
      <c r="E20" s="289">
        <f>SUM(E14,E16,E18)</f>
        <v>147744.84</v>
      </c>
      <c r="F20" s="289">
        <f t="shared" si="12"/>
        <v>403446.74</v>
      </c>
      <c r="G20" s="289">
        <f t="shared" si="12"/>
        <v>139105.32</v>
      </c>
      <c r="H20" s="289">
        <f t="shared" si="12"/>
        <v>58130.37</v>
      </c>
      <c r="I20" s="289">
        <f t="shared" si="12"/>
        <v>23930.880000000001</v>
      </c>
      <c r="J20" s="289">
        <f t="shared" si="12"/>
        <v>388279.76</v>
      </c>
      <c r="K20" s="289">
        <f t="shared" si="12"/>
        <v>272231.81</v>
      </c>
      <c r="L20" s="289">
        <f t="shared" si="12"/>
        <v>143087.84</v>
      </c>
      <c r="M20" s="289">
        <f t="shared" si="12"/>
        <v>169411.44999999998</v>
      </c>
      <c r="N20" s="289">
        <f t="shared" si="12"/>
        <v>228984.87</v>
      </c>
      <c r="O20" s="289">
        <f t="shared" si="12"/>
        <v>128644.9</v>
      </c>
      <c r="P20" s="290">
        <f t="shared" si="12"/>
        <v>1135631.44</v>
      </c>
      <c r="Q20" s="291">
        <f t="shared" si="12"/>
        <v>340740.17</v>
      </c>
      <c r="R20" s="289">
        <f t="shared" si="12"/>
        <v>242745.97</v>
      </c>
      <c r="S20" s="289">
        <f t="shared" si="12"/>
        <v>243530.12000000002</v>
      </c>
      <c r="T20" s="289">
        <f t="shared" si="12"/>
        <v>245392.67</v>
      </c>
      <c r="U20" s="289">
        <f t="shared" si="12"/>
        <v>1766018.9000000001</v>
      </c>
      <c r="V20" s="289">
        <f t="shared" si="12"/>
        <v>1780813.5200000003</v>
      </c>
      <c r="W20" s="289">
        <f t="shared" si="12"/>
        <v>2540403.91</v>
      </c>
      <c r="X20" s="289">
        <f t="shared" si="12"/>
        <v>2041244.56</v>
      </c>
      <c r="Y20" s="289">
        <f t="shared" si="12"/>
        <v>1472824.17</v>
      </c>
      <c r="Z20" s="289">
        <f t="shared" si="12"/>
        <v>1670110.38</v>
      </c>
      <c r="AA20" s="289">
        <f t="shared" si="12"/>
        <v>1601347.07</v>
      </c>
      <c r="AB20" s="292">
        <f t="shared" si="12"/>
        <v>6071895.0299999993</v>
      </c>
      <c r="AC20" s="291">
        <f t="shared" si="12"/>
        <v>8235270.8700000001</v>
      </c>
      <c r="AD20" s="289">
        <f t="shared" si="12"/>
        <v>6422611.4899999993</v>
      </c>
      <c r="AE20" s="289">
        <f t="shared" si="12"/>
        <v>6221881.1799999997</v>
      </c>
      <c r="AF20" s="316">
        <f t="shared" si="12"/>
        <v>4783855.63</v>
      </c>
      <c r="AG20" s="289">
        <f t="shared" si="12"/>
        <v>5275488.4799999995</v>
      </c>
      <c r="AH20" s="289">
        <f t="shared" si="12"/>
        <v>4353731.42</v>
      </c>
      <c r="AI20" s="289">
        <f t="shared" si="12"/>
        <v>3446686.6899999995</v>
      </c>
      <c r="AJ20" s="289">
        <f t="shared" si="12"/>
        <v>989599.58</v>
      </c>
      <c r="AK20" s="289">
        <f t="shared" si="12"/>
        <v>185106.05000000002</v>
      </c>
      <c r="AL20" s="289">
        <f t="shared" si="12"/>
        <v>1028.67</v>
      </c>
      <c r="AM20" s="289">
        <f t="shared" si="12"/>
        <v>790220.92</v>
      </c>
      <c r="AN20" s="293">
        <f t="shared" si="12"/>
        <v>1207.06</v>
      </c>
      <c r="AO20" s="289">
        <f t="shared" ref="AO20:BX20" si="14">SUM(AO14,AO16,AO18)</f>
        <v>90281.4</v>
      </c>
      <c r="AP20" s="289">
        <f t="shared" si="14"/>
        <v>0</v>
      </c>
      <c r="AQ20" s="289">
        <f t="shared" si="14"/>
        <v>0</v>
      </c>
      <c r="AR20" s="289">
        <f t="shared" si="14"/>
        <v>0</v>
      </c>
      <c r="AS20" s="289">
        <f t="shared" si="14"/>
        <v>0</v>
      </c>
      <c r="AT20" s="289">
        <f t="shared" si="14"/>
        <v>0</v>
      </c>
      <c r="AU20" s="289">
        <f t="shared" si="14"/>
        <v>0</v>
      </c>
      <c r="AV20" s="289">
        <f t="shared" si="14"/>
        <v>0</v>
      </c>
      <c r="AW20" s="289">
        <f t="shared" si="14"/>
        <v>0</v>
      </c>
      <c r="AX20" s="289">
        <f t="shared" si="14"/>
        <v>0</v>
      </c>
      <c r="AY20" s="292">
        <f t="shared" si="14"/>
        <v>0</v>
      </c>
      <c r="AZ20" s="289">
        <f t="shared" si="14"/>
        <v>0</v>
      </c>
      <c r="BA20" s="289">
        <f t="shared" si="14"/>
        <v>0</v>
      </c>
      <c r="BB20" s="292">
        <f t="shared" si="14"/>
        <v>0</v>
      </c>
      <c r="BC20" s="289">
        <f t="shared" si="14"/>
        <v>0</v>
      </c>
      <c r="BD20" s="289">
        <f t="shared" si="14"/>
        <v>0</v>
      </c>
      <c r="BE20" s="289">
        <f t="shared" si="14"/>
        <v>0</v>
      </c>
      <c r="BF20" s="289">
        <f t="shared" si="14"/>
        <v>0</v>
      </c>
      <c r="BG20" s="289">
        <f t="shared" si="14"/>
        <v>0</v>
      </c>
      <c r="BH20" s="289">
        <f t="shared" si="14"/>
        <v>0</v>
      </c>
      <c r="BI20" s="289">
        <f t="shared" si="14"/>
        <v>0</v>
      </c>
      <c r="BJ20" s="289">
        <f t="shared" si="14"/>
        <v>0</v>
      </c>
      <c r="BK20" s="289">
        <f t="shared" si="14"/>
        <v>0</v>
      </c>
      <c r="BL20" s="289">
        <f t="shared" si="14"/>
        <v>0</v>
      </c>
      <c r="BM20" s="289">
        <f t="shared" si="14"/>
        <v>0</v>
      </c>
      <c r="BN20" s="292">
        <f t="shared" si="14"/>
        <v>0</v>
      </c>
      <c r="BO20" s="289">
        <f t="shared" si="14"/>
        <v>0</v>
      </c>
      <c r="BP20" s="289">
        <f t="shared" si="14"/>
        <v>0</v>
      </c>
      <c r="BQ20" s="289">
        <f t="shared" si="14"/>
        <v>0</v>
      </c>
      <c r="BR20" s="289">
        <f t="shared" si="14"/>
        <v>0</v>
      </c>
      <c r="BS20" s="289">
        <f t="shared" si="14"/>
        <v>0</v>
      </c>
      <c r="BT20" s="289">
        <f t="shared" si="14"/>
        <v>0</v>
      </c>
      <c r="BU20" s="289">
        <f t="shared" si="14"/>
        <v>0</v>
      </c>
      <c r="BV20" s="289">
        <f t="shared" si="14"/>
        <v>0</v>
      </c>
      <c r="BW20" s="289">
        <f t="shared" si="14"/>
        <v>0</v>
      </c>
      <c r="BX20" s="289">
        <f t="shared" si="14"/>
        <v>0</v>
      </c>
    </row>
    <row r="22" spans="2:76" x14ac:dyDescent="0.3">
      <c r="BA22" s="112">
        <f>BA9+BA19</f>
        <v>0</v>
      </c>
      <c r="BB22" s="112">
        <f t="shared" ref="BB22:BO22" si="15">BB9+BB19</f>
        <v>0</v>
      </c>
      <c r="BC22" s="112">
        <f t="shared" si="15"/>
        <v>0</v>
      </c>
      <c r="BD22" s="112">
        <f t="shared" si="15"/>
        <v>0</v>
      </c>
      <c r="BE22" s="112">
        <f t="shared" si="15"/>
        <v>0</v>
      </c>
      <c r="BF22" s="112">
        <f t="shared" si="15"/>
        <v>0</v>
      </c>
      <c r="BG22" s="112">
        <f t="shared" si="15"/>
        <v>0</v>
      </c>
      <c r="BH22" s="112">
        <f t="shared" si="15"/>
        <v>0</v>
      </c>
      <c r="BI22" s="112">
        <f t="shared" si="15"/>
        <v>0</v>
      </c>
      <c r="BJ22" s="294">
        <f t="shared" si="15"/>
        <v>0</v>
      </c>
      <c r="BK22" s="112">
        <f t="shared" si="15"/>
        <v>0</v>
      </c>
      <c r="BL22" s="112">
        <f t="shared" si="15"/>
        <v>0</v>
      </c>
      <c r="BM22" s="112">
        <f t="shared" si="15"/>
        <v>0</v>
      </c>
      <c r="BN22" s="112">
        <f t="shared" si="15"/>
        <v>0</v>
      </c>
      <c r="BO22" s="112">
        <f t="shared" si="15"/>
        <v>0</v>
      </c>
    </row>
    <row r="23" spans="2:76" x14ac:dyDescent="0.3">
      <c r="BJ23" s="294" t="s">
        <v>4414</v>
      </c>
    </row>
    <row r="24" spans="2:76" x14ac:dyDescent="0.3">
      <c r="BJ24" s="294">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2453"/>
  <sheetViews>
    <sheetView showGridLines="0" zoomScale="85" zoomScaleNormal="85" workbookViewId="0">
      <pane ySplit="3" topLeftCell="A4" activePane="bottomLeft" state="frozen"/>
      <selection pane="bottomLeft" activeCell="E5" sqref="E5"/>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298">
        <v>8011423.0999999996</v>
      </c>
      <c r="K1" s="297">
        <v>15168628.049999999</v>
      </c>
    </row>
    <row r="2" spans="1:12" ht="24" customHeight="1" thickBot="1" x14ac:dyDescent="0.35">
      <c r="B2" s="66"/>
      <c r="C2" s="62" t="s">
        <v>2222</v>
      </c>
      <c r="D2" s="63"/>
      <c r="E2" s="64"/>
      <c r="F2" s="81"/>
      <c r="G2" s="67"/>
      <c r="H2" s="50"/>
      <c r="I2" s="51" t="s">
        <v>30</v>
      </c>
      <c r="J2" s="52">
        <f>SUBTOTAL(9,J4:J1048576)</f>
        <v>62844.859053369662</v>
      </c>
      <c r="K2" s="297">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10">
        <v>-409.12</v>
      </c>
      <c r="K8958" s="311"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10">
        <v>-479.95</v>
      </c>
      <c r="K8959" s="311"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10">
        <v>-498.38</v>
      </c>
      <c r="K8960" s="311"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10">
        <v>-912.33</v>
      </c>
      <c r="K8961" s="311"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10">
        <v>-1084.5899999999999</v>
      </c>
      <c r="K8962" s="311"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10">
        <v>-1928.33</v>
      </c>
      <c r="K8963" s="311"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10">
        <v>-1987.68</v>
      </c>
      <c r="K8964" s="311"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10">
        <v>-2000</v>
      </c>
      <c r="K8965" s="311"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10">
        <v>-2200</v>
      </c>
      <c r="K8966" s="311"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10">
        <v>-2558.4</v>
      </c>
      <c r="K8967" s="311"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10">
        <v>-3402</v>
      </c>
      <c r="K8968" s="311"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10">
        <v>-3696.77</v>
      </c>
      <c r="K8969" s="311"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10">
        <v>-6463.19</v>
      </c>
      <c r="K8970" s="311"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10">
        <v>-328.7</v>
      </c>
      <c r="K8972" s="311"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10">
        <v>-33089.230000000003</v>
      </c>
      <c r="K8973" s="311"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10">
        <v>-96</v>
      </c>
      <c r="K8974" s="311"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10">
        <v>-7.38</v>
      </c>
      <c r="K8976" s="311"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10">
        <v>-448.8</v>
      </c>
      <c r="K8977" s="311"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10">
        <v>-1359</v>
      </c>
      <c r="K8978" s="311"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10">
        <v>-1359</v>
      </c>
      <c r="K8979" s="311"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10">
        <v>-1449</v>
      </c>
      <c r="K8981" s="311"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10">
        <v>-2352.39</v>
      </c>
      <c r="K8982" s="311"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10">
        <v>-2440.7800000000002</v>
      </c>
      <c r="K8983" s="311"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10">
        <v>-4267.2</v>
      </c>
      <c r="K8984" s="311"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10">
        <v>-40079.78</v>
      </c>
      <c r="K8985" s="311"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10">
        <v>-242.05</v>
      </c>
      <c r="K8986" s="311"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10">
        <v>-13673.66</v>
      </c>
      <c r="K8987" s="311"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10">
        <v>-25</v>
      </c>
      <c r="K8988" s="311"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10">
        <v>-50</v>
      </c>
      <c r="K8989" s="311"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10">
        <v>1607.96</v>
      </c>
      <c r="K8990" s="311"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10">
        <v>-156.19</v>
      </c>
      <c r="K8992" s="311"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10">
        <v>-1607.96</v>
      </c>
      <c r="K8993" s="311"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10">
        <v>-148.56</v>
      </c>
      <c r="K8994" s="311"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10">
        <v>-240</v>
      </c>
      <c r="K8995" s="311"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14">
        <v>187027.83</v>
      </c>
      <c r="K8997" s="315"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12">
        <v>200000</v>
      </c>
      <c r="K8998" s="313"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10">
        <v>-8.65</v>
      </c>
      <c r="K8999" s="311"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10">
        <v>-8.65</v>
      </c>
      <c r="K9000" s="311"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10">
        <v>-8.65</v>
      </c>
      <c r="K9001" s="311"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10">
        <v>-17.22</v>
      </c>
      <c r="K9002" s="311"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10">
        <v>-99</v>
      </c>
      <c r="K9003" s="311"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10">
        <v>-462.56</v>
      </c>
      <c r="K9004" s="311"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10">
        <v>-700</v>
      </c>
      <c r="K9005" s="311"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10">
        <v>-700</v>
      </c>
      <c r="K9006" s="311"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10">
        <v>-1180.48</v>
      </c>
      <c r="K9007" s="311"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10">
        <v>-1264.51</v>
      </c>
      <c r="K9008" s="311"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10">
        <v>-1414.48</v>
      </c>
      <c r="K9009" s="311"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10">
        <v>-1607.96</v>
      </c>
      <c r="K9010" s="311"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10">
        <v>-162093.24</v>
      </c>
      <c r="K9011" s="311"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10">
        <v>-2356.63</v>
      </c>
      <c r="K9012" s="311"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12">
        <v>-200000</v>
      </c>
      <c r="K9013" s="313"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10">
        <v>-24</v>
      </c>
      <c r="K9015" s="311"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10">
        <v>919.39</v>
      </c>
      <c r="K9018" s="311"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10">
        <v>-8.65</v>
      </c>
      <c r="K9019" s="311"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10">
        <v>-8.65</v>
      </c>
      <c r="K9020" s="311"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10">
        <v>-8.65</v>
      </c>
      <c r="K9021" s="311"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10">
        <v>-8.65</v>
      </c>
      <c r="K9022" s="311"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10">
        <v>-8.65</v>
      </c>
      <c r="K9023" s="311"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10">
        <v>-8.65</v>
      </c>
      <c r="K9024" s="311"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10">
        <v>-8.65</v>
      </c>
      <c r="K9025" s="311"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10">
        <v>-8.65</v>
      </c>
      <c r="K9026" s="311"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10">
        <v>-8.65</v>
      </c>
      <c r="K9027" s="311"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10">
        <v>-507.13</v>
      </c>
      <c r="K9028" s="311"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10">
        <v>-681.38</v>
      </c>
      <c r="K9029" s="311"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10">
        <v>-1048.25</v>
      </c>
      <c r="K9030" s="311"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10">
        <v>-1048.25</v>
      </c>
      <c r="K9031" s="311"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10">
        <v>-1048.25</v>
      </c>
      <c r="K9032" s="311"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10">
        <v>-1160.5</v>
      </c>
      <c r="K9033" s="311"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10">
        <v>-1414.48</v>
      </c>
      <c r="K9034" s="311"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10">
        <v>-1717.13</v>
      </c>
      <c r="K9035" s="311"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10">
        <v>-1774.13</v>
      </c>
      <c r="K9036" s="311"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10">
        <v>-2464.62</v>
      </c>
      <c r="K9037" s="311"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10">
        <v>-2579.34</v>
      </c>
      <c r="K9038" s="311"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10">
        <v>-6126.25</v>
      </c>
      <c r="K9039" s="311"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10">
        <v>-10691.24</v>
      </c>
      <c r="K9040" s="311"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10">
        <v>-22225.09</v>
      </c>
      <c r="K9041" s="311"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10">
        <v>-10767.49</v>
      </c>
      <c r="K9042" s="311"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10">
        <v>-258.8</v>
      </c>
      <c r="K9043" s="311"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10">
        <v>-9.5</v>
      </c>
      <c r="K9045" s="311"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10">
        <v>-9.5</v>
      </c>
      <c r="K9046" s="311"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10">
        <v>-9.5</v>
      </c>
      <c r="K9047" s="311"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10">
        <v>-35.700000000000003</v>
      </c>
      <c r="K9048" s="311"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10">
        <v>-60</v>
      </c>
      <c r="K9049" s="311"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10">
        <v>-78.72</v>
      </c>
      <c r="K9050" s="311"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10">
        <v>-188</v>
      </c>
      <c r="K9051" s="311"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10">
        <v>-342</v>
      </c>
      <c r="K9052" s="311"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10">
        <v>-473.61</v>
      </c>
      <c r="K9053" s="311"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10">
        <v>-610.23</v>
      </c>
      <c r="K9054" s="311"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10">
        <v>-649.08000000000004</v>
      </c>
      <c r="K9055" s="311"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10">
        <v>-740</v>
      </c>
      <c r="K9056" s="311"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10">
        <v>-767.55</v>
      </c>
      <c r="K9057" s="311"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10">
        <v>-1072.51</v>
      </c>
      <c r="K9058" s="311"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10">
        <v>-2562.9499999999998</v>
      </c>
      <c r="K9059" s="311"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10">
        <v>-2571.6</v>
      </c>
      <c r="K9060" s="311"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10">
        <v>-2883</v>
      </c>
      <c r="K9061" s="311"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10">
        <v>-3129.4</v>
      </c>
      <c r="K9062" s="311"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10">
        <v>-3750</v>
      </c>
      <c r="K9063" s="311"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10">
        <v>-7035</v>
      </c>
      <c r="K9064" s="311"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12">
        <v>120000</v>
      </c>
      <c r="K9066" s="313"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10">
        <v>-9.5</v>
      </c>
      <c r="K9068" s="311"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10">
        <v>-9.5</v>
      </c>
      <c r="K9069" s="311"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10">
        <v>-9.5</v>
      </c>
      <c r="K9070" s="311"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10">
        <v>-9.5</v>
      </c>
      <c r="K9071" s="311"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10">
        <v>-9.5</v>
      </c>
      <c r="K9072" s="311"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10">
        <v>-9.5</v>
      </c>
      <c r="K9073" s="311"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10">
        <v>-9.5</v>
      </c>
      <c r="K9074" s="311"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10">
        <v>-128</v>
      </c>
      <c r="K9075" s="311"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10">
        <v>-637.25</v>
      </c>
      <c r="K9076" s="311"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10">
        <v>-954</v>
      </c>
      <c r="K9077" s="311"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10">
        <v>-1844.8</v>
      </c>
      <c r="K9078" s="311"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10">
        <v>-3500</v>
      </c>
      <c r="K9079" s="311"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10">
        <v>-3960</v>
      </c>
      <c r="K9080" s="311"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10">
        <v>-15000</v>
      </c>
      <c r="K9081" s="311"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10">
        <v>-20300</v>
      </c>
      <c r="K9082" s="311"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10">
        <v>-83977.87</v>
      </c>
      <c r="K9083" s="311"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10">
        <v>-12579.17</v>
      </c>
      <c r="K9084" s="311"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12">
        <v>-120000</v>
      </c>
      <c r="K9085" s="313"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10">
        <v>-320</v>
      </c>
      <c r="K9086" s="311"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10">
        <v>-41840.160000000003</v>
      </c>
      <c r="K9087" s="311"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10">
        <v>-20208.88</v>
      </c>
      <c r="K9088" s="311"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12">
        <v>240000</v>
      </c>
      <c r="K9090" s="313"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10">
        <v>-9.5</v>
      </c>
      <c r="K9092" s="311"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10">
        <v>-9.5</v>
      </c>
      <c r="K9093" s="311"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10">
        <v>-9.5</v>
      </c>
      <c r="K9094" s="311"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10">
        <v>-9.5</v>
      </c>
      <c r="K9095" s="311"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10">
        <v>-9.5</v>
      </c>
      <c r="K9096" s="311"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10">
        <v>-9.5</v>
      </c>
      <c r="K9097" s="311"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10">
        <v>-9.5</v>
      </c>
      <c r="K9098" s="311"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10">
        <v>-9.5</v>
      </c>
      <c r="K9099" s="311"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10">
        <v>-9.5</v>
      </c>
      <c r="K9100" s="311"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10">
        <v>-322.16000000000003</v>
      </c>
      <c r="K9101" s="311"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10">
        <v>-363.6</v>
      </c>
      <c r="K9102" s="311"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10">
        <v>-453.6</v>
      </c>
      <c r="K9103" s="311"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10">
        <v>-548.46</v>
      </c>
      <c r="K9104" s="311"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10">
        <v>-988.51</v>
      </c>
      <c r="K9105" s="311"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10">
        <v>-1270.4000000000001</v>
      </c>
      <c r="K9106" s="311"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10">
        <v>-13660.35</v>
      </c>
      <c r="K9107" s="311"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10">
        <v>-13663.22</v>
      </c>
      <c r="K9108" s="311"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10">
        <v>-19505.25</v>
      </c>
      <c r="K9109" s="311"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10">
        <v>-19505.259999999998</v>
      </c>
      <c r="K9110" s="311"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10">
        <v>-57900</v>
      </c>
      <c r="K9111" s="311"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10">
        <v>-67306.58</v>
      </c>
      <c r="K9112" s="311"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12">
        <v>-240000</v>
      </c>
      <c r="K9113" s="313"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12">
        <v>17000</v>
      </c>
      <c r="K9115" s="313"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10">
        <v>-198.57</v>
      </c>
      <c r="K9117" s="311"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10">
        <v>-300</v>
      </c>
      <c r="K9118" s="311"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10">
        <v>-762.56</v>
      </c>
      <c r="K9119" s="311"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10">
        <v>-1071.6400000000001</v>
      </c>
      <c r="K9120" s="311"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10">
        <v>-1330.25</v>
      </c>
      <c r="K9121" s="311"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10">
        <v>-2510.92</v>
      </c>
      <c r="K9122" s="311"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10">
        <v>-2672.32</v>
      </c>
      <c r="K9123" s="311"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10">
        <v>-3239.04</v>
      </c>
      <c r="K9124" s="311"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10">
        <v>-7513.57</v>
      </c>
      <c r="K9125" s="311"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12">
        <v>-17000</v>
      </c>
      <c r="K9126" s="313"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12">
        <v>23000</v>
      </c>
      <c r="K9128" s="313"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10">
        <v>-347.75</v>
      </c>
      <c r="K9129" s="311"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10">
        <v>-363.34</v>
      </c>
      <c r="K9130" s="311"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10">
        <v>-375.29</v>
      </c>
      <c r="K9131" s="311"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10">
        <v>-414.5</v>
      </c>
      <c r="K9132" s="311"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10">
        <v>-1062</v>
      </c>
      <c r="K9133" s="311"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10">
        <v>-1791.2</v>
      </c>
      <c r="K9134" s="311"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10">
        <v>-1993</v>
      </c>
      <c r="K9135" s="311"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10">
        <v>-2080.8000000000002</v>
      </c>
      <c r="K9136" s="311"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10">
        <v>-2649.27</v>
      </c>
      <c r="K9137" s="311"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10">
        <v>-3013.24</v>
      </c>
      <c r="K9138" s="311"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10">
        <v>-8300</v>
      </c>
      <c r="K9139" s="311"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12">
        <v>-23000</v>
      </c>
      <c r="K9140" s="313"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10">
        <v>-3487.52</v>
      </c>
      <c r="K9141" s="311"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10">
        <v>-1545.04</v>
      </c>
      <c r="K9142" s="311"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10">
        <v>-767.87</v>
      </c>
      <c r="K9143" s="311"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10">
        <v>-84.5</v>
      </c>
      <c r="K9146" s="311"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10">
        <v>-99</v>
      </c>
      <c r="K9147" s="311"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12">
        <v>200000</v>
      </c>
      <c r="K9148" s="313"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10">
        <v>-9.5</v>
      </c>
      <c r="K9149" s="311"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10">
        <v>-9.5</v>
      </c>
      <c r="K9150" s="311"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10">
        <v>-9.5</v>
      </c>
      <c r="K9151" s="311"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10">
        <v>-9.5</v>
      </c>
      <c r="K9152" s="311"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10">
        <v>-26.87</v>
      </c>
      <c r="K9153" s="311"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10">
        <v>-35.07</v>
      </c>
      <c r="K9154" s="311"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10">
        <v>-52.33</v>
      </c>
      <c r="K9155" s="311"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10">
        <v>-52.33</v>
      </c>
      <c r="K9156" s="311"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10">
        <v>-57.61</v>
      </c>
      <c r="K9157" s="311"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10">
        <v>-62.87</v>
      </c>
      <c r="K9158" s="311"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10">
        <v>-62.87</v>
      </c>
      <c r="K9159" s="311"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10">
        <v>-121.59</v>
      </c>
      <c r="K9160" s="311"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10">
        <v>-121.59</v>
      </c>
      <c r="K9161" s="311"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10">
        <v>-169</v>
      </c>
      <c r="K9162" s="311"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10">
        <v>-273.2</v>
      </c>
      <c r="K9163" s="311"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10">
        <v>-306.72000000000003</v>
      </c>
      <c r="K9164" s="311"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10">
        <v>-380.1</v>
      </c>
      <c r="K9165" s="311"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10">
        <v>-448.71</v>
      </c>
      <c r="K9166" s="311"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10">
        <v>-460</v>
      </c>
      <c r="K9167" s="311"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10">
        <v>-465</v>
      </c>
      <c r="K9168" s="311"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10">
        <v>-482.54</v>
      </c>
      <c r="K9169" s="311"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10">
        <v>-602.87</v>
      </c>
      <c r="K9170" s="311"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10">
        <v>-986.27</v>
      </c>
      <c r="K9171" s="311"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10">
        <v>-1600</v>
      </c>
      <c r="K9172" s="311"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10">
        <v>-1857</v>
      </c>
      <c r="K9173" s="311"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10">
        <v>-1987.93</v>
      </c>
      <c r="K9174" s="311"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10">
        <v>-2402.56</v>
      </c>
      <c r="K9175" s="311"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10">
        <v>-2499</v>
      </c>
      <c r="K9176" s="311"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10">
        <v>-3164.7</v>
      </c>
      <c r="K9177" s="311"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10">
        <v>-4236.3</v>
      </c>
      <c r="K9178" s="311"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10">
        <v>-4679.6099999999997</v>
      </c>
      <c r="K9179" s="311"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10">
        <v>-4829</v>
      </c>
      <c r="K9180" s="311"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10">
        <v>-7000</v>
      </c>
      <c r="K9181" s="311"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10">
        <v>-9098.67</v>
      </c>
      <c r="K9182" s="311"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10">
        <v>-125439.61</v>
      </c>
      <c r="K9183" s="311"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12">
        <v>-200000</v>
      </c>
      <c r="K9184" s="313"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10">
        <v>-9.5</v>
      </c>
      <c r="K9186" s="311"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10">
        <v>-9.5</v>
      </c>
      <c r="K9187" s="311"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10">
        <v>-9.5</v>
      </c>
      <c r="K9188" s="311"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10">
        <v>-9.5</v>
      </c>
      <c r="K9189" s="311"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10">
        <v>-9.5</v>
      </c>
      <c r="K9190" s="311"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10">
        <v>-312.5</v>
      </c>
      <c r="K9191" s="311"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10">
        <v>-409.13</v>
      </c>
      <c r="K9192" s="311"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10">
        <v>-480.1</v>
      </c>
      <c r="K9193" s="311"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10">
        <v>-498.54</v>
      </c>
      <c r="K9194" s="311"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10">
        <v>-683</v>
      </c>
      <c r="K9195" s="311"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10">
        <v>-912.34</v>
      </c>
      <c r="K9196" s="311"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10">
        <v>-1084.58</v>
      </c>
      <c r="K9197" s="311"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10">
        <v>-1928.33</v>
      </c>
      <c r="K9198" s="311"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10">
        <v>-1988.27</v>
      </c>
      <c r="K9199" s="311"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10">
        <v>-2288</v>
      </c>
      <c r="K9200" s="311"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10">
        <v>-2526.7199999999998</v>
      </c>
      <c r="K9201" s="311"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10">
        <v>-2775.36</v>
      </c>
      <c r="K9202" s="311"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10">
        <v>-87.5</v>
      </c>
      <c r="K9203" s="311"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10">
        <v>-341.04</v>
      </c>
      <c r="K9204" s="311"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10">
        <v>-160</v>
      </c>
      <c r="K9205" s="311"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10">
        <v>-368</v>
      </c>
      <c r="K9206" s="311"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12">
        <v>55000</v>
      </c>
      <c r="K9208" s="313"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10">
        <v>-9.5</v>
      </c>
      <c r="K9209" s="311"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10">
        <v>-9.5</v>
      </c>
      <c r="K9210" s="311"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10">
        <v>-9.5</v>
      </c>
      <c r="K9211" s="311"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10">
        <v>-9.5</v>
      </c>
      <c r="K9212" s="311"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10">
        <v>-9.5</v>
      </c>
      <c r="K9213" s="311"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10">
        <v>-9.5</v>
      </c>
      <c r="K9214" s="311"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10">
        <v>-9.5</v>
      </c>
      <c r="K9215" s="311"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10">
        <v>-9.5</v>
      </c>
      <c r="K9216" s="311"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10">
        <v>-9.5</v>
      </c>
      <c r="K9217" s="311"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10">
        <v>-90.3</v>
      </c>
      <c r="K9218" s="311"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10">
        <v>-240.4</v>
      </c>
      <c r="K9219" s="311"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10">
        <v>-322.16000000000003</v>
      </c>
      <c r="K9220" s="311"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10">
        <v>-702</v>
      </c>
      <c r="K9221" s="311"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10">
        <v>-1151.7</v>
      </c>
      <c r="K9222" s="311"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10">
        <v>-2132</v>
      </c>
      <c r="K9223" s="311"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10">
        <v>-2564.48</v>
      </c>
      <c r="K9224" s="311"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10">
        <v>-2649.26</v>
      </c>
      <c r="K9225" s="311"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10">
        <v>-3070.1</v>
      </c>
      <c r="K9226" s="311"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10">
        <v>-7000</v>
      </c>
      <c r="K9227" s="311"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10">
        <v>-7165</v>
      </c>
      <c r="K9228" s="311"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10">
        <v>-10000</v>
      </c>
      <c r="K9229" s="311"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10">
        <v>-15324.15</v>
      </c>
      <c r="K9230" s="311"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12">
        <v>-55000</v>
      </c>
      <c r="K9231" s="313"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10">
        <v>-160</v>
      </c>
      <c r="K9232" s="311"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14">
        <v>730988.76</v>
      </c>
      <c r="K9233" s="315"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10">
        <v>-210</v>
      </c>
      <c r="K9235" s="311"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10">
        <v>-242.8</v>
      </c>
      <c r="K9236" s="311"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10">
        <v>-262.5</v>
      </c>
      <c r="K9237" s="311"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10">
        <v>-300</v>
      </c>
      <c r="K9238" s="311"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10">
        <v>-353.92</v>
      </c>
      <c r="K9239" s="311"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10">
        <v>-668</v>
      </c>
      <c r="K9240" s="311"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10">
        <v>-776.44</v>
      </c>
      <c r="K9241" s="311"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10">
        <v>-1088</v>
      </c>
      <c r="K9242" s="311"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10">
        <v>-1254</v>
      </c>
      <c r="K9243" s="311"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10">
        <v>-2020</v>
      </c>
      <c r="K9244" s="311"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10">
        <v>-2114.7399999999998</v>
      </c>
      <c r="K9245" s="311"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10">
        <v>30</v>
      </c>
      <c r="K9247" s="311"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10">
        <v>-2827.32</v>
      </c>
      <c r="K9248" s="311"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10">
        <v>-2805</v>
      </c>
      <c r="K9249" s="311"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10">
        <v>-771.09</v>
      </c>
      <c r="K9250" s="311"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10">
        <v>-382.5</v>
      </c>
      <c r="K9251" s="311"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10">
        <v>7678.78</v>
      </c>
      <c r="K9253" s="311"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12">
        <v>500000</v>
      </c>
      <c r="K9254" s="313"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12">
        <v>499999.99</v>
      </c>
      <c r="K9255" s="313"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12">
        <v>499999.98</v>
      </c>
      <c r="K9256" s="313"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12">
        <v>450000</v>
      </c>
      <c r="K9257" s="313"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10">
        <v>-9.5</v>
      </c>
      <c r="K9258" s="311"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10">
        <v>-9.5</v>
      </c>
      <c r="K9259" s="311"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10">
        <v>-9.5</v>
      </c>
      <c r="K9260" s="311"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10">
        <v>-9.5</v>
      </c>
      <c r="K9261" s="311"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10">
        <v>-9.5</v>
      </c>
      <c r="K9262" s="311"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10">
        <v>-9.5</v>
      </c>
      <c r="K9263" s="311"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10">
        <v>-9.5</v>
      </c>
      <c r="K9264" s="311"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10">
        <v>-17.04</v>
      </c>
      <c r="K9265" s="311"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10">
        <v>-38.4</v>
      </c>
      <c r="K9266" s="311"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10">
        <v>-59.09</v>
      </c>
      <c r="K9267" s="311"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10">
        <v>-59.94</v>
      </c>
      <c r="K9268" s="311"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10">
        <v>-66.3</v>
      </c>
      <c r="K9269" s="311"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10">
        <v>-73.13</v>
      </c>
      <c r="K9270" s="311"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10">
        <v>-79.86</v>
      </c>
      <c r="K9271" s="311"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10">
        <v>-142.85</v>
      </c>
      <c r="K9272" s="311"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10">
        <v>-149.57</v>
      </c>
      <c r="K9273" s="311"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10">
        <v>-183.16</v>
      </c>
      <c r="K9274" s="311"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10">
        <v>-226.69</v>
      </c>
      <c r="K9275" s="311"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10">
        <v>-244.92</v>
      </c>
      <c r="K9276" s="311"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10">
        <v>-245.85</v>
      </c>
      <c r="K9277" s="311"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10">
        <v>-247.57</v>
      </c>
      <c r="K9278" s="311"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10">
        <v>-427.04</v>
      </c>
      <c r="K9279" s="311"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10">
        <v>-456.75</v>
      </c>
      <c r="K9280" s="311"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10">
        <v>-540.09</v>
      </c>
      <c r="K9281" s="311"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10">
        <v>-759.26</v>
      </c>
      <c r="K9282" s="311"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10">
        <v>-1058.3599999999999</v>
      </c>
      <c r="K9283" s="311"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10">
        <v>-1708.69</v>
      </c>
      <c r="K9284" s="311"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10">
        <v>-1823.07</v>
      </c>
      <c r="K9285" s="311"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10">
        <v>-2704.34</v>
      </c>
      <c r="K9286" s="311"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10">
        <v>-2390.37</v>
      </c>
      <c r="K9287" s="311"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10">
        <v>-1185.75</v>
      </c>
      <c r="K9288" s="311"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10">
        <v>-2885.66</v>
      </c>
      <c r="K9289" s="311"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10">
        <v>-3182.46</v>
      </c>
      <c r="K9290" s="311"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10">
        <v>-3300</v>
      </c>
      <c r="K9291" s="311"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10">
        <v>-4048.02</v>
      </c>
      <c r="K9292" s="311"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10">
        <v>-4575.18</v>
      </c>
      <c r="K9293" s="311"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10">
        <v>-4921.37</v>
      </c>
      <c r="K9294" s="311"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10">
        <v>-5651.51</v>
      </c>
      <c r="K9295" s="311"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10">
        <v>-6018.06</v>
      </c>
      <c r="K9296" s="311"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10">
        <v>-8740</v>
      </c>
      <c r="K9297" s="311"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10">
        <v>-9865.6299999999992</v>
      </c>
      <c r="K9298" s="311"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10">
        <v>-11389.18</v>
      </c>
      <c r="K9299" s="311"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10">
        <v>-11641.94</v>
      </c>
      <c r="K9300" s="311"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10">
        <v>-14098.05</v>
      </c>
      <c r="K9301" s="311"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10">
        <v>-17961</v>
      </c>
      <c r="K9302" s="311"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10">
        <v>-18656</v>
      </c>
      <c r="K9303" s="311"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10">
        <v>-29345.040000000001</v>
      </c>
      <c r="K9304" s="311"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10">
        <v>-49900</v>
      </c>
      <c r="K9305" s="311"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10">
        <v>-110441.39</v>
      </c>
      <c r="K9306" s="311"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10">
        <v>-195349.08</v>
      </c>
      <c r="K9307" s="311"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10">
        <v>-362764.58</v>
      </c>
      <c r="K9308" s="311"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10">
        <v>-396996.91</v>
      </c>
      <c r="K9309" s="311"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10">
        <v>-7678.78</v>
      </c>
      <c r="K9310" s="311"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10">
        <v>-12101.13</v>
      </c>
      <c r="K9311" s="311"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12">
        <v>-450000</v>
      </c>
      <c r="K9312" s="313"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12">
        <v>-499999.98</v>
      </c>
      <c r="K9313" s="313"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12">
        <v>-499999.99</v>
      </c>
      <c r="K9314" s="313"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12">
        <v>-500000</v>
      </c>
      <c r="K9315" s="313"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10">
        <v>-295.5</v>
      </c>
      <c r="K9316" s="311"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12">
        <v>450000</v>
      </c>
      <c r="K9318" s="313"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10">
        <v>-9.5</v>
      </c>
      <c r="K9319" s="311"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10">
        <v>-9.5</v>
      </c>
      <c r="K9320" s="311"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10">
        <v>-9.5</v>
      </c>
      <c r="K9321" s="311"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10">
        <v>-9.5</v>
      </c>
      <c r="K9322" s="311"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10">
        <v>-56.45</v>
      </c>
      <c r="K9323" s="311"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10">
        <v>-330.89</v>
      </c>
      <c r="K9324" s="311"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10">
        <v>-372.4</v>
      </c>
      <c r="K9325" s="311"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10">
        <v>-1375.5</v>
      </c>
      <c r="K9326" s="311"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10">
        <v>-2150.29</v>
      </c>
      <c r="K9327" s="311"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10">
        <v>-2649.26</v>
      </c>
      <c r="K9328" s="311"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10">
        <v>-380000</v>
      </c>
      <c r="K9329" s="311"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12">
        <v>-450000</v>
      </c>
      <c r="K9330" s="313"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10">
        <v>-87.5</v>
      </c>
      <c r="K9331" s="311"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10">
        <v>-528</v>
      </c>
      <c r="K9332" s="311"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10">
        <v>-87.5</v>
      </c>
      <c r="K9333" s="311"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10">
        <v>-295.5</v>
      </c>
      <c r="K9334" s="311"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12">
        <v>500000</v>
      </c>
      <c r="K9336" s="313"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10">
        <v>-202</v>
      </c>
      <c r="K9337" s="311"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10">
        <v>-351.84</v>
      </c>
      <c r="K9338" s="311"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10">
        <v>-683.03</v>
      </c>
      <c r="K9339" s="311"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10">
        <v>-3091.2</v>
      </c>
      <c r="K9340" s="311"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10">
        <v>-3111.72</v>
      </c>
      <c r="K9341" s="311"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12">
        <v>-500000</v>
      </c>
      <c r="K9342" s="313"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14">
        <v>633690.65</v>
      </c>
      <c r="K9344" s="315"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14">
        <v>255524.79</v>
      </c>
      <c r="K9345" s="315"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14">
        <v>110784.56</v>
      </c>
      <c r="K9346" s="315"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10">
        <v>-311.35000000000002</v>
      </c>
      <c r="K9347" s="311"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10">
        <v>-387.77</v>
      </c>
      <c r="K9348" s="311"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10">
        <v>-618</v>
      </c>
      <c r="K9349" s="311"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10">
        <v>-1046</v>
      </c>
      <c r="K9350" s="311"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10">
        <v>-2967.8</v>
      </c>
      <c r="K9351" s="311"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12">
        <v>500000</v>
      </c>
      <c r="K9352" s="313"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10">
        <v>-9.5</v>
      </c>
      <c r="K9353" s="311"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10">
        <v>-53.05</v>
      </c>
      <c r="K9354" s="311"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10">
        <v>-360</v>
      </c>
      <c r="K9355" s="311"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10">
        <v>-381.88</v>
      </c>
      <c r="K9356" s="311"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10">
        <v>-453.6</v>
      </c>
      <c r="K9357" s="311"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10">
        <v>-1386</v>
      </c>
      <c r="K9358" s="311"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12">
        <v>-500000</v>
      </c>
      <c r="K9359" s="313"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10">
        <v>-87.5</v>
      </c>
      <c r="K9360" s="311"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10">
        <v>-25</v>
      </c>
      <c r="K9361" s="311"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10">
        <v>-25</v>
      </c>
      <c r="K9362" s="311"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10">
        <v>330.89</v>
      </c>
      <c r="K9364" s="311"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10">
        <v>-2.5</v>
      </c>
      <c r="K9365" s="311"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10">
        <v>-9.5</v>
      </c>
      <c r="K9366" s="311"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10">
        <v>-45.55</v>
      </c>
      <c r="K9367" s="311"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10">
        <v>-154.28</v>
      </c>
      <c r="K9368" s="311"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10">
        <v>-213.45</v>
      </c>
      <c r="K9369" s="311"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10">
        <v>-240.96</v>
      </c>
      <c r="K9370" s="311"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10">
        <v>-254</v>
      </c>
      <c r="K9371" s="311"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10">
        <v>-301.98</v>
      </c>
      <c r="K9372" s="311"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10">
        <v>-391.78</v>
      </c>
      <c r="K9373" s="311"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10">
        <v>-674.3</v>
      </c>
      <c r="K9374" s="311"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10">
        <v>-960</v>
      </c>
      <c r="K9375" s="311"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10">
        <v>-1571.17</v>
      </c>
      <c r="K9376" s="311"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10">
        <v>-1821.22</v>
      </c>
      <c r="K9377" s="311"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10">
        <v>-1992.94</v>
      </c>
      <c r="K9378" s="311"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10">
        <v>-2510.9299999999998</v>
      </c>
      <c r="K9379" s="311"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10">
        <v>-2664.72</v>
      </c>
      <c r="K9380" s="311"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10">
        <v>-3920</v>
      </c>
      <c r="K9381" s="311"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10">
        <v>-3922.08</v>
      </c>
      <c r="K9382" s="311"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10">
        <v>-4033</v>
      </c>
      <c r="K9383" s="311"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10">
        <v>-4365.62</v>
      </c>
      <c r="K9384" s="311"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10">
        <v>-4469.1499999999996</v>
      </c>
      <c r="K9385" s="311"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10">
        <v>-4996.57</v>
      </c>
      <c r="K9386" s="311"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10">
        <v>-20875.8</v>
      </c>
      <c r="K9387" s="311"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10">
        <v>-501.75</v>
      </c>
      <c r="K9390" s="311"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14">
        <v>7751.14</v>
      </c>
      <c r="K9392" s="315"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14">
        <v>0.21</v>
      </c>
      <c r="K9393" s="315"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12">
        <v>500000</v>
      </c>
      <c r="K9394" s="313"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14">
        <v>859.71</v>
      </c>
      <c r="K9395" s="315"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10">
        <v>256.04000000000002</v>
      </c>
      <c r="K9396" s="311"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12">
        <v>-500000</v>
      </c>
      <c r="K9397" s="313"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10">
        <v>-415.36</v>
      </c>
      <c r="K9398" s="311"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10">
        <v>-663.58</v>
      </c>
      <c r="K9399" s="311"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69" t="s">
        <v>2228</v>
      </c>
      <c r="C12168" s="261" t="s">
        <v>138</v>
      </c>
      <c r="D12168" s="74" t="str">
        <f t="shared" si="381"/>
        <v>jan/2019</v>
      </c>
      <c r="E12168" s="263">
        <v>43467</v>
      </c>
      <c r="F12168" s="260">
        <v>2601</v>
      </c>
      <c r="G12168" s="260" t="s">
        <v>2229</v>
      </c>
      <c r="H12168" s="264" t="s">
        <v>4368</v>
      </c>
      <c r="I12168" s="264" t="s">
        <v>2217</v>
      </c>
      <c r="J12168" s="264">
        <v>-620</v>
      </c>
      <c r="K12168" s="83" t="str">
        <f>IFERROR(IFERROR(VLOOKUP(I12168,'DE-PARA'!B:D,3,0),VLOOKUP(I12168,'DE-PARA'!C:D,2,0)),"NÃO ENCONTRADO")</f>
        <v>Investimentos</v>
      </c>
      <c r="L12168" s="50" t="str">
        <f>VLOOKUP(K12168,'Base -Receita-Despesa'!$B:$AS,1,FALSE)</f>
        <v>Investimentos</v>
      </c>
      <c r="P12168" s="270" t="s">
        <v>4410</v>
      </c>
    </row>
    <row r="12169" spans="1:16" x14ac:dyDescent="0.3">
      <c r="A12169" s="82" t="str">
        <f t="shared" si="380"/>
        <v>2019</v>
      </c>
      <c r="B12169" s="260" t="s">
        <v>2228</v>
      </c>
      <c r="C12169" s="261" t="s">
        <v>138</v>
      </c>
      <c r="D12169" s="74" t="str">
        <f t="shared" si="381"/>
        <v>jan/2019</v>
      </c>
      <c r="E12169" s="263">
        <v>43467</v>
      </c>
      <c r="F12169" s="260" t="s">
        <v>1070</v>
      </c>
      <c r="G12169" s="260" t="s">
        <v>2229</v>
      </c>
      <c r="H12169" s="264" t="s">
        <v>1071</v>
      </c>
      <c r="I12169" s="264" t="s">
        <v>2237</v>
      </c>
      <c r="J12169" s="264">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3">
        <v>43468</v>
      </c>
      <c r="F12170" s="260">
        <v>2601</v>
      </c>
      <c r="G12170" s="260" t="s">
        <v>2229</v>
      </c>
      <c r="H12170" s="264" t="s">
        <v>4368</v>
      </c>
      <c r="I12170" s="264" t="s">
        <v>2217</v>
      </c>
      <c r="J12170" s="264">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3">
        <v>43469</v>
      </c>
      <c r="F12171" s="260">
        <v>2601</v>
      </c>
      <c r="G12171" s="260" t="s">
        <v>2229</v>
      </c>
      <c r="H12171" s="264" t="s">
        <v>4368</v>
      </c>
      <c r="I12171" s="264" t="s">
        <v>2217</v>
      </c>
      <c r="J12171" s="264">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3">
        <v>43469</v>
      </c>
      <c r="F12172" s="260">
        <v>10192</v>
      </c>
      <c r="G12172" s="260" t="s">
        <v>2229</v>
      </c>
      <c r="H12172" s="264" t="s">
        <v>4369</v>
      </c>
      <c r="I12172" s="264" t="s">
        <v>2183</v>
      </c>
      <c r="J12172" s="264">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3">
        <v>43469</v>
      </c>
      <c r="F12173" s="260">
        <v>10192</v>
      </c>
      <c r="G12173" s="260" t="s">
        <v>2229</v>
      </c>
      <c r="H12173" s="264" t="s">
        <v>4369</v>
      </c>
      <c r="I12173" s="264" t="s">
        <v>562</v>
      </c>
      <c r="J12173" s="264">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3">
        <v>43469</v>
      </c>
      <c r="F12174" s="260" t="s">
        <v>1070</v>
      </c>
      <c r="G12174" s="260" t="s">
        <v>2229</v>
      </c>
      <c r="H12174" s="264" t="s">
        <v>1071</v>
      </c>
      <c r="I12174" s="264" t="s">
        <v>2237</v>
      </c>
      <c r="J12174" s="264">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3">
        <v>43480</v>
      </c>
      <c r="F12175" s="260" t="s">
        <v>1261</v>
      </c>
      <c r="G12175" s="260" t="s">
        <v>2229</v>
      </c>
      <c r="H12175" s="264" t="s">
        <v>2338</v>
      </c>
      <c r="I12175" s="264" t="s">
        <v>135</v>
      </c>
      <c r="J12175" s="264">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3">
        <v>43480</v>
      </c>
      <c r="F12176" s="260" t="s">
        <v>1070</v>
      </c>
      <c r="G12176" s="260" t="s">
        <v>2229</v>
      </c>
      <c r="H12176" s="264" t="s">
        <v>1071</v>
      </c>
      <c r="I12176" s="264" t="s">
        <v>2237</v>
      </c>
      <c r="J12176" s="264">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3">
        <v>43481</v>
      </c>
      <c r="F12177" s="260" t="s">
        <v>161</v>
      </c>
      <c r="G12177" s="260" t="s">
        <v>2229</v>
      </c>
      <c r="H12177" s="264" t="s">
        <v>161</v>
      </c>
      <c r="I12177" s="264" t="s">
        <v>2168</v>
      </c>
      <c r="J12177" s="265">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3">
        <v>43481</v>
      </c>
      <c r="F12178" s="260" t="s">
        <v>1261</v>
      </c>
      <c r="G12178" s="260" t="s">
        <v>2229</v>
      </c>
      <c r="H12178" s="264" t="s">
        <v>2338</v>
      </c>
      <c r="I12178" s="264" t="s">
        <v>135</v>
      </c>
      <c r="J12178" s="264">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3">
        <v>43481</v>
      </c>
      <c r="F12179" s="260" t="s">
        <v>1061</v>
      </c>
      <c r="G12179" s="260" t="s">
        <v>2229</v>
      </c>
      <c r="H12179" s="264" t="s">
        <v>4370</v>
      </c>
      <c r="I12179" s="264" t="s">
        <v>126</v>
      </c>
      <c r="J12179" s="265">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3">
        <v>43481</v>
      </c>
      <c r="F12180" s="260" t="s">
        <v>1061</v>
      </c>
      <c r="G12180" s="260" t="s">
        <v>2229</v>
      </c>
      <c r="H12180" s="264" t="s">
        <v>4371</v>
      </c>
      <c r="I12180" s="264" t="s">
        <v>2170</v>
      </c>
      <c r="J12180" s="265">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3">
        <v>43481</v>
      </c>
      <c r="F12181" s="260" t="s">
        <v>4372</v>
      </c>
      <c r="G12181" s="260" t="s">
        <v>2229</v>
      </c>
      <c r="H12181" s="264" t="s">
        <v>4373</v>
      </c>
      <c r="I12181" s="264" t="s">
        <v>141</v>
      </c>
      <c r="J12181" s="265">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3">
        <v>43481</v>
      </c>
      <c r="F12182" s="260" t="s">
        <v>4372</v>
      </c>
      <c r="G12182" s="260" t="s">
        <v>2229</v>
      </c>
      <c r="H12182" s="264" t="s">
        <v>3063</v>
      </c>
      <c r="I12182" s="264" t="s">
        <v>141</v>
      </c>
      <c r="J12182" s="264">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3">
        <v>43481</v>
      </c>
      <c r="F12183" s="260" t="s">
        <v>1061</v>
      </c>
      <c r="G12183" s="260" t="s">
        <v>2229</v>
      </c>
      <c r="H12183" s="264" t="s">
        <v>4370</v>
      </c>
      <c r="I12183" s="264" t="s">
        <v>126</v>
      </c>
      <c r="J12183" s="265">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3">
        <v>43482</v>
      </c>
      <c r="F12184" s="260" t="s">
        <v>1061</v>
      </c>
      <c r="G12184" s="260" t="s">
        <v>2229</v>
      </c>
      <c r="H12184" s="264" t="s">
        <v>4370</v>
      </c>
      <c r="I12184" s="264" t="s">
        <v>126</v>
      </c>
      <c r="J12184" s="265">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3">
        <v>43482</v>
      </c>
      <c r="F12185" s="260" t="s">
        <v>4372</v>
      </c>
      <c r="G12185" s="260" t="s">
        <v>2229</v>
      </c>
      <c r="H12185" s="264" t="s">
        <v>542</v>
      </c>
      <c r="I12185" s="264" t="s">
        <v>141</v>
      </c>
      <c r="J12185" s="265">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3">
        <v>43482</v>
      </c>
      <c r="F12186" s="260" t="s">
        <v>4374</v>
      </c>
      <c r="G12186" s="260" t="s">
        <v>2229</v>
      </c>
      <c r="H12186" s="264" t="s">
        <v>72</v>
      </c>
      <c r="I12186" s="264" t="s">
        <v>1064</v>
      </c>
      <c r="J12186" s="265">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3">
        <v>43482</v>
      </c>
      <c r="F12187" s="260" t="s">
        <v>1061</v>
      </c>
      <c r="G12187" s="260" t="s">
        <v>2229</v>
      </c>
      <c r="H12187" s="264" t="s">
        <v>4371</v>
      </c>
      <c r="I12187" s="264" t="s">
        <v>2170</v>
      </c>
      <c r="J12187" s="265">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3">
        <v>43482</v>
      </c>
      <c r="F12188" s="260" t="s">
        <v>254</v>
      </c>
      <c r="G12188" s="260" t="s">
        <v>2229</v>
      </c>
      <c r="H12188" s="264" t="s">
        <v>690</v>
      </c>
      <c r="I12188" s="264" t="s">
        <v>130</v>
      </c>
      <c r="J12188" s="265">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3">
        <v>43482</v>
      </c>
      <c r="F12189" s="260">
        <v>2618959</v>
      </c>
      <c r="G12189" s="260" t="s">
        <v>2229</v>
      </c>
      <c r="H12189" s="264" t="s">
        <v>2362</v>
      </c>
      <c r="I12189" s="264" t="s">
        <v>164</v>
      </c>
      <c r="J12189" s="264">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3">
        <v>43482</v>
      </c>
      <c r="F12190" s="260">
        <v>2618959</v>
      </c>
      <c r="G12190" s="260" t="s">
        <v>2229</v>
      </c>
      <c r="H12190" s="264" t="s">
        <v>2362</v>
      </c>
      <c r="I12190" s="264" t="s">
        <v>562</v>
      </c>
      <c r="J12190" s="264">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3">
        <v>43482</v>
      </c>
      <c r="F12191" s="260">
        <v>2589782</v>
      </c>
      <c r="G12191" s="260" t="s">
        <v>2229</v>
      </c>
      <c r="H12191" s="264" t="s">
        <v>2362</v>
      </c>
      <c r="I12191" s="264" t="s">
        <v>164</v>
      </c>
      <c r="J12191" s="264">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3">
        <v>43482</v>
      </c>
      <c r="F12192" s="262" t="s">
        <v>131</v>
      </c>
      <c r="G12192" s="260" t="s">
        <v>2229</v>
      </c>
      <c r="H12192" s="264" t="s">
        <v>4375</v>
      </c>
      <c r="I12192" s="264" t="s">
        <v>133</v>
      </c>
      <c r="J12192" s="265">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3">
        <v>43482</v>
      </c>
      <c r="F12193" s="260" t="s">
        <v>1061</v>
      </c>
      <c r="G12193" s="260" t="s">
        <v>2229</v>
      </c>
      <c r="H12193" s="266" t="s">
        <v>4370</v>
      </c>
      <c r="I12193" s="264" t="s">
        <v>126</v>
      </c>
      <c r="J12193" s="265">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3">
        <v>43482</v>
      </c>
      <c r="F12194" s="260" t="s">
        <v>254</v>
      </c>
      <c r="G12194" s="260" t="s">
        <v>2229</v>
      </c>
      <c r="H12194" s="264" t="s">
        <v>2572</v>
      </c>
      <c r="I12194" s="264" t="s">
        <v>130</v>
      </c>
      <c r="J12194" s="265">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3">
        <v>43483</v>
      </c>
      <c r="F12195" s="260" t="s">
        <v>1261</v>
      </c>
      <c r="G12195" s="260" t="s">
        <v>2229</v>
      </c>
      <c r="H12195" s="264" t="s">
        <v>262</v>
      </c>
      <c r="I12195" s="264" t="s">
        <v>135</v>
      </c>
      <c r="J12195" s="264">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3">
        <v>43483</v>
      </c>
      <c r="F12196" s="260">
        <v>4824</v>
      </c>
      <c r="G12196" s="260" t="s">
        <v>2229</v>
      </c>
      <c r="H12196" s="264" t="s">
        <v>4376</v>
      </c>
      <c r="I12196" s="264" t="s">
        <v>2186</v>
      </c>
      <c r="J12196" s="265">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3">
        <v>43483</v>
      </c>
      <c r="F12197" s="260">
        <v>4824</v>
      </c>
      <c r="G12197" s="260" t="s">
        <v>2229</v>
      </c>
      <c r="H12197" s="264" t="s">
        <v>4376</v>
      </c>
      <c r="I12197" s="264" t="s">
        <v>562</v>
      </c>
      <c r="J12197" s="264">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3">
        <v>43483</v>
      </c>
      <c r="F12198" s="260" t="s">
        <v>4377</v>
      </c>
      <c r="G12198" s="260" t="s">
        <v>2229</v>
      </c>
      <c r="H12198" s="264" t="s">
        <v>4378</v>
      </c>
      <c r="I12198" s="264" t="s">
        <v>128</v>
      </c>
      <c r="J12198" s="265">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3">
        <v>43483</v>
      </c>
      <c r="F12199" s="260" t="s">
        <v>4377</v>
      </c>
      <c r="G12199" s="260" t="s">
        <v>2229</v>
      </c>
      <c r="H12199" s="264" t="s">
        <v>4378</v>
      </c>
      <c r="I12199" s="264" t="s">
        <v>562</v>
      </c>
      <c r="J12199" s="265">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3">
        <v>43483</v>
      </c>
      <c r="F12200" s="260">
        <v>1</v>
      </c>
      <c r="G12200" s="260" t="s">
        <v>2229</v>
      </c>
      <c r="H12200" s="264" t="s">
        <v>4379</v>
      </c>
      <c r="I12200" s="264" t="s">
        <v>2177</v>
      </c>
      <c r="J12200" s="265">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3">
        <v>43483</v>
      </c>
      <c r="F12201" s="260">
        <v>34921</v>
      </c>
      <c r="G12201" s="260" t="s">
        <v>2229</v>
      </c>
      <c r="H12201" s="264" t="s">
        <v>4380</v>
      </c>
      <c r="I12201" s="264" t="s">
        <v>120</v>
      </c>
      <c r="J12201" s="265">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3">
        <v>43483</v>
      </c>
      <c r="F12202" s="260"/>
      <c r="G12202" s="260" t="s">
        <v>2229</v>
      </c>
      <c r="H12202" s="264" t="s">
        <v>3363</v>
      </c>
      <c r="I12202" s="264" t="s">
        <v>2214</v>
      </c>
      <c r="J12202" s="264">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3">
        <v>43483</v>
      </c>
      <c r="F12203" s="260">
        <v>6293</v>
      </c>
      <c r="G12203" s="260" t="s">
        <v>2229</v>
      </c>
      <c r="H12203" s="264" t="s">
        <v>2974</v>
      </c>
      <c r="I12203" s="264" t="s">
        <v>151</v>
      </c>
      <c r="J12203" s="264">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3">
        <v>43483</v>
      </c>
      <c r="F12204" s="260">
        <v>12686</v>
      </c>
      <c r="G12204" s="260" t="s">
        <v>2229</v>
      </c>
      <c r="H12204" s="264" t="s">
        <v>2592</v>
      </c>
      <c r="I12204" s="264" t="s">
        <v>540</v>
      </c>
      <c r="J12204" s="265">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3">
        <v>43483</v>
      </c>
      <c r="F12205" s="260" t="s">
        <v>1070</v>
      </c>
      <c r="G12205" s="260" t="s">
        <v>2229</v>
      </c>
      <c r="H12205" s="264" t="s">
        <v>1071</v>
      </c>
      <c r="I12205" s="264" t="s">
        <v>2237</v>
      </c>
      <c r="J12205" s="265">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3">
        <v>43483</v>
      </c>
      <c r="F12206" s="260">
        <v>2793324617</v>
      </c>
      <c r="G12206" s="260" t="s">
        <v>2229</v>
      </c>
      <c r="H12206" s="264" t="s">
        <v>3631</v>
      </c>
      <c r="I12206" s="264" t="s">
        <v>155</v>
      </c>
      <c r="J12206" s="265">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3">
        <v>43483</v>
      </c>
      <c r="F12207" s="260" t="s">
        <v>131</v>
      </c>
      <c r="G12207" s="260" t="s">
        <v>2229</v>
      </c>
      <c r="H12207" s="264" t="s">
        <v>883</v>
      </c>
      <c r="I12207" s="264" t="s">
        <v>133</v>
      </c>
      <c r="J12207" s="265">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3">
        <v>43483</v>
      </c>
      <c r="F12208" s="260">
        <v>118</v>
      </c>
      <c r="G12208" s="260" t="s">
        <v>2229</v>
      </c>
      <c r="H12208" s="264" t="s">
        <v>3270</v>
      </c>
      <c r="I12208" s="264" t="s">
        <v>2177</v>
      </c>
      <c r="J12208" s="265">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3">
        <v>43483</v>
      </c>
      <c r="F12209" s="260" t="s">
        <v>1261</v>
      </c>
      <c r="G12209" s="260" t="s">
        <v>2229</v>
      </c>
      <c r="H12209" s="264" t="s">
        <v>4381</v>
      </c>
      <c r="I12209" s="264" t="s">
        <v>135</v>
      </c>
      <c r="J12209" s="264">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3">
        <v>43483</v>
      </c>
      <c r="F12210" s="260" t="s">
        <v>1261</v>
      </c>
      <c r="G12210" s="260" t="s">
        <v>2229</v>
      </c>
      <c r="H12210" s="264" t="s">
        <v>2250</v>
      </c>
      <c r="I12210" s="264" t="s">
        <v>135</v>
      </c>
      <c r="J12210" s="264">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3">
        <v>43483</v>
      </c>
      <c r="F12211" s="260" t="s">
        <v>1261</v>
      </c>
      <c r="G12211" s="260" t="s">
        <v>2229</v>
      </c>
      <c r="H12211" s="264" t="s">
        <v>2250</v>
      </c>
      <c r="I12211" s="264" t="s">
        <v>135</v>
      </c>
      <c r="J12211" s="264">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3">
        <v>43483</v>
      </c>
      <c r="F12212" s="260" t="s">
        <v>1261</v>
      </c>
      <c r="G12212" s="260" t="s">
        <v>2229</v>
      </c>
      <c r="H12212" s="264" t="s">
        <v>2250</v>
      </c>
      <c r="I12212" s="264" t="s">
        <v>135</v>
      </c>
      <c r="J12212" s="264">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3">
        <v>43483</v>
      </c>
      <c r="F12213" s="260" t="s">
        <v>1261</v>
      </c>
      <c r="G12213" s="260" t="s">
        <v>2229</v>
      </c>
      <c r="H12213" s="264" t="s">
        <v>2250</v>
      </c>
      <c r="I12213" s="264" t="s">
        <v>135</v>
      </c>
      <c r="J12213" s="264">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3">
        <v>43483</v>
      </c>
      <c r="F12214" s="260" t="s">
        <v>1261</v>
      </c>
      <c r="G12214" s="260" t="s">
        <v>2229</v>
      </c>
      <c r="H12214" s="264" t="s">
        <v>2250</v>
      </c>
      <c r="I12214" s="264" t="s">
        <v>135</v>
      </c>
      <c r="J12214" s="264">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3">
        <v>43483</v>
      </c>
      <c r="F12215" s="260" t="s">
        <v>1261</v>
      </c>
      <c r="G12215" s="260" t="s">
        <v>2229</v>
      </c>
      <c r="H12215" s="264" t="s">
        <v>2250</v>
      </c>
      <c r="I12215" s="264" t="s">
        <v>135</v>
      </c>
      <c r="J12215" s="264">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3">
        <v>43483</v>
      </c>
      <c r="F12216" s="260">
        <v>86727</v>
      </c>
      <c r="G12216" s="260" t="s">
        <v>2229</v>
      </c>
      <c r="H12216" s="264" t="s">
        <v>4382</v>
      </c>
      <c r="I12216" s="264" t="s">
        <v>2184</v>
      </c>
      <c r="J12216" s="265">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3">
        <v>43483</v>
      </c>
      <c r="F12217" s="260">
        <v>326329706</v>
      </c>
      <c r="G12217" s="260" t="s">
        <v>2229</v>
      </c>
      <c r="H12217" s="264" t="s">
        <v>2470</v>
      </c>
      <c r="I12217" s="264" t="s">
        <v>190</v>
      </c>
      <c r="J12217" s="264">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3">
        <v>43483</v>
      </c>
      <c r="F12218" s="260">
        <v>3248950600</v>
      </c>
      <c r="G12218" s="260" t="s">
        <v>2229</v>
      </c>
      <c r="H12218" s="264" t="s">
        <v>2470</v>
      </c>
      <c r="I12218" s="264" t="s">
        <v>190</v>
      </c>
      <c r="J12218" s="264">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3">
        <v>43483</v>
      </c>
      <c r="F12219" s="260">
        <v>324913602</v>
      </c>
      <c r="G12219" s="260" t="s">
        <v>2229</v>
      </c>
      <c r="H12219" s="264" t="s">
        <v>2470</v>
      </c>
      <c r="I12219" s="264" t="s">
        <v>190</v>
      </c>
      <c r="J12219" s="265">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3">
        <v>43483</v>
      </c>
      <c r="F12220" s="260">
        <v>66242</v>
      </c>
      <c r="G12220" s="260" t="s">
        <v>2229</v>
      </c>
      <c r="H12220" s="264" t="s">
        <v>4383</v>
      </c>
      <c r="I12220" s="264" t="s">
        <v>2182</v>
      </c>
      <c r="J12220" s="264">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3">
        <v>43483</v>
      </c>
      <c r="F12221" s="260">
        <v>66041</v>
      </c>
      <c r="G12221" s="260" t="s">
        <v>2229</v>
      </c>
      <c r="H12221" s="264" t="s">
        <v>4383</v>
      </c>
      <c r="I12221" s="264" t="s">
        <v>2183</v>
      </c>
      <c r="J12221" s="265">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3">
        <v>43483</v>
      </c>
      <c r="F12222" s="260">
        <v>66043</v>
      </c>
      <c r="G12222" s="260" t="s">
        <v>2330</v>
      </c>
      <c r="H12222" s="264" t="s">
        <v>4383</v>
      </c>
      <c r="I12222" s="264" t="s">
        <v>2183</v>
      </c>
      <c r="J12222" s="264">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3">
        <v>43483</v>
      </c>
      <c r="F12223" s="260">
        <v>66239</v>
      </c>
      <c r="G12223" s="260" t="s">
        <v>2229</v>
      </c>
      <c r="H12223" s="264" t="s">
        <v>4383</v>
      </c>
      <c r="I12223" s="264" t="s">
        <v>2183</v>
      </c>
      <c r="J12223" s="265">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3">
        <v>43483</v>
      </c>
      <c r="F12224" s="260">
        <v>66240</v>
      </c>
      <c r="G12224" s="260" t="s">
        <v>2229</v>
      </c>
      <c r="H12224" s="264" t="s">
        <v>4383</v>
      </c>
      <c r="I12224" s="264" t="s">
        <v>2183</v>
      </c>
      <c r="J12224" s="265">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3">
        <v>43483</v>
      </c>
      <c r="F12225" s="260">
        <v>66040</v>
      </c>
      <c r="G12225" s="260" t="s">
        <v>2229</v>
      </c>
      <c r="H12225" s="264" t="s">
        <v>4383</v>
      </c>
      <c r="I12225" s="264" t="s">
        <v>2183</v>
      </c>
      <c r="J12225" s="265">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3">
        <v>43486</v>
      </c>
      <c r="F12226" s="260">
        <v>4119</v>
      </c>
      <c r="G12226" s="260" t="s">
        <v>2229</v>
      </c>
      <c r="H12226" s="264" t="s">
        <v>2335</v>
      </c>
      <c r="I12226" s="264" t="s">
        <v>200</v>
      </c>
      <c r="J12226" s="265">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3">
        <v>43486</v>
      </c>
      <c r="F12227" s="260">
        <v>14823</v>
      </c>
      <c r="G12227" s="260" t="s">
        <v>2229</v>
      </c>
      <c r="H12227" s="264" t="s">
        <v>4384</v>
      </c>
      <c r="I12227" s="264" t="s">
        <v>200</v>
      </c>
      <c r="J12227" s="265">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3">
        <v>43486</v>
      </c>
      <c r="F12228" s="260">
        <v>88417</v>
      </c>
      <c r="G12228" s="260" t="s">
        <v>2229</v>
      </c>
      <c r="H12228" s="264" t="s">
        <v>2336</v>
      </c>
      <c r="I12228" s="264" t="s">
        <v>2192</v>
      </c>
      <c r="J12228" s="265">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3">
        <v>43486</v>
      </c>
      <c r="F12229" s="260" t="s">
        <v>1261</v>
      </c>
      <c r="G12229" s="260" t="s">
        <v>2229</v>
      </c>
      <c r="H12229" s="264" t="s">
        <v>262</v>
      </c>
      <c r="I12229" s="264" t="s">
        <v>135</v>
      </c>
      <c r="J12229" s="264">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3">
        <v>43486</v>
      </c>
      <c r="F12230" s="260">
        <v>149</v>
      </c>
      <c r="G12230" s="260" t="s">
        <v>2229</v>
      </c>
      <c r="H12230" s="264" t="s">
        <v>2353</v>
      </c>
      <c r="I12230" s="264" t="s">
        <v>188</v>
      </c>
      <c r="J12230" s="265">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3">
        <v>43486</v>
      </c>
      <c r="F12231" s="260">
        <v>150</v>
      </c>
      <c r="G12231" s="260" t="s">
        <v>2229</v>
      </c>
      <c r="H12231" s="264" t="s">
        <v>2353</v>
      </c>
      <c r="I12231" s="264" t="s">
        <v>179</v>
      </c>
      <c r="J12231" s="265">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3">
        <v>43486</v>
      </c>
      <c r="F12232" s="260">
        <v>64</v>
      </c>
      <c r="G12232" s="260" t="s">
        <v>2229</v>
      </c>
      <c r="H12232" s="264" t="s">
        <v>3242</v>
      </c>
      <c r="I12232" s="264" t="s">
        <v>2212</v>
      </c>
      <c r="J12232" s="265">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3">
        <v>43486</v>
      </c>
      <c r="F12233" s="260">
        <v>1818</v>
      </c>
      <c r="G12233" s="260" t="s">
        <v>2229</v>
      </c>
      <c r="H12233" s="264" t="s">
        <v>2394</v>
      </c>
      <c r="I12233" s="264" t="s">
        <v>2192</v>
      </c>
      <c r="J12233" s="264">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3">
        <v>43486</v>
      </c>
      <c r="F12234" s="260">
        <v>426</v>
      </c>
      <c r="G12234" s="260" t="s">
        <v>2229</v>
      </c>
      <c r="H12234" s="264" t="s">
        <v>4385</v>
      </c>
      <c r="I12234" s="264" t="s">
        <v>120</v>
      </c>
      <c r="J12234" s="265">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3">
        <v>43486</v>
      </c>
      <c r="F12235" s="260" t="s">
        <v>1070</v>
      </c>
      <c r="G12235" s="260" t="s">
        <v>2229</v>
      </c>
      <c r="H12235" s="264" t="s">
        <v>1071</v>
      </c>
      <c r="I12235" s="264" t="s">
        <v>2237</v>
      </c>
      <c r="J12235" s="265">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3">
        <v>43486</v>
      </c>
      <c r="F12236" s="260">
        <v>334</v>
      </c>
      <c r="G12236" s="260" t="s">
        <v>2229</v>
      </c>
      <c r="H12236" s="264" t="s">
        <v>2395</v>
      </c>
      <c r="I12236" s="264" t="s">
        <v>215</v>
      </c>
      <c r="J12236" s="265">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3">
        <v>43486</v>
      </c>
      <c r="F12237" s="260" t="s">
        <v>1261</v>
      </c>
      <c r="G12237" s="260" t="s">
        <v>2229</v>
      </c>
      <c r="H12237" s="264" t="s">
        <v>2250</v>
      </c>
      <c r="I12237" s="264" t="s">
        <v>135</v>
      </c>
      <c r="J12237" s="264">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3">
        <v>43486</v>
      </c>
      <c r="F12238" s="260" t="s">
        <v>1261</v>
      </c>
      <c r="G12238" s="260" t="s">
        <v>2229</v>
      </c>
      <c r="H12238" s="264" t="s">
        <v>2250</v>
      </c>
      <c r="I12238" s="264" t="s">
        <v>135</v>
      </c>
      <c r="J12238" s="264">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3">
        <v>43486</v>
      </c>
      <c r="F12239" s="260" t="s">
        <v>1261</v>
      </c>
      <c r="G12239" s="260" t="s">
        <v>2229</v>
      </c>
      <c r="H12239" s="264" t="s">
        <v>2250</v>
      </c>
      <c r="I12239" s="264" t="s">
        <v>135</v>
      </c>
      <c r="J12239" s="264">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3">
        <v>43486</v>
      </c>
      <c r="F12240" s="260" t="s">
        <v>1261</v>
      </c>
      <c r="G12240" s="260" t="s">
        <v>2229</v>
      </c>
      <c r="H12240" s="264" t="s">
        <v>2250</v>
      </c>
      <c r="I12240" s="264" t="s">
        <v>135</v>
      </c>
      <c r="J12240" s="264">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3">
        <v>43486</v>
      </c>
      <c r="F12241" s="260" t="s">
        <v>1261</v>
      </c>
      <c r="G12241" s="260" t="s">
        <v>2229</v>
      </c>
      <c r="H12241" s="264" t="s">
        <v>2250</v>
      </c>
      <c r="I12241" s="264" t="s">
        <v>135</v>
      </c>
      <c r="J12241" s="264">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3">
        <v>43486</v>
      </c>
      <c r="F12242" s="260" t="s">
        <v>1261</v>
      </c>
      <c r="G12242" s="260" t="s">
        <v>2229</v>
      </c>
      <c r="H12242" s="264" t="s">
        <v>2250</v>
      </c>
      <c r="I12242" s="264" t="s">
        <v>135</v>
      </c>
      <c r="J12242" s="264">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3">
        <v>43486</v>
      </c>
      <c r="F12243" s="260" t="s">
        <v>1261</v>
      </c>
      <c r="G12243" s="260" t="s">
        <v>2229</v>
      </c>
      <c r="H12243" s="264" t="s">
        <v>2250</v>
      </c>
      <c r="I12243" s="264" t="s">
        <v>135</v>
      </c>
      <c r="J12243" s="264">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3">
        <v>43486</v>
      </c>
      <c r="F12244" s="260" t="s">
        <v>1261</v>
      </c>
      <c r="G12244" s="260" t="s">
        <v>2229</v>
      </c>
      <c r="H12244" s="264" t="s">
        <v>2250</v>
      </c>
      <c r="I12244" s="264" t="s">
        <v>135</v>
      </c>
      <c r="J12244" s="264">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3">
        <v>43487</v>
      </c>
      <c r="F12245" s="260">
        <v>20</v>
      </c>
      <c r="G12245" s="260" t="s">
        <v>2229</v>
      </c>
      <c r="H12245" s="264" t="s">
        <v>3533</v>
      </c>
      <c r="I12245" s="264" t="s">
        <v>119</v>
      </c>
      <c r="J12245" s="265">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3">
        <v>43487</v>
      </c>
      <c r="F12246" s="260">
        <v>315314</v>
      </c>
      <c r="G12246" s="260" t="s">
        <v>2229</v>
      </c>
      <c r="H12246" s="264" t="s">
        <v>4386</v>
      </c>
      <c r="I12246" s="264" t="s">
        <v>2181</v>
      </c>
      <c r="J12246" s="264">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3">
        <v>43487</v>
      </c>
      <c r="F12247" s="260">
        <v>315314</v>
      </c>
      <c r="G12247" s="260" t="s">
        <v>2229</v>
      </c>
      <c r="H12247" s="264" t="s">
        <v>4386</v>
      </c>
      <c r="I12247" s="264" t="s">
        <v>562</v>
      </c>
      <c r="J12247" s="264">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3">
        <v>43487</v>
      </c>
      <c r="F12248" s="260">
        <v>139</v>
      </c>
      <c r="G12248" s="260" t="s">
        <v>2229</v>
      </c>
      <c r="H12248" s="264" t="s">
        <v>2344</v>
      </c>
      <c r="I12248" s="264" t="s">
        <v>2210</v>
      </c>
      <c r="J12248" s="265">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3">
        <v>43487</v>
      </c>
      <c r="F12249" s="260" t="s">
        <v>1070</v>
      </c>
      <c r="G12249" s="260" t="s">
        <v>2229</v>
      </c>
      <c r="H12249" s="264" t="s">
        <v>1071</v>
      </c>
      <c r="I12249" s="264" t="s">
        <v>2237</v>
      </c>
      <c r="J12249" s="265">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3">
        <v>43487</v>
      </c>
      <c r="F12250" s="260" t="s">
        <v>1261</v>
      </c>
      <c r="G12250" s="260" t="s">
        <v>2229</v>
      </c>
      <c r="H12250" s="264" t="s">
        <v>2250</v>
      </c>
      <c r="I12250" s="264" t="s">
        <v>135</v>
      </c>
      <c r="J12250" s="264">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3">
        <v>43487</v>
      </c>
      <c r="F12251" s="260" t="s">
        <v>1261</v>
      </c>
      <c r="G12251" s="260" t="s">
        <v>2229</v>
      </c>
      <c r="H12251" s="264" t="s">
        <v>2250</v>
      </c>
      <c r="I12251" s="264" t="s">
        <v>135</v>
      </c>
      <c r="J12251" s="264">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3">
        <v>43488</v>
      </c>
      <c r="F12252" s="260">
        <v>48</v>
      </c>
      <c r="G12252" s="260" t="s">
        <v>2229</v>
      </c>
      <c r="H12252" s="264" t="s">
        <v>4387</v>
      </c>
      <c r="I12252" s="264" t="s">
        <v>2194</v>
      </c>
      <c r="J12252" s="265">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3">
        <v>43488</v>
      </c>
      <c r="F12253" s="260" t="s">
        <v>1070</v>
      </c>
      <c r="G12253" s="260" t="s">
        <v>2229</v>
      </c>
      <c r="H12253" s="264" t="s">
        <v>1071</v>
      </c>
      <c r="I12253" s="264" t="s">
        <v>2237</v>
      </c>
      <c r="J12253" s="265">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3">
        <v>43488</v>
      </c>
      <c r="F12254" s="260">
        <v>2745</v>
      </c>
      <c r="G12254" s="260" t="s">
        <v>2229</v>
      </c>
      <c r="H12254" s="264" t="s">
        <v>2521</v>
      </c>
      <c r="I12254" s="264" t="s">
        <v>2194</v>
      </c>
      <c r="J12254" s="264">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3">
        <v>43488</v>
      </c>
      <c r="F12255" s="260" t="s">
        <v>1261</v>
      </c>
      <c r="G12255" s="260" t="s">
        <v>2229</v>
      </c>
      <c r="H12255" s="264" t="s">
        <v>2250</v>
      </c>
      <c r="I12255" s="264" t="s">
        <v>135</v>
      </c>
      <c r="J12255" s="264">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3">
        <v>43488</v>
      </c>
      <c r="F12256" s="260" t="s">
        <v>1261</v>
      </c>
      <c r="G12256" s="260" t="s">
        <v>2229</v>
      </c>
      <c r="H12256" s="264" t="s">
        <v>2250</v>
      </c>
      <c r="I12256" s="264" t="s">
        <v>135</v>
      </c>
      <c r="J12256" s="264">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3">
        <v>43489</v>
      </c>
      <c r="F12257" s="260">
        <v>7675</v>
      </c>
      <c r="G12257" s="260" t="s">
        <v>2229</v>
      </c>
      <c r="H12257" s="267" t="s">
        <v>2341</v>
      </c>
      <c r="I12257" s="264" t="s">
        <v>232</v>
      </c>
      <c r="J12257" s="264">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3">
        <v>43489</v>
      </c>
      <c r="F12258" s="260">
        <v>7675</v>
      </c>
      <c r="G12258" s="260" t="s">
        <v>2229</v>
      </c>
      <c r="H12258" s="267" t="s">
        <v>2341</v>
      </c>
      <c r="I12258" s="264" t="s">
        <v>562</v>
      </c>
      <c r="J12258" s="264">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3">
        <v>43489</v>
      </c>
      <c r="F12259" s="260">
        <v>264705</v>
      </c>
      <c r="G12259" s="260" t="s">
        <v>2284</v>
      </c>
      <c r="H12259" s="267" t="s">
        <v>4388</v>
      </c>
      <c r="I12259" s="264" t="s">
        <v>2182</v>
      </c>
      <c r="J12259" s="264">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3">
        <v>43489</v>
      </c>
      <c r="F12260" s="260">
        <v>264705</v>
      </c>
      <c r="G12260" s="260" t="s">
        <v>2284</v>
      </c>
      <c r="H12260" s="267" t="s">
        <v>4388</v>
      </c>
      <c r="I12260" s="264" t="s">
        <v>562</v>
      </c>
      <c r="J12260" s="264">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3">
        <v>43489</v>
      </c>
      <c r="F12261" s="260">
        <v>265086</v>
      </c>
      <c r="G12261" s="260" t="s">
        <v>2284</v>
      </c>
      <c r="H12261" s="264" t="s">
        <v>4388</v>
      </c>
      <c r="I12261" s="264" t="s">
        <v>2182</v>
      </c>
      <c r="J12261" s="264">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3">
        <v>43489</v>
      </c>
      <c r="F12262" s="260">
        <v>265086</v>
      </c>
      <c r="G12262" s="260" t="s">
        <v>2284</v>
      </c>
      <c r="H12262" s="264" t="s">
        <v>4388</v>
      </c>
      <c r="I12262" s="264" t="s">
        <v>562</v>
      </c>
      <c r="J12262" s="264">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3">
        <v>43489</v>
      </c>
      <c r="F12263" s="260">
        <v>441636</v>
      </c>
      <c r="G12263" s="260" t="s">
        <v>2229</v>
      </c>
      <c r="H12263" s="264" t="s">
        <v>257</v>
      </c>
      <c r="I12263" s="264" t="s">
        <v>145</v>
      </c>
      <c r="J12263" s="264">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3">
        <v>43489</v>
      </c>
      <c r="F12264" s="260">
        <v>441636</v>
      </c>
      <c r="G12264" s="260" t="s">
        <v>2229</v>
      </c>
      <c r="H12264" s="264" t="s">
        <v>257</v>
      </c>
      <c r="I12264" s="264" t="s">
        <v>562</v>
      </c>
      <c r="J12264" s="264">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3">
        <v>43489</v>
      </c>
      <c r="F12265" s="260" t="s">
        <v>1070</v>
      </c>
      <c r="G12265" s="260" t="s">
        <v>2229</v>
      </c>
      <c r="H12265" s="264" t="s">
        <v>1071</v>
      </c>
      <c r="I12265" s="264" t="s">
        <v>2237</v>
      </c>
      <c r="J12265" s="265">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3">
        <v>43489</v>
      </c>
      <c r="F12266" s="260" t="s">
        <v>1261</v>
      </c>
      <c r="G12266" s="260" t="s">
        <v>2229</v>
      </c>
      <c r="H12266" s="264" t="s">
        <v>4381</v>
      </c>
      <c r="I12266" s="264" t="s">
        <v>135</v>
      </c>
      <c r="J12266" s="264">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3">
        <v>43489</v>
      </c>
      <c r="F12267" s="260" t="s">
        <v>1261</v>
      </c>
      <c r="G12267" s="260" t="s">
        <v>2229</v>
      </c>
      <c r="H12267" s="264" t="s">
        <v>2250</v>
      </c>
      <c r="I12267" s="264" t="s">
        <v>135</v>
      </c>
      <c r="J12267" s="264">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3">
        <v>43490</v>
      </c>
      <c r="F12268" s="260" t="s">
        <v>161</v>
      </c>
      <c r="G12268" s="260" t="s">
        <v>2229</v>
      </c>
      <c r="H12268" s="264" t="s">
        <v>161</v>
      </c>
      <c r="I12268" s="264" t="s">
        <v>2168</v>
      </c>
      <c r="J12268" s="265">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3">
        <v>43490</v>
      </c>
      <c r="F12269" s="260" t="s">
        <v>161</v>
      </c>
      <c r="G12269" s="260" t="s">
        <v>2229</v>
      </c>
      <c r="H12269" s="264" t="s">
        <v>161</v>
      </c>
      <c r="I12269" s="264" t="s">
        <v>2168</v>
      </c>
      <c r="J12269" s="265">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3">
        <v>43493</v>
      </c>
      <c r="F12270" s="260" t="s">
        <v>1061</v>
      </c>
      <c r="G12270" s="260" t="s">
        <v>2229</v>
      </c>
      <c r="H12270" s="264" t="s">
        <v>4370</v>
      </c>
      <c r="I12270" s="264" t="s">
        <v>126</v>
      </c>
      <c r="J12270" s="265">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3">
        <v>43493</v>
      </c>
      <c r="F12271" s="260" t="s">
        <v>4374</v>
      </c>
      <c r="G12271" s="260" t="s">
        <v>2229</v>
      </c>
      <c r="H12271" s="264" t="s">
        <v>72</v>
      </c>
      <c r="I12271" s="264" t="s">
        <v>1064</v>
      </c>
      <c r="J12271" s="265">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3">
        <v>43493</v>
      </c>
      <c r="F12272" s="260">
        <v>1467</v>
      </c>
      <c r="G12272" s="260" t="s">
        <v>2229</v>
      </c>
      <c r="H12272" s="264" t="s">
        <v>2328</v>
      </c>
      <c r="I12272" s="264" t="s">
        <v>145</v>
      </c>
      <c r="J12272" s="265">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3">
        <v>43493</v>
      </c>
      <c r="F12273" s="260">
        <v>1901002580877</v>
      </c>
      <c r="G12273" s="260" t="s">
        <v>2229</v>
      </c>
      <c r="H12273" s="264" t="s">
        <v>1638</v>
      </c>
      <c r="I12273" s="264" t="s">
        <v>151</v>
      </c>
      <c r="J12273" s="265">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3">
        <v>43493</v>
      </c>
      <c r="F12274" s="260">
        <v>1901002580878</v>
      </c>
      <c r="G12274" s="260" t="s">
        <v>2229</v>
      </c>
      <c r="H12274" s="264" t="s">
        <v>1638</v>
      </c>
      <c r="I12274" s="264" t="s">
        <v>151</v>
      </c>
      <c r="J12274" s="265">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3">
        <v>43493</v>
      </c>
      <c r="F12275" s="260" t="s">
        <v>1261</v>
      </c>
      <c r="G12275" s="260" t="s">
        <v>2229</v>
      </c>
      <c r="H12275" s="264" t="s">
        <v>2250</v>
      </c>
      <c r="I12275" s="264" t="s">
        <v>135</v>
      </c>
      <c r="J12275" s="264">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3">
        <v>43493</v>
      </c>
      <c r="F12276" s="260" t="s">
        <v>1261</v>
      </c>
      <c r="G12276" s="260" t="s">
        <v>2229</v>
      </c>
      <c r="H12276" s="264" t="s">
        <v>2250</v>
      </c>
      <c r="I12276" s="264" t="s">
        <v>135</v>
      </c>
      <c r="J12276" s="264">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3">
        <v>43493</v>
      </c>
      <c r="F12277" s="260">
        <v>2390414</v>
      </c>
      <c r="G12277" s="260" t="s">
        <v>2229</v>
      </c>
      <c r="H12277" s="264" t="s">
        <v>2392</v>
      </c>
      <c r="I12277" s="264" t="s">
        <v>145</v>
      </c>
      <c r="J12277" s="264">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3">
        <v>43493</v>
      </c>
      <c r="F12278" s="260">
        <v>2360016</v>
      </c>
      <c r="G12278" s="260" t="s">
        <v>2229</v>
      </c>
      <c r="H12278" s="264" t="s">
        <v>2392</v>
      </c>
      <c r="I12278" s="264" t="s">
        <v>145</v>
      </c>
      <c r="J12278" s="264">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3">
        <v>43493</v>
      </c>
      <c r="F12279" s="260" t="s">
        <v>1061</v>
      </c>
      <c r="G12279" s="260" t="s">
        <v>2229</v>
      </c>
      <c r="H12279" s="264" t="s">
        <v>4370</v>
      </c>
      <c r="I12279" s="264" t="s">
        <v>126</v>
      </c>
      <c r="J12279" s="265">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3">
        <v>43493</v>
      </c>
      <c r="F12280" s="260">
        <v>326329706</v>
      </c>
      <c r="G12280" s="260" t="s">
        <v>2229</v>
      </c>
      <c r="H12280" s="264" t="s">
        <v>2470</v>
      </c>
      <c r="I12280" s="266" t="s">
        <v>190</v>
      </c>
      <c r="J12280" s="264">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3">
        <v>43493</v>
      </c>
      <c r="F12281" s="260">
        <v>324895060</v>
      </c>
      <c r="G12281" s="260" t="s">
        <v>2229</v>
      </c>
      <c r="H12281" s="266" t="s">
        <v>3126</v>
      </c>
      <c r="I12281" s="266" t="s">
        <v>190</v>
      </c>
      <c r="J12281" s="264">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3">
        <v>43493</v>
      </c>
      <c r="F12282" s="260">
        <v>324913602</v>
      </c>
      <c r="G12282" s="260" t="s">
        <v>2229</v>
      </c>
      <c r="H12282" s="266" t="s">
        <v>3126</v>
      </c>
      <c r="I12282" s="266" t="s">
        <v>190</v>
      </c>
      <c r="J12282" s="265">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3">
        <v>43493</v>
      </c>
      <c r="F12283" s="260" t="s">
        <v>208</v>
      </c>
      <c r="G12283" s="260" t="s">
        <v>4389</v>
      </c>
      <c r="H12283" s="264" t="s">
        <v>2421</v>
      </c>
      <c r="I12283" s="264" t="s">
        <v>846</v>
      </c>
      <c r="J12283" s="264">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3">
        <v>43494</v>
      </c>
      <c r="F12284" s="260">
        <v>154</v>
      </c>
      <c r="G12284" s="260" t="s">
        <v>2229</v>
      </c>
      <c r="H12284" s="264" t="s">
        <v>2389</v>
      </c>
      <c r="I12284" s="264" t="s">
        <v>2197</v>
      </c>
      <c r="J12284" s="265">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3">
        <v>43494</v>
      </c>
      <c r="F12285" s="260">
        <v>965</v>
      </c>
      <c r="G12285" s="260" t="s">
        <v>2229</v>
      </c>
      <c r="H12285" s="264" t="s">
        <v>4390</v>
      </c>
      <c r="I12285" s="264" t="s">
        <v>120</v>
      </c>
      <c r="J12285" s="264">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3">
        <v>43494</v>
      </c>
      <c r="F12286" s="260">
        <v>146566</v>
      </c>
      <c r="G12286" s="260" t="s">
        <v>2229</v>
      </c>
      <c r="H12286" s="264" t="s">
        <v>1337</v>
      </c>
      <c r="I12286" s="264" t="s">
        <v>145</v>
      </c>
      <c r="J12286" s="264">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3">
        <v>43494</v>
      </c>
      <c r="F12287" s="260">
        <v>374</v>
      </c>
      <c r="G12287" s="260" t="s">
        <v>2229</v>
      </c>
      <c r="H12287" s="268" t="s">
        <v>4391</v>
      </c>
      <c r="I12287" s="264" t="s">
        <v>2202</v>
      </c>
      <c r="J12287" s="265">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3">
        <v>43494</v>
      </c>
      <c r="F12288" s="260" t="s">
        <v>2326</v>
      </c>
      <c r="G12288" s="260" t="s">
        <v>2229</v>
      </c>
      <c r="H12288" s="264" t="s">
        <v>2958</v>
      </c>
      <c r="I12288" s="264" t="s">
        <v>2209</v>
      </c>
      <c r="J12288" s="264">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3">
        <v>43494</v>
      </c>
      <c r="F12289" s="260" t="s">
        <v>2326</v>
      </c>
      <c r="G12289" s="260" t="s">
        <v>2229</v>
      </c>
      <c r="H12289" s="264" t="s">
        <v>1080</v>
      </c>
      <c r="I12289" s="264" t="s">
        <v>2209</v>
      </c>
      <c r="J12289" s="265">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3">
        <v>43494</v>
      </c>
      <c r="F12290" s="260">
        <v>44164</v>
      </c>
      <c r="G12290" s="260" t="s">
        <v>2229</v>
      </c>
      <c r="H12290" s="264" t="s">
        <v>2340</v>
      </c>
      <c r="I12290" s="264" t="s">
        <v>2217</v>
      </c>
      <c r="J12290" s="265">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3">
        <v>43494</v>
      </c>
      <c r="F12291" s="260">
        <v>16223</v>
      </c>
      <c r="G12291" s="260" t="s">
        <v>2229</v>
      </c>
      <c r="H12291" s="264" t="s">
        <v>2340</v>
      </c>
      <c r="I12291" s="264" t="s">
        <v>177</v>
      </c>
      <c r="J12291" s="264">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3">
        <v>43494</v>
      </c>
      <c r="F12292" s="260">
        <v>44164</v>
      </c>
      <c r="G12292" s="260" t="s">
        <v>2229</v>
      </c>
      <c r="H12292" s="264" t="s">
        <v>2340</v>
      </c>
      <c r="I12292" s="264" t="s">
        <v>2217</v>
      </c>
      <c r="J12292" s="265">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3">
        <v>43494</v>
      </c>
      <c r="F12293" s="260">
        <v>16223</v>
      </c>
      <c r="G12293" s="260" t="s">
        <v>2229</v>
      </c>
      <c r="H12293" s="264" t="s">
        <v>2340</v>
      </c>
      <c r="I12293" s="264" t="s">
        <v>177</v>
      </c>
      <c r="J12293" s="264">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3">
        <v>43494</v>
      </c>
      <c r="F12294" s="260">
        <v>114</v>
      </c>
      <c r="G12294" s="260" t="s">
        <v>2229</v>
      </c>
      <c r="H12294" s="264" t="s">
        <v>3305</v>
      </c>
      <c r="I12294" s="264" t="s">
        <v>2198</v>
      </c>
      <c r="J12294" s="265">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3">
        <v>43494</v>
      </c>
      <c r="F12295" s="260">
        <v>143</v>
      </c>
      <c r="G12295" s="260" t="s">
        <v>2229</v>
      </c>
      <c r="H12295" s="264" t="s">
        <v>2353</v>
      </c>
      <c r="I12295" s="264" t="s">
        <v>179</v>
      </c>
      <c r="J12295" s="265">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3">
        <v>43494</v>
      </c>
      <c r="F12296" s="260" t="s">
        <v>2326</v>
      </c>
      <c r="G12296" s="260" t="s">
        <v>2229</v>
      </c>
      <c r="H12296" s="264" t="s">
        <v>1785</v>
      </c>
      <c r="I12296" s="264" t="s">
        <v>2209</v>
      </c>
      <c r="J12296" s="264">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3">
        <v>43494</v>
      </c>
      <c r="F12297" s="260" t="s">
        <v>2326</v>
      </c>
      <c r="G12297" s="260" t="s">
        <v>2229</v>
      </c>
      <c r="H12297" s="264" t="s">
        <v>4392</v>
      </c>
      <c r="I12297" s="264" t="s">
        <v>2209</v>
      </c>
      <c r="J12297" s="264">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3">
        <v>43494</v>
      </c>
      <c r="F12298" s="260">
        <v>136</v>
      </c>
      <c r="G12298" s="260" t="s">
        <v>2229</v>
      </c>
      <c r="H12298" s="264" t="s">
        <v>4393</v>
      </c>
      <c r="I12298" s="264" t="s">
        <v>116</v>
      </c>
      <c r="J12298" s="265">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3">
        <v>43494</v>
      </c>
      <c r="F12299" s="260">
        <v>15</v>
      </c>
      <c r="G12299" s="260" t="s">
        <v>2229</v>
      </c>
      <c r="H12299" s="264" t="s">
        <v>2396</v>
      </c>
      <c r="I12299" s="264" t="s">
        <v>241</v>
      </c>
      <c r="J12299" s="264">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3">
        <v>43494</v>
      </c>
      <c r="F12300" s="260">
        <v>15</v>
      </c>
      <c r="G12300" s="260" t="s">
        <v>2229</v>
      </c>
      <c r="H12300" s="264" t="s">
        <v>2396</v>
      </c>
      <c r="I12300" s="264" t="s">
        <v>241</v>
      </c>
      <c r="J12300" s="264">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3">
        <v>43494</v>
      </c>
      <c r="F12301" s="260" t="s">
        <v>2326</v>
      </c>
      <c r="G12301" s="260" t="s">
        <v>2229</v>
      </c>
      <c r="H12301" s="264" t="s">
        <v>4394</v>
      </c>
      <c r="I12301" s="264" t="s">
        <v>2209</v>
      </c>
      <c r="J12301" s="264">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3">
        <v>43494</v>
      </c>
      <c r="F12302" s="260">
        <v>18</v>
      </c>
      <c r="G12302" s="260" t="s">
        <v>2229</v>
      </c>
      <c r="H12302" s="264" t="s">
        <v>3189</v>
      </c>
      <c r="I12302" s="264" t="s">
        <v>2176</v>
      </c>
      <c r="J12302" s="265">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3">
        <v>43494</v>
      </c>
      <c r="F12303" s="260" t="s">
        <v>2326</v>
      </c>
      <c r="G12303" s="260" t="s">
        <v>2229</v>
      </c>
      <c r="H12303" s="264" t="s">
        <v>4395</v>
      </c>
      <c r="I12303" s="264" t="s">
        <v>2209</v>
      </c>
      <c r="J12303" s="264">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3">
        <v>43494</v>
      </c>
      <c r="F12304" s="260" t="s">
        <v>2326</v>
      </c>
      <c r="G12304" s="260" t="s">
        <v>2229</v>
      </c>
      <c r="H12304" s="264" t="s">
        <v>4395</v>
      </c>
      <c r="I12304" s="264" t="s">
        <v>2209</v>
      </c>
      <c r="J12304" s="264">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3">
        <v>43494</v>
      </c>
      <c r="F12305" s="260" t="s">
        <v>2326</v>
      </c>
      <c r="G12305" s="260" t="s">
        <v>2229</v>
      </c>
      <c r="H12305" s="264" t="s">
        <v>4396</v>
      </c>
      <c r="I12305" s="264" t="s">
        <v>2209</v>
      </c>
      <c r="J12305" s="264">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3">
        <v>43494</v>
      </c>
      <c r="F12306" s="260" t="s">
        <v>2326</v>
      </c>
      <c r="G12306" s="260" t="s">
        <v>2229</v>
      </c>
      <c r="H12306" s="264" t="s">
        <v>132</v>
      </c>
      <c r="I12306" s="264" t="s">
        <v>2209</v>
      </c>
      <c r="J12306" s="264">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3">
        <v>43494</v>
      </c>
      <c r="F12307" s="260">
        <v>19045</v>
      </c>
      <c r="G12307" s="260" t="s">
        <v>2229</v>
      </c>
      <c r="H12307" s="264" t="s">
        <v>2370</v>
      </c>
      <c r="I12307" s="264" t="s">
        <v>145</v>
      </c>
      <c r="J12307" s="265">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3">
        <v>43494</v>
      </c>
      <c r="F12308" s="260">
        <v>46097</v>
      </c>
      <c r="G12308" s="260" t="s">
        <v>2229</v>
      </c>
      <c r="H12308" s="264" t="s">
        <v>3281</v>
      </c>
      <c r="I12308" s="264" t="s">
        <v>241</v>
      </c>
      <c r="J12308" s="265">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3">
        <v>43494</v>
      </c>
      <c r="F12309" s="260" t="s">
        <v>2326</v>
      </c>
      <c r="G12309" s="260" t="s">
        <v>2229</v>
      </c>
      <c r="H12309" s="264" t="s">
        <v>4385</v>
      </c>
      <c r="I12309" s="264" t="s">
        <v>2209</v>
      </c>
      <c r="J12309" s="265">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3">
        <v>43494</v>
      </c>
      <c r="F12310" s="260">
        <v>1846166</v>
      </c>
      <c r="G12310" s="260" t="s">
        <v>2229</v>
      </c>
      <c r="H12310" s="264" t="s">
        <v>3364</v>
      </c>
      <c r="I12310" s="264" t="s">
        <v>846</v>
      </c>
      <c r="J12310" s="264">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3">
        <v>43494</v>
      </c>
      <c r="F12311" s="260" t="s">
        <v>1070</v>
      </c>
      <c r="G12311" s="260" t="s">
        <v>2229</v>
      </c>
      <c r="H12311" s="264" t="s">
        <v>1071</v>
      </c>
      <c r="I12311" s="264" t="s">
        <v>2237</v>
      </c>
      <c r="J12311" s="265">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3">
        <v>43494</v>
      </c>
      <c r="F12312" s="260" t="s">
        <v>2326</v>
      </c>
      <c r="G12312" s="260" t="s">
        <v>2229</v>
      </c>
      <c r="H12312" s="264" t="s">
        <v>883</v>
      </c>
      <c r="I12312" s="264" t="s">
        <v>2209</v>
      </c>
      <c r="J12312" s="264">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3">
        <v>43494</v>
      </c>
      <c r="F12313" s="260" t="s">
        <v>2326</v>
      </c>
      <c r="G12313" s="260" t="s">
        <v>2229</v>
      </c>
      <c r="H12313" s="264" t="s">
        <v>2360</v>
      </c>
      <c r="I12313" s="264" t="s">
        <v>2209</v>
      </c>
      <c r="J12313" s="264">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3">
        <v>43494</v>
      </c>
      <c r="F12314" s="260" t="s">
        <v>1261</v>
      </c>
      <c r="G12314" s="260" t="s">
        <v>2229</v>
      </c>
      <c r="H12314" s="264" t="s">
        <v>2250</v>
      </c>
      <c r="I12314" s="264" t="s">
        <v>135</v>
      </c>
      <c r="J12314" s="264">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3">
        <v>43494</v>
      </c>
      <c r="F12315" s="260" t="s">
        <v>1261</v>
      </c>
      <c r="G12315" s="260" t="s">
        <v>2229</v>
      </c>
      <c r="H12315" s="264" t="s">
        <v>2250</v>
      </c>
      <c r="I12315" s="264" t="s">
        <v>135</v>
      </c>
      <c r="J12315" s="264">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3">
        <v>43494</v>
      </c>
      <c r="F12316" s="260" t="s">
        <v>1261</v>
      </c>
      <c r="G12316" s="260" t="s">
        <v>2229</v>
      </c>
      <c r="H12316" s="264" t="s">
        <v>2250</v>
      </c>
      <c r="I12316" s="264" t="s">
        <v>135</v>
      </c>
      <c r="J12316" s="264">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3">
        <v>43494</v>
      </c>
      <c r="F12317" s="260" t="s">
        <v>1261</v>
      </c>
      <c r="G12317" s="260" t="s">
        <v>2229</v>
      </c>
      <c r="H12317" s="264" t="s">
        <v>2250</v>
      </c>
      <c r="I12317" s="264" t="s">
        <v>135</v>
      </c>
      <c r="J12317" s="264">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3">
        <v>43494</v>
      </c>
      <c r="F12318" s="260" t="s">
        <v>1261</v>
      </c>
      <c r="G12318" s="260" t="s">
        <v>2229</v>
      </c>
      <c r="H12318" s="264" t="s">
        <v>2250</v>
      </c>
      <c r="I12318" s="264" t="s">
        <v>135</v>
      </c>
      <c r="J12318" s="264">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3">
        <v>43494</v>
      </c>
      <c r="F12319" s="260" t="s">
        <v>1261</v>
      </c>
      <c r="G12319" s="260" t="s">
        <v>2229</v>
      </c>
      <c r="H12319" s="264" t="s">
        <v>2250</v>
      </c>
      <c r="I12319" s="264" t="s">
        <v>135</v>
      </c>
      <c r="J12319" s="264">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3">
        <v>43494</v>
      </c>
      <c r="F12320" s="260" t="s">
        <v>1261</v>
      </c>
      <c r="G12320" s="260" t="s">
        <v>2229</v>
      </c>
      <c r="H12320" s="264" t="s">
        <v>2250</v>
      </c>
      <c r="I12320" s="264" t="s">
        <v>135</v>
      </c>
      <c r="J12320" s="264">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3">
        <v>43494</v>
      </c>
      <c r="F12321" s="260" t="s">
        <v>1261</v>
      </c>
      <c r="G12321" s="260" t="s">
        <v>2229</v>
      </c>
      <c r="H12321" s="264" t="s">
        <v>2250</v>
      </c>
      <c r="I12321" s="264" t="s">
        <v>135</v>
      </c>
      <c r="J12321" s="264">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3">
        <v>43494</v>
      </c>
      <c r="F12322" s="260" t="s">
        <v>1261</v>
      </c>
      <c r="G12322" s="260" t="s">
        <v>2229</v>
      </c>
      <c r="H12322" s="264" t="s">
        <v>2250</v>
      </c>
      <c r="I12322" s="264" t="s">
        <v>135</v>
      </c>
      <c r="J12322" s="264">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3">
        <v>43494</v>
      </c>
      <c r="F12323" s="260" t="s">
        <v>1261</v>
      </c>
      <c r="G12323" s="260" t="s">
        <v>2229</v>
      </c>
      <c r="H12323" s="264" t="s">
        <v>2250</v>
      </c>
      <c r="I12323" s="264" t="s">
        <v>135</v>
      </c>
      <c r="J12323" s="264">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3">
        <v>43494</v>
      </c>
      <c r="F12324" s="260" t="s">
        <v>1261</v>
      </c>
      <c r="G12324" s="260" t="s">
        <v>2229</v>
      </c>
      <c r="H12324" s="264" t="s">
        <v>2250</v>
      </c>
      <c r="I12324" s="264" t="s">
        <v>135</v>
      </c>
      <c r="J12324" s="264">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3">
        <v>43494</v>
      </c>
      <c r="F12325" s="260" t="s">
        <v>1261</v>
      </c>
      <c r="G12325" s="260" t="s">
        <v>2229</v>
      </c>
      <c r="H12325" s="264" t="s">
        <v>2250</v>
      </c>
      <c r="I12325" s="264" t="s">
        <v>135</v>
      </c>
      <c r="J12325" s="264">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3">
        <v>43494</v>
      </c>
      <c r="F12326" s="260" t="s">
        <v>1261</v>
      </c>
      <c r="G12326" s="260" t="s">
        <v>2229</v>
      </c>
      <c r="H12326" s="264" t="s">
        <v>2250</v>
      </c>
      <c r="I12326" s="264" t="s">
        <v>135</v>
      </c>
      <c r="J12326" s="264">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3">
        <v>43494</v>
      </c>
      <c r="F12327" s="260" t="s">
        <v>1261</v>
      </c>
      <c r="G12327" s="260" t="s">
        <v>2229</v>
      </c>
      <c r="H12327" s="264" t="s">
        <v>2250</v>
      </c>
      <c r="I12327" s="264" t="s">
        <v>135</v>
      </c>
      <c r="J12327" s="264">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3">
        <v>43494</v>
      </c>
      <c r="F12328" s="260" t="s">
        <v>1261</v>
      </c>
      <c r="G12328" s="260" t="s">
        <v>2229</v>
      </c>
      <c r="H12328" s="264" t="s">
        <v>2250</v>
      </c>
      <c r="I12328" s="264" t="s">
        <v>135</v>
      </c>
      <c r="J12328" s="264">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3">
        <v>43494</v>
      </c>
      <c r="F12329" s="260" t="s">
        <v>1261</v>
      </c>
      <c r="G12329" s="260" t="s">
        <v>2229</v>
      </c>
      <c r="H12329" s="264" t="s">
        <v>2250</v>
      </c>
      <c r="I12329" s="264" t="s">
        <v>135</v>
      </c>
      <c r="J12329" s="264">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3">
        <v>43494</v>
      </c>
      <c r="F12330" s="260" t="s">
        <v>1261</v>
      </c>
      <c r="G12330" s="260" t="s">
        <v>2229</v>
      </c>
      <c r="H12330" s="264" t="s">
        <v>2250</v>
      </c>
      <c r="I12330" s="264" t="s">
        <v>135</v>
      </c>
      <c r="J12330" s="264">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3">
        <v>43494</v>
      </c>
      <c r="F12331" s="260" t="s">
        <v>1261</v>
      </c>
      <c r="G12331" s="260" t="s">
        <v>2229</v>
      </c>
      <c r="H12331" s="264" t="s">
        <v>2250</v>
      </c>
      <c r="I12331" s="264" t="s">
        <v>135</v>
      </c>
      <c r="J12331" s="264">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3">
        <v>43494</v>
      </c>
      <c r="F12332" s="260" t="s">
        <v>1261</v>
      </c>
      <c r="G12332" s="260" t="s">
        <v>2229</v>
      </c>
      <c r="H12332" s="264" t="s">
        <v>2250</v>
      </c>
      <c r="I12332" s="264" t="s">
        <v>135</v>
      </c>
      <c r="J12332" s="264">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3">
        <v>43494</v>
      </c>
      <c r="F12333" s="260" t="s">
        <v>1261</v>
      </c>
      <c r="G12333" s="260" t="s">
        <v>2229</v>
      </c>
      <c r="H12333" s="264" t="s">
        <v>2250</v>
      </c>
      <c r="I12333" s="264" t="s">
        <v>135</v>
      </c>
      <c r="J12333" s="264">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3">
        <v>43494</v>
      </c>
      <c r="F12334" s="260" t="s">
        <v>1261</v>
      </c>
      <c r="G12334" s="260" t="s">
        <v>2229</v>
      </c>
      <c r="H12334" s="264" t="s">
        <v>2250</v>
      </c>
      <c r="I12334" s="264" t="s">
        <v>135</v>
      </c>
      <c r="J12334" s="264">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3">
        <v>43494</v>
      </c>
      <c r="F12335" s="260" t="s">
        <v>1261</v>
      </c>
      <c r="G12335" s="260" t="s">
        <v>2229</v>
      </c>
      <c r="H12335" s="264" t="s">
        <v>2250</v>
      </c>
      <c r="I12335" s="264" t="s">
        <v>135</v>
      </c>
      <c r="J12335" s="264">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3">
        <v>43494</v>
      </c>
      <c r="F12336" s="260" t="s">
        <v>1261</v>
      </c>
      <c r="G12336" s="260" t="s">
        <v>2229</v>
      </c>
      <c r="H12336" s="264" t="s">
        <v>2250</v>
      </c>
      <c r="I12336" s="264" t="s">
        <v>135</v>
      </c>
      <c r="J12336" s="264">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3">
        <v>43494</v>
      </c>
      <c r="F12337" s="260">
        <v>86728</v>
      </c>
      <c r="G12337" s="260" t="s">
        <v>2229</v>
      </c>
      <c r="H12337" s="264" t="s">
        <v>4382</v>
      </c>
      <c r="I12337" s="264" t="s">
        <v>2184</v>
      </c>
      <c r="J12337" s="264">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3">
        <v>43494</v>
      </c>
      <c r="F12338" s="260">
        <v>86729</v>
      </c>
      <c r="G12338" s="260" t="s">
        <v>2229</v>
      </c>
      <c r="H12338" s="264" t="s">
        <v>4382</v>
      </c>
      <c r="I12338" s="264" t="s">
        <v>2184</v>
      </c>
      <c r="J12338" s="264">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3">
        <v>43494</v>
      </c>
      <c r="F12339" s="260">
        <v>2359104</v>
      </c>
      <c r="G12339" s="260" t="s">
        <v>2229</v>
      </c>
      <c r="H12339" s="264" t="s">
        <v>2392</v>
      </c>
      <c r="I12339" s="264" t="s">
        <v>145</v>
      </c>
      <c r="J12339" s="265">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3">
        <v>43494</v>
      </c>
      <c r="F12340" s="260">
        <v>430175</v>
      </c>
      <c r="G12340" s="260" t="s">
        <v>2229</v>
      </c>
      <c r="H12340" s="264" t="s">
        <v>2377</v>
      </c>
      <c r="I12340" s="264" t="s">
        <v>846</v>
      </c>
      <c r="J12340" s="265">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3">
        <v>43494</v>
      </c>
      <c r="F12341" s="260">
        <v>430175</v>
      </c>
      <c r="G12341" s="260" t="s">
        <v>2229</v>
      </c>
      <c r="H12341" s="264" t="s">
        <v>2377</v>
      </c>
      <c r="I12341" s="264" t="s">
        <v>562</v>
      </c>
      <c r="J12341" s="264">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3">
        <v>43494</v>
      </c>
      <c r="F12342" s="260">
        <v>15</v>
      </c>
      <c r="G12342" s="260" t="s">
        <v>2229</v>
      </c>
      <c r="H12342" s="264" t="s">
        <v>2351</v>
      </c>
      <c r="I12342" s="264" t="s">
        <v>145</v>
      </c>
      <c r="J12342" s="265">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3">
        <v>43494</v>
      </c>
      <c r="F12343" s="260" t="s">
        <v>2326</v>
      </c>
      <c r="G12343" s="260" t="s">
        <v>2229</v>
      </c>
      <c r="H12343" s="264" t="s">
        <v>2572</v>
      </c>
      <c r="I12343" s="264" t="s">
        <v>2209</v>
      </c>
      <c r="J12343" s="264">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3">
        <v>43494</v>
      </c>
      <c r="F12344" s="260">
        <v>439</v>
      </c>
      <c r="G12344" s="260" t="s">
        <v>2229</v>
      </c>
      <c r="H12344" s="264" t="s">
        <v>2382</v>
      </c>
      <c r="I12344" s="264" t="s">
        <v>200</v>
      </c>
      <c r="J12344" s="265">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3">
        <v>43495</v>
      </c>
      <c r="F12345" s="260">
        <v>2222</v>
      </c>
      <c r="G12345" s="260" t="s">
        <v>2229</v>
      </c>
      <c r="H12345" s="264" t="s">
        <v>2231</v>
      </c>
      <c r="I12345" s="264" t="s">
        <v>2185</v>
      </c>
      <c r="J12345" s="265">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3">
        <v>43495</v>
      </c>
      <c r="F12346" s="260">
        <v>3796</v>
      </c>
      <c r="G12346" s="260" t="s">
        <v>2229</v>
      </c>
      <c r="H12346" s="264" t="s">
        <v>2231</v>
      </c>
      <c r="I12346" s="264" t="s">
        <v>2185</v>
      </c>
      <c r="J12346" s="265">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3">
        <v>43495</v>
      </c>
      <c r="F12347" s="260">
        <v>2912</v>
      </c>
      <c r="G12347" s="260" t="s">
        <v>2229</v>
      </c>
      <c r="H12347" s="264" t="s">
        <v>2231</v>
      </c>
      <c r="I12347" s="264" t="s">
        <v>2185</v>
      </c>
      <c r="J12347" s="265">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3">
        <v>43495</v>
      </c>
      <c r="F12348" s="260" t="s">
        <v>2326</v>
      </c>
      <c r="G12348" s="260" t="s">
        <v>2229</v>
      </c>
      <c r="H12348" s="264" t="s">
        <v>3279</v>
      </c>
      <c r="I12348" s="264" t="s">
        <v>2209</v>
      </c>
      <c r="J12348" s="264">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3">
        <v>43495</v>
      </c>
      <c r="F12349" s="260" t="s">
        <v>131</v>
      </c>
      <c r="G12349" s="260" t="s">
        <v>2229</v>
      </c>
      <c r="H12349" s="264" t="s">
        <v>4397</v>
      </c>
      <c r="I12349" s="264" t="s">
        <v>133</v>
      </c>
      <c r="J12349" s="265">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3">
        <v>43495</v>
      </c>
      <c r="F12350" s="260">
        <v>401195</v>
      </c>
      <c r="G12350" s="260" t="s">
        <v>2229</v>
      </c>
      <c r="H12350" s="264" t="s">
        <v>4398</v>
      </c>
      <c r="I12350" s="264" t="s">
        <v>2182</v>
      </c>
      <c r="J12350" s="264">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3">
        <v>43495</v>
      </c>
      <c r="F12351" s="260" t="s">
        <v>2326</v>
      </c>
      <c r="G12351" s="260" t="s">
        <v>2229</v>
      </c>
      <c r="H12351" s="264" t="s">
        <v>2850</v>
      </c>
      <c r="I12351" s="264" t="s">
        <v>2209</v>
      </c>
      <c r="J12351" s="264">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3">
        <v>43495</v>
      </c>
      <c r="F12352" s="260" t="s">
        <v>2326</v>
      </c>
      <c r="G12352" s="260" t="s">
        <v>2229</v>
      </c>
      <c r="H12352" s="264" t="s">
        <v>1508</v>
      </c>
      <c r="I12352" s="264" t="s">
        <v>2209</v>
      </c>
      <c r="J12352" s="264">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3">
        <v>43495</v>
      </c>
      <c r="F12353" s="260" t="s">
        <v>2326</v>
      </c>
      <c r="G12353" s="260" t="s">
        <v>2229</v>
      </c>
      <c r="H12353" s="264" t="s">
        <v>1508</v>
      </c>
      <c r="I12353" s="264" t="s">
        <v>2209</v>
      </c>
      <c r="J12353" s="264">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3">
        <v>43495</v>
      </c>
      <c r="F12354" s="260">
        <v>78194</v>
      </c>
      <c r="G12354" s="260" t="s">
        <v>2229</v>
      </c>
      <c r="H12354" s="264" t="s">
        <v>528</v>
      </c>
      <c r="I12354" s="264" t="s">
        <v>2181</v>
      </c>
      <c r="J12354" s="264">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3">
        <v>43495</v>
      </c>
      <c r="F12355" s="260">
        <v>78114</v>
      </c>
      <c r="G12355" s="260" t="s">
        <v>2229</v>
      </c>
      <c r="H12355" s="264" t="s">
        <v>528</v>
      </c>
      <c r="I12355" s="264" t="s">
        <v>2182</v>
      </c>
      <c r="J12355" s="265">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3">
        <v>43495</v>
      </c>
      <c r="F12356" s="260">
        <v>78644</v>
      </c>
      <c r="G12356" s="260" t="s">
        <v>2229</v>
      </c>
      <c r="H12356" s="264" t="s">
        <v>528</v>
      </c>
      <c r="I12356" s="264" t="s">
        <v>2182</v>
      </c>
      <c r="J12356" s="264">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3">
        <v>43495</v>
      </c>
      <c r="F12357" s="260">
        <v>73489</v>
      </c>
      <c r="G12357" s="260" t="s">
        <v>2229</v>
      </c>
      <c r="H12357" s="264" t="s">
        <v>528</v>
      </c>
      <c r="I12357" s="264" t="s">
        <v>2182</v>
      </c>
      <c r="J12357" s="264">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3">
        <v>43495</v>
      </c>
      <c r="F12358" s="260" t="s">
        <v>208</v>
      </c>
      <c r="G12358" s="260" t="s">
        <v>2229</v>
      </c>
      <c r="H12358" s="264" t="s">
        <v>4399</v>
      </c>
      <c r="I12358" s="264" t="s">
        <v>160</v>
      </c>
      <c r="J12358" s="264">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3">
        <v>43495</v>
      </c>
      <c r="F12359" s="260">
        <v>1088243</v>
      </c>
      <c r="G12359" s="260" t="s">
        <v>2229</v>
      </c>
      <c r="H12359" s="264" t="s">
        <v>4400</v>
      </c>
      <c r="I12359" s="264" t="s">
        <v>2181</v>
      </c>
      <c r="J12359" s="265">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3">
        <v>43495</v>
      </c>
      <c r="F12360" s="260">
        <v>1088303</v>
      </c>
      <c r="G12360" s="260" t="s">
        <v>2229</v>
      </c>
      <c r="H12360" s="264" t="s">
        <v>4400</v>
      </c>
      <c r="I12360" s="264" t="s">
        <v>2181</v>
      </c>
      <c r="J12360" s="265">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3">
        <v>43495</v>
      </c>
      <c r="F12361" s="260">
        <v>1088127</v>
      </c>
      <c r="G12361" s="260" t="s">
        <v>2232</v>
      </c>
      <c r="H12361" s="264" t="s">
        <v>4400</v>
      </c>
      <c r="I12361" s="264" t="s">
        <v>2182</v>
      </c>
      <c r="J12361" s="265">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3">
        <v>43495</v>
      </c>
      <c r="F12362" s="260">
        <v>1087816</v>
      </c>
      <c r="G12362" s="260" t="s">
        <v>2229</v>
      </c>
      <c r="H12362" s="264" t="s">
        <v>4400</v>
      </c>
      <c r="I12362" s="264" t="s">
        <v>2181</v>
      </c>
      <c r="J12362" s="265">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3">
        <v>43495</v>
      </c>
      <c r="F12363" s="260">
        <v>3320</v>
      </c>
      <c r="G12363" s="260" t="s">
        <v>2229</v>
      </c>
      <c r="H12363" s="264" t="s">
        <v>3354</v>
      </c>
      <c r="I12363" s="264" t="s">
        <v>2181</v>
      </c>
      <c r="J12363" s="265">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3">
        <v>43495</v>
      </c>
      <c r="F12364" s="260">
        <v>3320</v>
      </c>
      <c r="G12364" s="260" t="s">
        <v>2229</v>
      </c>
      <c r="H12364" s="264" t="s">
        <v>3354</v>
      </c>
      <c r="I12364" s="264" t="s">
        <v>562</v>
      </c>
      <c r="J12364" s="264">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3">
        <v>43495</v>
      </c>
      <c r="F12365" s="260" t="s">
        <v>131</v>
      </c>
      <c r="G12365" s="260" t="s">
        <v>2229</v>
      </c>
      <c r="H12365" s="264" t="s">
        <v>4401</v>
      </c>
      <c r="I12365" s="264" t="s">
        <v>133</v>
      </c>
      <c r="J12365" s="265">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3">
        <v>43495</v>
      </c>
      <c r="F12366" s="260">
        <v>20940</v>
      </c>
      <c r="G12366" s="260" t="s">
        <v>2229</v>
      </c>
      <c r="H12366" s="264" t="s">
        <v>4402</v>
      </c>
      <c r="I12366" s="264" t="s">
        <v>2183</v>
      </c>
      <c r="J12366" s="265">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3">
        <v>43495</v>
      </c>
      <c r="F12367" s="260">
        <v>20940</v>
      </c>
      <c r="G12367" s="260" t="s">
        <v>2229</v>
      </c>
      <c r="H12367" s="264" t="s">
        <v>4402</v>
      </c>
      <c r="I12367" s="264" t="s">
        <v>562</v>
      </c>
      <c r="J12367" s="264">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3">
        <v>43495</v>
      </c>
      <c r="F12368" s="260">
        <v>20629</v>
      </c>
      <c r="G12368" s="260" t="s">
        <v>2229</v>
      </c>
      <c r="H12368" s="264" t="s">
        <v>4402</v>
      </c>
      <c r="I12368" s="264" t="s">
        <v>2183</v>
      </c>
      <c r="J12368" s="264">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3">
        <v>43495</v>
      </c>
      <c r="F12369" s="260">
        <v>20629</v>
      </c>
      <c r="G12369" s="260" t="s">
        <v>2229</v>
      </c>
      <c r="H12369" s="264" t="s">
        <v>4402</v>
      </c>
      <c r="I12369" s="264" t="s">
        <v>562</v>
      </c>
      <c r="J12369" s="264">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3">
        <v>43495</v>
      </c>
      <c r="F12370" s="260">
        <v>20940</v>
      </c>
      <c r="G12370" s="260" t="s">
        <v>2229</v>
      </c>
      <c r="H12370" s="264" t="s">
        <v>4402</v>
      </c>
      <c r="I12370" s="264" t="s">
        <v>2183</v>
      </c>
      <c r="J12370" s="265">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3">
        <v>43495</v>
      </c>
      <c r="F12371" s="260">
        <v>20940</v>
      </c>
      <c r="G12371" s="260" t="s">
        <v>2229</v>
      </c>
      <c r="H12371" s="264" t="s">
        <v>4402</v>
      </c>
      <c r="I12371" s="264" t="s">
        <v>562</v>
      </c>
      <c r="J12371" s="264">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3">
        <v>43495</v>
      </c>
      <c r="F12372" s="260">
        <v>20629</v>
      </c>
      <c r="G12372" s="260" t="s">
        <v>2229</v>
      </c>
      <c r="H12372" s="264" t="s">
        <v>4402</v>
      </c>
      <c r="I12372" s="264" t="s">
        <v>2183</v>
      </c>
      <c r="J12372" s="264">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3">
        <v>43495</v>
      </c>
      <c r="F12373" s="260">
        <v>20629</v>
      </c>
      <c r="G12373" s="260" t="s">
        <v>2229</v>
      </c>
      <c r="H12373" s="264" t="s">
        <v>4402</v>
      </c>
      <c r="I12373" s="264" t="s">
        <v>562</v>
      </c>
      <c r="J12373" s="264">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3">
        <v>43495</v>
      </c>
      <c r="F12374" s="260">
        <v>20940</v>
      </c>
      <c r="G12374" s="260" t="s">
        <v>2229</v>
      </c>
      <c r="H12374" s="264" t="s">
        <v>4402</v>
      </c>
      <c r="I12374" s="264" t="s">
        <v>2183</v>
      </c>
      <c r="J12374" s="265">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3">
        <v>43495</v>
      </c>
      <c r="F12375" s="260">
        <v>20940</v>
      </c>
      <c r="G12375" s="260" t="s">
        <v>2229</v>
      </c>
      <c r="H12375" s="264" t="s">
        <v>4402</v>
      </c>
      <c r="I12375" s="264" t="s">
        <v>562</v>
      </c>
      <c r="J12375" s="264">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3">
        <v>43495</v>
      </c>
      <c r="F12376" s="260">
        <v>20629</v>
      </c>
      <c r="G12376" s="260" t="s">
        <v>2229</v>
      </c>
      <c r="H12376" s="264" t="s">
        <v>4402</v>
      </c>
      <c r="I12376" s="264" t="s">
        <v>2183</v>
      </c>
      <c r="J12376" s="264">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3">
        <v>43495</v>
      </c>
      <c r="F12377" s="260">
        <v>20629</v>
      </c>
      <c r="G12377" s="260" t="s">
        <v>2229</v>
      </c>
      <c r="H12377" s="264" t="s">
        <v>4402</v>
      </c>
      <c r="I12377" s="264" t="s">
        <v>562</v>
      </c>
      <c r="J12377" s="264">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3">
        <v>43495</v>
      </c>
      <c r="F12378" s="260">
        <v>44164</v>
      </c>
      <c r="G12378" s="260" t="s">
        <v>2229</v>
      </c>
      <c r="H12378" s="264" t="s">
        <v>2340</v>
      </c>
      <c r="I12378" s="264" t="s">
        <v>2217</v>
      </c>
      <c r="J12378" s="265">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3">
        <v>43495</v>
      </c>
      <c r="F12379" s="260">
        <v>16223</v>
      </c>
      <c r="G12379" s="260" t="s">
        <v>2229</v>
      </c>
      <c r="H12379" s="264" t="s">
        <v>2340</v>
      </c>
      <c r="I12379" s="264" t="s">
        <v>177</v>
      </c>
      <c r="J12379" s="264">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3">
        <v>43495</v>
      </c>
      <c r="F12380" s="260">
        <v>2556</v>
      </c>
      <c r="G12380" s="260" t="s">
        <v>2229</v>
      </c>
      <c r="H12380" s="264" t="s">
        <v>3127</v>
      </c>
      <c r="I12380" s="264" t="s">
        <v>2190</v>
      </c>
      <c r="J12380" s="265">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3">
        <v>43495</v>
      </c>
      <c r="F12381" s="260">
        <v>2556</v>
      </c>
      <c r="G12381" s="260" t="s">
        <v>2229</v>
      </c>
      <c r="H12381" s="264" t="s">
        <v>3127</v>
      </c>
      <c r="I12381" s="264" t="s">
        <v>562</v>
      </c>
      <c r="J12381" s="264">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3">
        <v>43495</v>
      </c>
      <c r="F12382" s="260">
        <v>7794</v>
      </c>
      <c r="G12382" s="260" t="s">
        <v>2284</v>
      </c>
      <c r="H12382" s="264" t="s">
        <v>3159</v>
      </c>
      <c r="I12382" s="264" t="s">
        <v>2181</v>
      </c>
      <c r="J12382" s="265">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3">
        <v>43495</v>
      </c>
      <c r="F12383" s="260">
        <v>7633</v>
      </c>
      <c r="G12383" s="260" t="s">
        <v>2229</v>
      </c>
      <c r="H12383" s="264" t="s">
        <v>3159</v>
      </c>
      <c r="I12383" s="264" t="s">
        <v>2181</v>
      </c>
      <c r="J12383" s="265">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3">
        <v>43495</v>
      </c>
      <c r="F12384" s="260">
        <v>7298</v>
      </c>
      <c r="G12384" s="260" t="s">
        <v>2229</v>
      </c>
      <c r="H12384" s="264" t="s">
        <v>2399</v>
      </c>
      <c r="I12384" s="264" t="s">
        <v>232</v>
      </c>
      <c r="J12384" s="264">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3">
        <v>43495</v>
      </c>
      <c r="F12385" s="260">
        <v>2843</v>
      </c>
      <c r="G12385" s="260" t="s">
        <v>2229</v>
      </c>
      <c r="H12385" s="264" t="s">
        <v>3353</v>
      </c>
      <c r="I12385" s="264" t="s">
        <v>2182</v>
      </c>
      <c r="J12385" s="265">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3">
        <v>43495</v>
      </c>
      <c r="F12386" s="260" t="s">
        <v>208</v>
      </c>
      <c r="G12386" s="260" t="s">
        <v>2229</v>
      </c>
      <c r="H12386" s="264" t="s">
        <v>2761</v>
      </c>
      <c r="I12386" s="264" t="s">
        <v>160</v>
      </c>
      <c r="J12386" s="264">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3">
        <v>43495</v>
      </c>
      <c r="F12387" s="260">
        <v>15</v>
      </c>
      <c r="G12387" s="260" t="s">
        <v>2229</v>
      </c>
      <c r="H12387" s="264" t="s">
        <v>2396</v>
      </c>
      <c r="I12387" s="264" t="s">
        <v>241</v>
      </c>
      <c r="J12387" s="264">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3">
        <v>43495</v>
      </c>
      <c r="F12388" s="260" t="s">
        <v>2326</v>
      </c>
      <c r="G12388" s="260" t="s">
        <v>2229</v>
      </c>
      <c r="H12388" s="264" t="s">
        <v>3280</v>
      </c>
      <c r="I12388" s="264" t="s">
        <v>2209</v>
      </c>
      <c r="J12388" s="264">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3">
        <v>43495</v>
      </c>
      <c r="F12389" s="260" t="s">
        <v>2326</v>
      </c>
      <c r="G12389" s="260" t="s">
        <v>2229</v>
      </c>
      <c r="H12389" s="264" t="s">
        <v>4395</v>
      </c>
      <c r="I12389" s="264" t="s">
        <v>2209</v>
      </c>
      <c r="J12389" s="264">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3">
        <v>43495</v>
      </c>
      <c r="F12390" s="260">
        <v>10388</v>
      </c>
      <c r="G12390" s="260" t="s">
        <v>2229</v>
      </c>
      <c r="H12390" s="264" t="s">
        <v>4369</v>
      </c>
      <c r="I12390" s="264" t="s">
        <v>2183</v>
      </c>
      <c r="J12390" s="264">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3">
        <v>43495</v>
      </c>
      <c r="F12391" s="260">
        <v>10388</v>
      </c>
      <c r="G12391" s="260" t="s">
        <v>2229</v>
      </c>
      <c r="H12391" s="264" t="s">
        <v>4369</v>
      </c>
      <c r="I12391" s="264" t="s">
        <v>562</v>
      </c>
      <c r="J12391" s="264">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3">
        <v>43495</v>
      </c>
      <c r="F12392" s="260">
        <v>1122</v>
      </c>
      <c r="G12392" s="260" t="s">
        <v>2229</v>
      </c>
      <c r="H12392" s="264" t="s">
        <v>4403</v>
      </c>
      <c r="I12392" s="264" t="s">
        <v>2217</v>
      </c>
      <c r="J12392" s="265">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3">
        <v>43495</v>
      </c>
      <c r="F12393" s="260">
        <v>265086</v>
      </c>
      <c r="G12393" s="260" t="s">
        <v>2232</v>
      </c>
      <c r="H12393" s="264" t="s">
        <v>4388</v>
      </c>
      <c r="I12393" s="264" t="s">
        <v>2182</v>
      </c>
      <c r="J12393" s="264">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3" si="388">IF(K12394="NÃO ENCONTRADO",0,RIGHT(D12394,4))</f>
        <v>2019</v>
      </c>
      <c r="B12394" s="260" t="s">
        <v>2228</v>
      </c>
      <c r="C12394" s="261" t="s">
        <v>138</v>
      </c>
      <c r="D12394" s="74" t="str">
        <f t="shared" si="387"/>
        <v>jan/2019</v>
      </c>
      <c r="E12394" s="263">
        <v>43495</v>
      </c>
      <c r="F12394" s="260">
        <v>265086</v>
      </c>
      <c r="G12394" s="260" t="s">
        <v>2232</v>
      </c>
      <c r="H12394" s="264" t="s">
        <v>4388</v>
      </c>
      <c r="I12394" s="264" t="s">
        <v>562</v>
      </c>
      <c r="J12394" s="264">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3">
        <v>43495</v>
      </c>
      <c r="F12395" s="260">
        <v>264705</v>
      </c>
      <c r="G12395" s="260" t="s">
        <v>2232</v>
      </c>
      <c r="H12395" s="264" t="s">
        <v>4388</v>
      </c>
      <c r="I12395" s="264" t="s">
        <v>2182</v>
      </c>
      <c r="J12395" s="264">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3">
        <v>43495</v>
      </c>
      <c r="F12396" s="260">
        <v>264705</v>
      </c>
      <c r="G12396" s="260" t="s">
        <v>2232</v>
      </c>
      <c r="H12396" s="264" t="s">
        <v>4388</v>
      </c>
      <c r="I12396" s="264" t="s">
        <v>562</v>
      </c>
      <c r="J12396" s="264">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3">
        <v>43495</v>
      </c>
      <c r="F12397" s="260">
        <v>268328</v>
      </c>
      <c r="G12397" s="260" t="s">
        <v>2284</v>
      </c>
      <c r="H12397" s="264" t="s">
        <v>4388</v>
      </c>
      <c r="I12397" s="264" t="s">
        <v>2182</v>
      </c>
      <c r="J12397" s="265">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3">
        <v>43495</v>
      </c>
      <c r="F12398" s="260">
        <v>268328</v>
      </c>
      <c r="G12398" s="260" t="s">
        <v>2284</v>
      </c>
      <c r="H12398" s="264" t="s">
        <v>4388</v>
      </c>
      <c r="I12398" s="264" t="s">
        <v>562</v>
      </c>
      <c r="J12398" s="264">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3">
        <v>43495</v>
      </c>
      <c r="F12399" s="260">
        <v>4481</v>
      </c>
      <c r="G12399" s="260" t="s">
        <v>2229</v>
      </c>
      <c r="H12399" s="264" t="s">
        <v>4404</v>
      </c>
      <c r="I12399" s="264" t="s">
        <v>2182</v>
      </c>
      <c r="J12399" s="264">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3">
        <v>43495</v>
      </c>
      <c r="F12400" s="260">
        <v>4481</v>
      </c>
      <c r="G12400" s="260" t="s">
        <v>2229</v>
      </c>
      <c r="H12400" s="264" t="s">
        <v>4404</v>
      </c>
      <c r="I12400" s="264" t="s">
        <v>562</v>
      </c>
      <c r="J12400" s="264">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3">
        <v>43495</v>
      </c>
      <c r="F12401" s="260">
        <v>4529</v>
      </c>
      <c r="G12401" s="260" t="s">
        <v>2229</v>
      </c>
      <c r="H12401" s="264" t="s">
        <v>4404</v>
      </c>
      <c r="I12401" s="264" t="s">
        <v>2194</v>
      </c>
      <c r="J12401" s="264">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3">
        <v>43495</v>
      </c>
      <c r="F12402" s="260">
        <v>4529</v>
      </c>
      <c r="G12402" s="260" t="s">
        <v>2229</v>
      </c>
      <c r="H12402" s="264" t="s">
        <v>4404</v>
      </c>
      <c r="I12402" s="264" t="s">
        <v>562</v>
      </c>
      <c r="J12402" s="264">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3">
        <v>43495</v>
      </c>
      <c r="F12403" s="260" t="s">
        <v>1070</v>
      </c>
      <c r="G12403" s="260" t="s">
        <v>2229</v>
      </c>
      <c r="H12403" s="264" t="s">
        <v>1071</v>
      </c>
      <c r="I12403" s="264" t="s">
        <v>2237</v>
      </c>
      <c r="J12403" s="265">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3">
        <v>43495</v>
      </c>
      <c r="F12404" s="260">
        <v>268991</v>
      </c>
      <c r="G12404" s="260" t="s">
        <v>2324</v>
      </c>
      <c r="H12404" s="264" t="s">
        <v>222</v>
      </c>
      <c r="I12404" s="264" t="s">
        <v>2182</v>
      </c>
      <c r="J12404" s="264">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3">
        <v>43495</v>
      </c>
      <c r="F12405" s="260">
        <v>269718</v>
      </c>
      <c r="G12405" s="260" t="s">
        <v>2229</v>
      </c>
      <c r="H12405" s="264" t="s">
        <v>222</v>
      </c>
      <c r="I12405" s="264" t="s">
        <v>2181</v>
      </c>
      <c r="J12405" s="264">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3">
        <v>43495</v>
      </c>
      <c r="F12406" s="260">
        <v>269717</v>
      </c>
      <c r="G12406" s="260" t="s">
        <v>2330</v>
      </c>
      <c r="H12406" s="264" t="s">
        <v>222</v>
      </c>
      <c r="I12406" s="264" t="s">
        <v>2182</v>
      </c>
      <c r="J12406" s="264">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3">
        <v>43495</v>
      </c>
      <c r="F12407" s="260">
        <v>268992</v>
      </c>
      <c r="G12407" s="260" t="s">
        <v>2324</v>
      </c>
      <c r="H12407" s="264" t="s">
        <v>222</v>
      </c>
      <c r="I12407" s="264" t="s">
        <v>2181</v>
      </c>
      <c r="J12407" s="264">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3">
        <v>43495</v>
      </c>
      <c r="F12408" s="260">
        <v>268991</v>
      </c>
      <c r="G12408" s="260" t="s">
        <v>2330</v>
      </c>
      <c r="H12408" s="264" t="s">
        <v>222</v>
      </c>
      <c r="I12408" s="264" t="s">
        <v>2182</v>
      </c>
      <c r="J12408" s="264">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3">
        <v>43495</v>
      </c>
      <c r="F12409" s="260">
        <v>268992</v>
      </c>
      <c r="G12409" s="260" t="s">
        <v>2330</v>
      </c>
      <c r="H12409" s="264" t="s">
        <v>222</v>
      </c>
      <c r="I12409" s="264" t="s">
        <v>2181</v>
      </c>
      <c r="J12409" s="264">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3">
        <v>43495</v>
      </c>
      <c r="F12410" s="260">
        <v>269155</v>
      </c>
      <c r="G12410" s="260" t="s">
        <v>2324</v>
      </c>
      <c r="H12410" s="264" t="s">
        <v>222</v>
      </c>
      <c r="I12410" s="264" t="s">
        <v>2181</v>
      </c>
      <c r="J12410" s="265">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3">
        <v>43495</v>
      </c>
      <c r="F12411" s="260">
        <v>269154</v>
      </c>
      <c r="G12411" s="260" t="s">
        <v>2324</v>
      </c>
      <c r="H12411" s="264" t="s">
        <v>222</v>
      </c>
      <c r="I12411" s="264" t="s">
        <v>2181</v>
      </c>
      <c r="J12411" s="265">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3">
        <v>43495</v>
      </c>
      <c r="F12412" s="260">
        <v>269153</v>
      </c>
      <c r="G12412" s="260" t="s">
        <v>2330</v>
      </c>
      <c r="H12412" s="264" t="s">
        <v>222</v>
      </c>
      <c r="I12412" s="264" t="s">
        <v>2182</v>
      </c>
      <c r="J12412" s="264">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3">
        <v>43495</v>
      </c>
      <c r="F12413" s="260">
        <v>269153</v>
      </c>
      <c r="G12413" s="260" t="s">
        <v>2324</v>
      </c>
      <c r="H12413" s="264" t="s">
        <v>222</v>
      </c>
      <c r="I12413" s="264" t="s">
        <v>2182</v>
      </c>
      <c r="J12413" s="264">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3">
        <v>43495</v>
      </c>
      <c r="F12414" s="260">
        <v>269154</v>
      </c>
      <c r="G12414" s="260" t="s">
        <v>2330</v>
      </c>
      <c r="H12414" s="264" t="s">
        <v>222</v>
      </c>
      <c r="I12414" s="264" t="s">
        <v>2181</v>
      </c>
      <c r="J12414" s="265">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3">
        <v>43495</v>
      </c>
      <c r="F12415" s="260">
        <v>26915</v>
      </c>
      <c r="G12415" s="260" t="s">
        <v>2330</v>
      </c>
      <c r="H12415" s="264" t="s">
        <v>222</v>
      </c>
      <c r="I12415" s="264" t="s">
        <v>2181</v>
      </c>
      <c r="J12415" s="265">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3">
        <v>43495</v>
      </c>
      <c r="F12416" s="260">
        <v>7949</v>
      </c>
      <c r="G12416" s="260" t="s">
        <v>2229</v>
      </c>
      <c r="H12416" s="264" t="s">
        <v>3254</v>
      </c>
      <c r="I12416" s="264" t="s">
        <v>2204</v>
      </c>
      <c r="J12416" s="264">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3">
        <v>43495</v>
      </c>
      <c r="F12417" s="260">
        <v>7949</v>
      </c>
      <c r="G12417" s="260" t="s">
        <v>2229</v>
      </c>
      <c r="H12417" s="264" t="s">
        <v>3254</v>
      </c>
      <c r="I12417" s="264" t="s">
        <v>562</v>
      </c>
      <c r="J12417" s="264">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3">
        <v>43495</v>
      </c>
      <c r="F12418" s="260" t="s">
        <v>2326</v>
      </c>
      <c r="G12418" s="260" t="s">
        <v>2229</v>
      </c>
      <c r="H12418" s="264" t="s">
        <v>883</v>
      </c>
      <c r="I12418" s="264" t="s">
        <v>2209</v>
      </c>
      <c r="J12418" s="264">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3">
        <v>43495</v>
      </c>
      <c r="F12419" s="260" t="s">
        <v>1261</v>
      </c>
      <c r="G12419" s="260" t="s">
        <v>2229</v>
      </c>
      <c r="H12419" s="264" t="s">
        <v>4381</v>
      </c>
      <c r="I12419" s="264" t="s">
        <v>135</v>
      </c>
      <c r="J12419" s="264">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53" si="389">TEXT(E12420,"mmm/aaaa")</f>
        <v>jan/2019</v>
      </c>
      <c r="E12420" s="263">
        <v>43495</v>
      </c>
      <c r="F12420" s="260" t="s">
        <v>1261</v>
      </c>
      <c r="G12420" s="260" t="s">
        <v>2229</v>
      </c>
      <c r="H12420" s="264" t="s">
        <v>2250</v>
      </c>
      <c r="I12420" s="264" t="s">
        <v>135</v>
      </c>
      <c r="J12420" s="264">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3">
        <v>43495</v>
      </c>
      <c r="F12421" s="260" t="s">
        <v>1261</v>
      </c>
      <c r="G12421" s="260" t="s">
        <v>2229</v>
      </c>
      <c r="H12421" s="264" t="s">
        <v>2250</v>
      </c>
      <c r="I12421" s="264" t="s">
        <v>135</v>
      </c>
      <c r="J12421" s="264">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3">
        <v>43495</v>
      </c>
      <c r="F12422" s="260" t="s">
        <v>1261</v>
      </c>
      <c r="G12422" s="260" t="s">
        <v>2229</v>
      </c>
      <c r="H12422" s="264" t="s">
        <v>2250</v>
      </c>
      <c r="I12422" s="264" t="s">
        <v>135</v>
      </c>
      <c r="J12422" s="264">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3">
        <v>43495</v>
      </c>
      <c r="F12423" s="260" t="s">
        <v>1261</v>
      </c>
      <c r="G12423" s="260" t="s">
        <v>2229</v>
      </c>
      <c r="H12423" s="264" t="s">
        <v>2250</v>
      </c>
      <c r="I12423" s="264" t="s">
        <v>135</v>
      </c>
      <c r="J12423" s="264">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3">
        <v>43495</v>
      </c>
      <c r="F12424" s="260" t="s">
        <v>1261</v>
      </c>
      <c r="G12424" s="260" t="s">
        <v>2229</v>
      </c>
      <c r="H12424" s="264" t="s">
        <v>2250</v>
      </c>
      <c r="I12424" s="264" t="s">
        <v>135</v>
      </c>
      <c r="J12424" s="264">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3">
        <v>43495</v>
      </c>
      <c r="F12425" s="260" t="s">
        <v>1261</v>
      </c>
      <c r="G12425" s="260" t="s">
        <v>2229</v>
      </c>
      <c r="H12425" s="264" t="s">
        <v>2250</v>
      </c>
      <c r="I12425" s="264" t="s">
        <v>135</v>
      </c>
      <c r="J12425" s="264">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3">
        <v>43495</v>
      </c>
      <c r="F12426" s="260" t="s">
        <v>1261</v>
      </c>
      <c r="G12426" s="260" t="s">
        <v>2229</v>
      </c>
      <c r="H12426" s="264" t="s">
        <v>2250</v>
      </c>
      <c r="I12426" s="264" t="s">
        <v>135</v>
      </c>
      <c r="J12426" s="264">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3">
        <v>43495</v>
      </c>
      <c r="F12427" s="260" t="s">
        <v>1261</v>
      </c>
      <c r="G12427" s="260" t="s">
        <v>2229</v>
      </c>
      <c r="H12427" s="264" t="s">
        <v>2250</v>
      </c>
      <c r="I12427" s="264" t="s">
        <v>135</v>
      </c>
      <c r="J12427" s="264">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3">
        <v>43495</v>
      </c>
      <c r="F12428" s="260" t="s">
        <v>1261</v>
      </c>
      <c r="G12428" s="260" t="s">
        <v>2229</v>
      </c>
      <c r="H12428" s="264" t="s">
        <v>2250</v>
      </c>
      <c r="I12428" s="264" t="s">
        <v>135</v>
      </c>
      <c r="J12428" s="264">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3">
        <v>43495</v>
      </c>
      <c r="F12429" s="260" t="s">
        <v>1261</v>
      </c>
      <c r="G12429" s="260" t="s">
        <v>2229</v>
      </c>
      <c r="H12429" s="264" t="s">
        <v>2250</v>
      </c>
      <c r="I12429" s="264" t="s">
        <v>135</v>
      </c>
      <c r="J12429" s="264">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3">
        <v>43495</v>
      </c>
      <c r="F12430" s="260" t="s">
        <v>1261</v>
      </c>
      <c r="G12430" s="260" t="s">
        <v>2229</v>
      </c>
      <c r="H12430" s="264" t="s">
        <v>2250</v>
      </c>
      <c r="I12430" s="264" t="s">
        <v>135</v>
      </c>
      <c r="J12430" s="264">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3">
        <v>43495</v>
      </c>
      <c r="F12431" s="260" t="s">
        <v>1261</v>
      </c>
      <c r="G12431" s="260" t="s">
        <v>2229</v>
      </c>
      <c r="H12431" s="264" t="s">
        <v>2250</v>
      </c>
      <c r="I12431" s="264" t="s">
        <v>135</v>
      </c>
      <c r="J12431" s="264">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3">
        <v>43495</v>
      </c>
      <c r="F12432" s="260" t="s">
        <v>1261</v>
      </c>
      <c r="G12432" s="260" t="s">
        <v>2229</v>
      </c>
      <c r="H12432" s="264" t="s">
        <v>2250</v>
      </c>
      <c r="I12432" s="264" t="s">
        <v>135</v>
      </c>
      <c r="J12432" s="264">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3">
        <v>43495</v>
      </c>
      <c r="F12433" s="260" t="s">
        <v>1261</v>
      </c>
      <c r="G12433" s="260" t="s">
        <v>2229</v>
      </c>
      <c r="H12433" s="264" t="s">
        <v>2250</v>
      </c>
      <c r="I12433" s="264" t="s">
        <v>135</v>
      </c>
      <c r="J12433" s="264">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3">
        <v>43495</v>
      </c>
      <c r="F12434" s="260" t="s">
        <v>1261</v>
      </c>
      <c r="G12434" s="260" t="s">
        <v>2229</v>
      </c>
      <c r="H12434" s="264" t="s">
        <v>2250</v>
      </c>
      <c r="I12434" s="264" t="s">
        <v>135</v>
      </c>
      <c r="J12434" s="264">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3">
        <v>43495</v>
      </c>
      <c r="F12435" s="260" t="s">
        <v>1261</v>
      </c>
      <c r="G12435" s="260" t="s">
        <v>2229</v>
      </c>
      <c r="H12435" s="264" t="s">
        <v>2250</v>
      </c>
      <c r="I12435" s="264" t="s">
        <v>135</v>
      </c>
      <c r="J12435" s="264">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3">
        <v>43495</v>
      </c>
      <c r="F12436" s="260" t="s">
        <v>1261</v>
      </c>
      <c r="G12436" s="260" t="s">
        <v>2229</v>
      </c>
      <c r="H12436" s="264" t="s">
        <v>2250</v>
      </c>
      <c r="I12436" s="264" t="s">
        <v>135</v>
      </c>
      <c r="J12436" s="264">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3">
        <v>43495</v>
      </c>
      <c r="F12437" s="260" t="s">
        <v>1261</v>
      </c>
      <c r="G12437" s="260" t="s">
        <v>2229</v>
      </c>
      <c r="H12437" s="264" t="s">
        <v>2250</v>
      </c>
      <c r="I12437" s="264" t="s">
        <v>135</v>
      </c>
      <c r="J12437" s="264">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3">
        <v>43495</v>
      </c>
      <c r="F12438" s="260" t="s">
        <v>1261</v>
      </c>
      <c r="G12438" s="260" t="s">
        <v>2229</v>
      </c>
      <c r="H12438" s="264" t="s">
        <v>2250</v>
      </c>
      <c r="I12438" s="264" t="s">
        <v>135</v>
      </c>
      <c r="J12438" s="264">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3">
        <v>43495</v>
      </c>
      <c r="F12439" s="260" t="s">
        <v>1261</v>
      </c>
      <c r="G12439" s="260" t="s">
        <v>2229</v>
      </c>
      <c r="H12439" s="264" t="s">
        <v>2250</v>
      </c>
      <c r="I12439" s="264" t="s">
        <v>135</v>
      </c>
      <c r="J12439" s="264">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3">
        <v>43495</v>
      </c>
      <c r="F12440" s="260" t="s">
        <v>1261</v>
      </c>
      <c r="G12440" s="260" t="s">
        <v>2229</v>
      </c>
      <c r="H12440" s="264" t="s">
        <v>2250</v>
      </c>
      <c r="I12440" s="264" t="s">
        <v>135</v>
      </c>
      <c r="J12440" s="264">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3">
        <v>43495</v>
      </c>
      <c r="F12441" s="260" t="s">
        <v>1261</v>
      </c>
      <c r="G12441" s="260" t="s">
        <v>2229</v>
      </c>
      <c r="H12441" s="264" t="s">
        <v>2250</v>
      </c>
      <c r="I12441" s="264" t="s">
        <v>135</v>
      </c>
      <c r="J12441" s="264">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3">
        <v>43496</v>
      </c>
      <c r="F12442" s="260" t="s">
        <v>161</v>
      </c>
      <c r="G12442" s="260" t="s">
        <v>2229</v>
      </c>
      <c r="H12442" s="264" t="s">
        <v>161</v>
      </c>
      <c r="I12442" s="264" t="s">
        <v>2168</v>
      </c>
      <c r="J12442" s="265">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3">
        <v>43496</v>
      </c>
      <c r="F12443" s="260">
        <v>2226243</v>
      </c>
      <c r="G12443" s="260" t="s">
        <v>2229</v>
      </c>
      <c r="H12443" s="264" t="s">
        <v>2684</v>
      </c>
      <c r="I12443" s="264" t="s">
        <v>145</v>
      </c>
      <c r="J12443" s="265">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3">
        <v>43496</v>
      </c>
      <c r="F12444" s="260">
        <v>2226243</v>
      </c>
      <c r="G12444" s="260" t="s">
        <v>2229</v>
      </c>
      <c r="H12444" s="264" t="s">
        <v>2684</v>
      </c>
      <c r="I12444" s="264" t="s">
        <v>562</v>
      </c>
      <c r="J12444" s="264">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3">
        <v>43496</v>
      </c>
      <c r="F12445" s="260" t="s">
        <v>4405</v>
      </c>
      <c r="G12445" s="260" t="s">
        <v>2229</v>
      </c>
      <c r="H12445" s="264" t="s">
        <v>4406</v>
      </c>
      <c r="I12445" s="264" t="s">
        <v>846</v>
      </c>
      <c r="J12445" s="264">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3">
        <v>43496</v>
      </c>
      <c r="F12446" s="260" t="s">
        <v>1061</v>
      </c>
      <c r="G12446" s="260" t="s">
        <v>2229</v>
      </c>
      <c r="H12446" s="264" t="s">
        <v>4371</v>
      </c>
      <c r="I12446" s="264" t="s">
        <v>2170</v>
      </c>
      <c r="J12446" s="264">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3">
        <v>43496</v>
      </c>
      <c r="F12447" s="260">
        <v>18798</v>
      </c>
      <c r="G12447" s="260" t="s">
        <v>2229</v>
      </c>
      <c r="H12447" s="264" t="s">
        <v>4407</v>
      </c>
      <c r="I12447" s="264" t="s">
        <v>2182</v>
      </c>
      <c r="J12447" s="264">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3">
        <v>43496</v>
      </c>
      <c r="F12448" s="260">
        <v>18798</v>
      </c>
      <c r="G12448" s="260" t="s">
        <v>2229</v>
      </c>
      <c r="H12448" s="264" t="s">
        <v>4407</v>
      </c>
      <c r="I12448" s="264" t="s">
        <v>562</v>
      </c>
      <c r="J12448" s="264">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3">
        <v>43496</v>
      </c>
      <c r="F12449" s="260" t="s">
        <v>437</v>
      </c>
      <c r="G12449" s="260" t="s">
        <v>2229</v>
      </c>
      <c r="H12449" s="264" t="s">
        <v>2362</v>
      </c>
      <c r="I12449" s="264" t="s">
        <v>439</v>
      </c>
      <c r="J12449" s="264">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3">
        <v>43496</v>
      </c>
      <c r="F12450" s="260" t="s">
        <v>250</v>
      </c>
      <c r="G12450" s="260" t="s">
        <v>2229</v>
      </c>
      <c r="H12450" s="264" t="s">
        <v>4408</v>
      </c>
      <c r="I12450" s="264" t="s">
        <v>2171</v>
      </c>
      <c r="J12450" s="264">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3">
        <v>43496</v>
      </c>
      <c r="F12451" s="260" t="s">
        <v>1070</v>
      </c>
      <c r="G12451" s="260" t="s">
        <v>2229</v>
      </c>
      <c r="H12451" s="264" t="s">
        <v>1071</v>
      </c>
      <c r="I12451" s="264" t="s">
        <v>2237</v>
      </c>
      <c r="J12451" s="265">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3">
        <v>43496</v>
      </c>
      <c r="F12452" s="260" t="s">
        <v>1261</v>
      </c>
      <c r="G12452" s="260" t="s">
        <v>2229</v>
      </c>
      <c r="H12452" s="264" t="s">
        <v>2250</v>
      </c>
      <c r="I12452" s="264" t="s">
        <v>135</v>
      </c>
      <c r="J12452" s="264">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3">
        <v>43496</v>
      </c>
      <c r="F12453" s="260" t="s">
        <v>1261</v>
      </c>
      <c r="G12453" s="260" t="s">
        <v>2229</v>
      </c>
      <c r="H12453" s="264" t="s">
        <v>2250</v>
      </c>
      <c r="I12453" s="264" t="s">
        <v>135</v>
      </c>
      <c r="J12453" s="264">
        <v>-9.5</v>
      </c>
      <c r="K12453" s="83" t="str">
        <f>IFERROR(IFERROR(VLOOKUP(I12453,'DE-PARA'!B:D,3,0),VLOOKUP(I12453,'DE-PARA'!C:D,2,0)),"NÃO ENCONTRADO")</f>
        <v>Outras Saídas</v>
      </c>
      <c r="L12453" s="50" t="str">
        <f>VLOOKUP(K12453,'Base -Receita-Despesa'!$B:$AS,1,FALSE)</f>
        <v>Outras Saídas</v>
      </c>
    </row>
  </sheetData>
  <autoFilter ref="B3:L3" xr:uid="{00000000-0001-0000-0400-000000000000}">
    <sortState xmlns:xlrd2="http://schemas.microsoft.com/office/spreadsheetml/2017/richdata2" ref="B4:L21329">
      <sortCondition ref="E3"/>
    </sortState>
  </autoFilter>
  <conditionalFormatting sqref="K4:K12453">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s>
  <pageMargins left="0.25" right="0.25" top="0.75" bottom="0.75" header="0.3" footer="0.3"/>
  <pageSetup paperSize="9" scale="55" fitToHeight="0" orientation="landscape" r:id="rId33"/>
  <drawing r:id="rId34"/>
  <legacyDrawing r:id="rId35"/>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 I12454:I1048576</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49" t="s">
        <v>38</v>
      </c>
    </row>
    <row r="4" spans="2:10" ht="12" x14ac:dyDescent="0.3">
      <c r="B4" s="87"/>
      <c r="C4" s="87"/>
      <c r="D4" s="88"/>
      <c r="J4" s="349"/>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4409</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DOCID-2020503232-2446482</_dlc_DocId>
    <_dlc_DocIdUrl xmlns="c1178b72-d3f5-4356-be28-21acd058a982">
      <Url>https://ibghorg.sharepoint.com/documentos/_layouts/15/DocIdRedir.aspx?ID=DOCID-2020503232-2446482</Url>
      <Description>DOCID-2020503232-2446482</Description>
    </_dlc_DocIdUrl>
  </documentManagement>
</p:properties>
</file>

<file path=customXml/itemProps1.xml><?xml version="1.0" encoding="utf-8"?>
<ds:datastoreItem xmlns:ds="http://schemas.openxmlformats.org/officeDocument/2006/customXml" ds:itemID="{EDF01B46-9E26-4E2B-AE0A-3FA04EC5ECD9}"/>
</file>

<file path=customXml/itemProps2.xml><?xml version="1.0" encoding="utf-8"?>
<ds:datastoreItem xmlns:ds="http://schemas.openxmlformats.org/officeDocument/2006/customXml" ds:itemID="{CE16B555-855A-4AB0-9457-E0BA18907047}"/>
</file>

<file path=customXml/itemProps3.xml><?xml version="1.0" encoding="utf-8"?>
<ds:datastoreItem xmlns:ds="http://schemas.openxmlformats.org/officeDocument/2006/customXml" ds:itemID="{E31B8486-3DAE-439C-9469-8C2C1E8561AE}"/>
</file>

<file path=customXml/itemProps4.xml><?xml version="1.0" encoding="utf-8"?>
<ds:datastoreItem xmlns:ds="http://schemas.openxmlformats.org/officeDocument/2006/customXml" ds:itemID="{F8F61D32-09E5-4F42-962D-29570ACE303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2022-09-16T17:21:32Z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2cd0b46a-63b0-48c8-be40-3737fe18b744</vt:lpwstr>
  </property>
</Properties>
</file>