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comments1.xml" ContentType="application/vnd.openxmlformats-officedocument.spreadsheetml.comment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20\01\"/>
    </mc:Choice>
  </mc:AlternateContent>
  <xr:revisionPtr revIDLastSave="0" documentId="13_ncr:1_{22008653-E5D6-4D01-8A31-BB0EC6D1B0BB}"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Conciliação Bancária 2016.17.18" sheetId="7" r:id="rId4"/>
    <sheet name="DE-PARA" sheetId="6" r:id="rId5"/>
    <sheet name="HEELJ - Saldos Bancários" sheetId="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3" hidden="1">'Conciliação Bancária 2016.17.18'!$B$3:$L$3</definedName>
    <definedName name="_xlnm._FilterDatabase" localSheetId="4" hidden="1">'DE-PARA'!$B$3:$D$117</definedName>
    <definedName name="a" localSheetId="3">#REF!</definedName>
    <definedName name="a">#REF!</definedName>
    <definedName name="aaa" localSheetId="3">#REF!</definedName>
    <definedName name="aaa">#REF!</definedName>
    <definedName name="AnoCalendário" localSheetId="3">#REF!</definedName>
    <definedName name="AnoCalendário">#REF!</definedName>
    <definedName name="BOLETO" comment="TRANSFERENCIAS" localSheetId="3">#REF!</definedName>
    <definedName name="BOLETO" comment="TRANSFERENCIAS">#REF!</definedName>
    <definedName name="cobrança8">[1]!Tabela2[DESCRIÇÃO]</definedName>
    <definedName name="Descrição8">[1]!Tabela2[DESCRIÇÃO]</definedName>
    <definedName name="DiasESemanas" localSheetId="3">{0,1,2,3,4,5,6} + {0;1;2;3;4;5}*7</definedName>
    <definedName name="DiasESemanas">{0,1,2,3,4,5,6} + {0;1;2;3;4;5}*7</definedName>
    <definedName name="Empresa">[1]!Tabela2[EMPRESA]</definedName>
    <definedName name="hthth">#REF!</definedName>
    <definedName name="inicio" localSheetId="3">#REF!</definedName>
    <definedName name="inicio">#REF!</definedName>
    <definedName name="IníciodaSemana" localSheetId="3">#REF!</definedName>
    <definedName name="IníciodaSemana">#REF!</definedName>
    <definedName name="knfdjnnbwav">#REF!</definedName>
    <definedName name="NATUREZA">[2]LISTA!$C$2:$C$79</definedName>
    <definedName name="profissão">'[3]Gera Arquivo'!$N$2:$N$181</definedName>
    <definedName name="tcr" localSheetId="3">#REF!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3">#REF!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K16675" i="7" l="1"/>
  <c r="L16675" i="7" s="1"/>
  <c r="K16677" i="7"/>
  <c r="L16677" i="7" s="1"/>
  <c r="K16680" i="7"/>
  <c r="L16680" i="7" s="1"/>
  <c r="K16684" i="7"/>
  <c r="L16684" i="7" s="1"/>
  <c r="K16685" i="7"/>
  <c r="L16685" i="7" s="1"/>
  <c r="K16696" i="7"/>
  <c r="L16696" i="7" s="1"/>
  <c r="K16701" i="7"/>
  <c r="L16701" i="7" s="1"/>
  <c r="K16703" i="7"/>
  <c r="L16703" i="7" s="1"/>
  <c r="K16704" i="7"/>
  <c r="L16704" i="7" s="1"/>
  <c r="K16705" i="7"/>
  <c r="L16705" i="7" s="1"/>
  <c r="K16707" i="7"/>
  <c r="L16707" i="7" s="1"/>
  <c r="K16708" i="7"/>
  <c r="L16708" i="7" s="1"/>
  <c r="K16710" i="7"/>
  <c r="L16710" i="7" s="1"/>
  <c r="K16713" i="7"/>
  <c r="L16713" i="7" s="1"/>
  <c r="K16714" i="7"/>
  <c r="L16714" i="7" s="1"/>
  <c r="K16715" i="7"/>
  <c r="L16715" i="7" s="1"/>
  <c r="K16716" i="7"/>
  <c r="L16716" i="7" s="1"/>
  <c r="K16717" i="7"/>
  <c r="L16717" i="7" s="1"/>
  <c r="K16718" i="7"/>
  <c r="L16718" i="7" s="1"/>
  <c r="K16719" i="7"/>
  <c r="L16719" i="7" s="1"/>
  <c r="K16724" i="7"/>
  <c r="L16724" i="7" s="1"/>
  <c r="K16725" i="7"/>
  <c r="L16725" i="7" s="1"/>
  <c r="K16726" i="7"/>
  <c r="L16726" i="7" s="1"/>
  <c r="K16727" i="7"/>
  <c r="L16727" i="7" s="1"/>
  <c r="K16728" i="7"/>
  <c r="L16728" i="7" s="1"/>
  <c r="K16729" i="7"/>
  <c r="L16729" i="7" s="1"/>
  <c r="K16730" i="7"/>
  <c r="L16730" i="7" s="1"/>
  <c r="K16731" i="7"/>
  <c r="L16731" i="7" s="1"/>
  <c r="K16732" i="7"/>
  <c r="L16732" i="7" s="1"/>
  <c r="K16734" i="7"/>
  <c r="L16734" i="7" s="1"/>
  <c r="K16735" i="7"/>
  <c r="L16735" i="7" s="1"/>
  <c r="K16738" i="7"/>
  <c r="L16738" i="7" s="1"/>
  <c r="K16739" i="7"/>
  <c r="L16739" i="7" s="1"/>
  <c r="K16752" i="7"/>
  <c r="L16752" i="7" s="1"/>
  <c r="K16764" i="7"/>
  <c r="L16764" i="7" s="1"/>
  <c r="K16765" i="7"/>
  <c r="L16765" i="7" s="1"/>
  <c r="K16779" i="7"/>
  <c r="L16779" i="7" s="1"/>
  <c r="K16790" i="7"/>
  <c r="L16790" i="7" s="1"/>
  <c r="K16791" i="7"/>
  <c r="L16791" i="7" s="1"/>
  <c r="K16795" i="7"/>
  <c r="L16795" i="7" s="1"/>
  <c r="K16814" i="7"/>
  <c r="L16814" i="7" s="1"/>
  <c r="K16815" i="7"/>
  <c r="L16815" i="7" s="1"/>
  <c r="K16838" i="7"/>
  <c r="L16838" i="7" s="1"/>
  <c r="K16839" i="7"/>
  <c r="L16839" i="7" s="1"/>
  <c r="K16843" i="7"/>
  <c r="L16843" i="7" s="1"/>
  <c r="K16844" i="7"/>
  <c r="L16844" i="7" s="1"/>
  <c r="K16854" i="7"/>
  <c r="L16854" i="7" s="1"/>
  <c r="K16855" i="7"/>
  <c r="L16855" i="7" s="1"/>
  <c r="K16856" i="7"/>
  <c r="L16856" i="7" s="1"/>
  <c r="K16858" i="7"/>
  <c r="L16858" i="7" s="1"/>
  <c r="K16860" i="7"/>
  <c r="L16860" i="7" s="1"/>
  <c r="K16902" i="7"/>
  <c r="L16902" i="7" s="1"/>
  <c r="K16903" i="7"/>
  <c r="L16903" i="7" s="1"/>
  <c r="K16905" i="7"/>
  <c r="K16906" i="7"/>
  <c r="L16906" i="7" s="1"/>
  <c r="K16907" i="7"/>
  <c r="L16907" i="7" s="1"/>
  <c r="K16909" i="7"/>
  <c r="L16909" i="7" s="1"/>
  <c r="K16910" i="7"/>
  <c r="L16910" i="7" s="1"/>
  <c r="K16912" i="7"/>
  <c r="L16912" i="7" s="1"/>
  <c r="K16913" i="7"/>
  <c r="K16915" i="7"/>
  <c r="L16915" i="7" s="1"/>
  <c r="K16916" i="7"/>
  <c r="L16916" i="7" s="1"/>
  <c r="K16918" i="7"/>
  <c r="L16918" i="7" s="1"/>
  <c r="K16919" i="7"/>
  <c r="L16919" i="7" s="1"/>
  <c r="K16923" i="7"/>
  <c r="L16923" i="7" s="1"/>
  <c r="K16924" i="7"/>
  <c r="L16924" i="7" s="1"/>
  <c r="K16926" i="7"/>
  <c r="L16926" i="7" s="1"/>
  <c r="K16927" i="7"/>
  <c r="L16927" i="7" s="1"/>
  <c r="K16929" i="7"/>
  <c r="K16931" i="7"/>
  <c r="L16931" i="7" s="1"/>
  <c r="K16933" i="7"/>
  <c r="L16933" i="7" s="1"/>
  <c r="K16941" i="7"/>
  <c r="L16941" i="7" s="1"/>
  <c r="K16943" i="7"/>
  <c r="L16943" i="7" s="1"/>
  <c r="K16946" i="7"/>
  <c r="L16946" i="7" s="1"/>
  <c r="K16948" i="7"/>
  <c r="L16948" i="7" s="1"/>
  <c r="K16950" i="7"/>
  <c r="L16950" i="7" s="1"/>
  <c r="K16968" i="7"/>
  <c r="L16968" i="7" s="1"/>
  <c r="K16969" i="7"/>
  <c r="L16969" i="7" s="1"/>
  <c r="K16970" i="7"/>
  <c r="L16970" i="7" s="1"/>
  <c r="K16971" i="7"/>
  <c r="L16971" i="7" s="1"/>
  <c r="K16976" i="7"/>
  <c r="L16976" i="7" s="1"/>
  <c r="K16978" i="7"/>
  <c r="L16978" i="7" s="1"/>
  <c r="K16979" i="7"/>
  <c r="L16979" i="7" s="1"/>
  <c r="K16999" i="7"/>
  <c r="L16999" i="7" s="1"/>
  <c r="K17001" i="7"/>
  <c r="K17011" i="7"/>
  <c r="L17011" i="7" s="1"/>
  <c r="K17012" i="7"/>
  <c r="L17012" i="7" s="1"/>
  <c r="K17014" i="7"/>
  <c r="L17014" i="7" s="1"/>
  <c r="K17017" i="7"/>
  <c r="L17017" i="7" s="1"/>
  <c r="K17020" i="7"/>
  <c r="L17020" i="7" s="1"/>
  <c r="K17038" i="7"/>
  <c r="L17038" i="7" s="1"/>
  <c r="K17041" i="7"/>
  <c r="L17041" i="7" s="1"/>
  <c r="K17042" i="7"/>
  <c r="L17042" i="7" s="1"/>
  <c r="K17059" i="7"/>
  <c r="L17059" i="7" s="1"/>
  <c r="D16675" i="7"/>
  <c r="D16676" i="7"/>
  <c r="D16677" i="7"/>
  <c r="D16678" i="7"/>
  <c r="D16679" i="7"/>
  <c r="D16680" i="7"/>
  <c r="D16681" i="7"/>
  <c r="D16682" i="7"/>
  <c r="D16683" i="7"/>
  <c r="D16684" i="7"/>
  <c r="D16685" i="7"/>
  <c r="D16686" i="7"/>
  <c r="D16687" i="7"/>
  <c r="D16688" i="7"/>
  <c r="D16689" i="7"/>
  <c r="D16690" i="7"/>
  <c r="D16691" i="7"/>
  <c r="D16692" i="7"/>
  <c r="D16693" i="7"/>
  <c r="D16694" i="7"/>
  <c r="D16695" i="7"/>
  <c r="D16696" i="7"/>
  <c r="D16697" i="7"/>
  <c r="D16698" i="7"/>
  <c r="D16699" i="7"/>
  <c r="D16700" i="7"/>
  <c r="D16701" i="7"/>
  <c r="D16702" i="7"/>
  <c r="D16703" i="7"/>
  <c r="D16704" i="7"/>
  <c r="D16705" i="7"/>
  <c r="D16706" i="7"/>
  <c r="D16707" i="7"/>
  <c r="D16708" i="7"/>
  <c r="D16709" i="7"/>
  <c r="D16710" i="7"/>
  <c r="D16711" i="7"/>
  <c r="D16712" i="7"/>
  <c r="D16713" i="7"/>
  <c r="D16714" i="7"/>
  <c r="D16715" i="7"/>
  <c r="D16716" i="7"/>
  <c r="D16717" i="7"/>
  <c r="D16718" i="7"/>
  <c r="D16719" i="7"/>
  <c r="D16720" i="7"/>
  <c r="D16721" i="7"/>
  <c r="D16722" i="7"/>
  <c r="D16723" i="7"/>
  <c r="D16724" i="7"/>
  <c r="D16725" i="7"/>
  <c r="D16726" i="7"/>
  <c r="D16727" i="7"/>
  <c r="D16728" i="7"/>
  <c r="D16729" i="7"/>
  <c r="D16730" i="7"/>
  <c r="D16731" i="7"/>
  <c r="D16732" i="7"/>
  <c r="D16733" i="7"/>
  <c r="D16734" i="7"/>
  <c r="D16735" i="7"/>
  <c r="D16736" i="7"/>
  <c r="D16737" i="7"/>
  <c r="D16738" i="7"/>
  <c r="D16739" i="7"/>
  <c r="D16740" i="7"/>
  <c r="D16741" i="7"/>
  <c r="D16742" i="7"/>
  <c r="D16743" i="7"/>
  <c r="D16744" i="7"/>
  <c r="D16745" i="7"/>
  <c r="D16746" i="7"/>
  <c r="D16747" i="7"/>
  <c r="D16748" i="7"/>
  <c r="D16749" i="7"/>
  <c r="D16750" i="7"/>
  <c r="D16751" i="7"/>
  <c r="D16752" i="7"/>
  <c r="D16753" i="7"/>
  <c r="D16754" i="7"/>
  <c r="D16755" i="7"/>
  <c r="D16756" i="7"/>
  <c r="D16757" i="7"/>
  <c r="D16758" i="7"/>
  <c r="D16759" i="7"/>
  <c r="D16760" i="7"/>
  <c r="D16761" i="7"/>
  <c r="D16762" i="7"/>
  <c r="D16763" i="7"/>
  <c r="D16764" i="7"/>
  <c r="D16765" i="7"/>
  <c r="D16766" i="7"/>
  <c r="D16767" i="7"/>
  <c r="D16768" i="7"/>
  <c r="D16769" i="7"/>
  <c r="D16770" i="7"/>
  <c r="D16771" i="7"/>
  <c r="D16772" i="7"/>
  <c r="D16773" i="7"/>
  <c r="D16774" i="7"/>
  <c r="D16775" i="7"/>
  <c r="D16776" i="7"/>
  <c r="D16777" i="7"/>
  <c r="D16778" i="7"/>
  <c r="D16779" i="7"/>
  <c r="D16780" i="7"/>
  <c r="D16781" i="7"/>
  <c r="D16782" i="7"/>
  <c r="D16783" i="7"/>
  <c r="D16784" i="7"/>
  <c r="D16785" i="7"/>
  <c r="D16786" i="7"/>
  <c r="D16787" i="7"/>
  <c r="D16788" i="7"/>
  <c r="D16789" i="7"/>
  <c r="D16790" i="7"/>
  <c r="D16791" i="7"/>
  <c r="D16792" i="7"/>
  <c r="D16793" i="7"/>
  <c r="D16794" i="7"/>
  <c r="D16795" i="7"/>
  <c r="D16796" i="7"/>
  <c r="D16797" i="7"/>
  <c r="D16798" i="7"/>
  <c r="D16799" i="7"/>
  <c r="D16800" i="7"/>
  <c r="D16801" i="7"/>
  <c r="D16802" i="7"/>
  <c r="D16803" i="7"/>
  <c r="D16804" i="7"/>
  <c r="D16805" i="7"/>
  <c r="D16806" i="7"/>
  <c r="D16807" i="7"/>
  <c r="D16808" i="7"/>
  <c r="D16809" i="7"/>
  <c r="D16810" i="7"/>
  <c r="D16811" i="7"/>
  <c r="D16812" i="7"/>
  <c r="D16813" i="7"/>
  <c r="D16814" i="7"/>
  <c r="D16815" i="7"/>
  <c r="D16816" i="7"/>
  <c r="D16817" i="7"/>
  <c r="D16818" i="7"/>
  <c r="D16819" i="7"/>
  <c r="D16820" i="7"/>
  <c r="D16821" i="7"/>
  <c r="D16822" i="7"/>
  <c r="D16823" i="7"/>
  <c r="D16824" i="7"/>
  <c r="D16825" i="7"/>
  <c r="D16826" i="7"/>
  <c r="D16827" i="7"/>
  <c r="D16828" i="7"/>
  <c r="D16829" i="7"/>
  <c r="D16830" i="7"/>
  <c r="D16831" i="7"/>
  <c r="D16832" i="7"/>
  <c r="D16833" i="7"/>
  <c r="D16834" i="7"/>
  <c r="D16835" i="7"/>
  <c r="D16836" i="7"/>
  <c r="D16837" i="7"/>
  <c r="D16838" i="7"/>
  <c r="D16839" i="7"/>
  <c r="D16840" i="7"/>
  <c r="D16841" i="7"/>
  <c r="D16842" i="7"/>
  <c r="D16843" i="7"/>
  <c r="D16844" i="7"/>
  <c r="D16845" i="7"/>
  <c r="D16846" i="7"/>
  <c r="D16847" i="7"/>
  <c r="D16848" i="7"/>
  <c r="D16849" i="7"/>
  <c r="D16850" i="7"/>
  <c r="D16851" i="7"/>
  <c r="D16852" i="7"/>
  <c r="D16853" i="7"/>
  <c r="D16854" i="7"/>
  <c r="D16855" i="7"/>
  <c r="D16856" i="7"/>
  <c r="D16857" i="7"/>
  <c r="D16858" i="7"/>
  <c r="D16859" i="7"/>
  <c r="D16860" i="7"/>
  <c r="D16861" i="7"/>
  <c r="D16862" i="7"/>
  <c r="D16863" i="7"/>
  <c r="D16864" i="7"/>
  <c r="D16865" i="7"/>
  <c r="D16866" i="7"/>
  <c r="D16867" i="7"/>
  <c r="D16868" i="7"/>
  <c r="D16869" i="7"/>
  <c r="D16870" i="7"/>
  <c r="D16871" i="7"/>
  <c r="D16872" i="7"/>
  <c r="D16873" i="7"/>
  <c r="D16874" i="7"/>
  <c r="D16875" i="7"/>
  <c r="D16876" i="7"/>
  <c r="D16877" i="7"/>
  <c r="D16878" i="7"/>
  <c r="D16879" i="7"/>
  <c r="D16880" i="7"/>
  <c r="D16881" i="7"/>
  <c r="D16882" i="7"/>
  <c r="D16883" i="7"/>
  <c r="D16884" i="7"/>
  <c r="D16885" i="7"/>
  <c r="D16886" i="7"/>
  <c r="D16887" i="7"/>
  <c r="D16888" i="7"/>
  <c r="D16889" i="7"/>
  <c r="D16890" i="7"/>
  <c r="D16891" i="7"/>
  <c r="D16892" i="7"/>
  <c r="D16893" i="7"/>
  <c r="D16894" i="7"/>
  <c r="D16895" i="7"/>
  <c r="D16896" i="7"/>
  <c r="D16897" i="7"/>
  <c r="D16898" i="7"/>
  <c r="D16899" i="7"/>
  <c r="D16900" i="7"/>
  <c r="D16901" i="7"/>
  <c r="D16902" i="7"/>
  <c r="D16903" i="7"/>
  <c r="D16904" i="7"/>
  <c r="D16905" i="7"/>
  <c r="D16906" i="7"/>
  <c r="D16907" i="7"/>
  <c r="D16908" i="7"/>
  <c r="D16909" i="7"/>
  <c r="D16910" i="7"/>
  <c r="D16911" i="7"/>
  <c r="D16912" i="7"/>
  <c r="D16913" i="7"/>
  <c r="D16914" i="7"/>
  <c r="D16915" i="7"/>
  <c r="D16916" i="7"/>
  <c r="D16917" i="7"/>
  <c r="D16918" i="7"/>
  <c r="D16919" i="7"/>
  <c r="D16920" i="7"/>
  <c r="D16921" i="7"/>
  <c r="D16922" i="7"/>
  <c r="D16923" i="7"/>
  <c r="D16924" i="7"/>
  <c r="D16925" i="7"/>
  <c r="D16926" i="7"/>
  <c r="D16927" i="7"/>
  <c r="D16928" i="7"/>
  <c r="D16929" i="7"/>
  <c r="D16930" i="7"/>
  <c r="D16931" i="7"/>
  <c r="D16932" i="7"/>
  <c r="D16933" i="7"/>
  <c r="D16934" i="7"/>
  <c r="D16935" i="7"/>
  <c r="D16936" i="7"/>
  <c r="D16937" i="7"/>
  <c r="D16938" i="7"/>
  <c r="D16939" i="7"/>
  <c r="D16940" i="7"/>
  <c r="D16941" i="7"/>
  <c r="D16942" i="7"/>
  <c r="D16943" i="7"/>
  <c r="D16944" i="7"/>
  <c r="D16945" i="7"/>
  <c r="D16946" i="7"/>
  <c r="D16947" i="7"/>
  <c r="D16948" i="7"/>
  <c r="D16949" i="7"/>
  <c r="D16950" i="7"/>
  <c r="D16951" i="7"/>
  <c r="D16952" i="7"/>
  <c r="D16953" i="7"/>
  <c r="D16954" i="7"/>
  <c r="D16955" i="7"/>
  <c r="D16956" i="7"/>
  <c r="D16957" i="7"/>
  <c r="D16958" i="7"/>
  <c r="D16959" i="7"/>
  <c r="D16960" i="7"/>
  <c r="D16961" i="7"/>
  <c r="D16962" i="7"/>
  <c r="D16963" i="7"/>
  <c r="D16964" i="7"/>
  <c r="D16965" i="7"/>
  <c r="D16966" i="7"/>
  <c r="D16967" i="7"/>
  <c r="D16968" i="7"/>
  <c r="D16969" i="7"/>
  <c r="D16970" i="7"/>
  <c r="D16971" i="7"/>
  <c r="D16972" i="7"/>
  <c r="D16973" i="7"/>
  <c r="D16974" i="7"/>
  <c r="D16975" i="7"/>
  <c r="D16976" i="7"/>
  <c r="D16977" i="7"/>
  <c r="D16978" i="7"/>
  <c r="D16979" i="7"/>
  <c r="D16980" i="7"/>
  <c r="D16981" i="7"/>
  <c r="D16982" i="7"/>
  <c r="D16983" i="7"/>
  <c r="D16984" i="7"/>
  <c r="D16985" i="7"/>
  <c r="D16986" i="7"/>
  <c r="D16987" i="7"/>
  <c r="D16988" i="7"/>
  <c r="D16989" i="7"/>
  <c r="D16990" i="7"/>
  <c r="D16991" i="7"/>
  <c r="D16992" i="7"/>
  <c r="D16993" i="7"/>
  <c r="D16994" i="7"/>
  <c r="D16995" i="7"/>
  <c r="D16996" i="7"/>
  <c r="D16997" i="7"/>
  <c r="D16998" i="7"/>
  <c r="D16999" i="7"/>
  <c r="D17000" i="7"/>
  <c r="D17001" i="7"/>
  <c r="D17002" i="7"/>
  <c r="D17003" i="7"/>
  <c r="D17004" i="7"/>
  <c r="D17005" i="7"/>
  <c r="D17006" i="7"/>
  <c r="D17007" i="7"/>
  <c r="D17008" i="7"/>
  <c r="D17009" i="7"/>
  <c r="D17010" i="7"/>
  <c r="D17011" i="7"/>
  <c r="D17012" i="7"/>
  <c r="D17013" i="7"/>
  <c r="D17014" i="7"/>
  <c r="D17015" i="7"/>
  <c r="D17016" i="7"/>
  <c r="D17017" i="7"/>
  <c r="D17018" i="7"/>
  <c r="D17019" i="7"/>
  <c r="D17020" i="7"/>
  <c r="D17021" i="7"/>
  <c r="D17022" i="7"/>
  <c r="D17023" i="7"/>
  <c r="D17024" i="7"/>
  <c r="D17025" i="7"/>
  <c r="D17026" i="7"/>
  <c r="D17027" i="7"/>
  <c r="D17028" i="7"/>
  <c r="D17029" i="7"/>
  <c r="D17030" i="7"/>
  <c r="D17031" i="7"/>
  <c r="D17032" i="7"/>
  <c r="D17033" i="7"/>
  <c r="D17034" i="7"/>
  <c r="D17035" i="7"/>
  <c r="D17036" i="7"/>
  <c r="D17037" i="7"/>
  <c r="D17038" i="7"/>
  <c r="D17039" i="7"/>
  <c r="D17040" i="7"/>
  <c r="D17041" i="7"/>
  <c r="D17042" i="7"/>
  <c r="D17043" i="7"/>
  <c r="D17044" i="7"/>
  <c r="D17045" i="7"/>
  <c r="D17046" i="7"/>
  <c r="D17047" i="7"/>
  <c r="D17048" i="7"/>
  <c r="D17049" i="7"/>
  <c r="D17050" i="7"/>
  <c r="D17051" i="7"/>
  <c r="D17052" i="7"/>
  <c r="D17053" i="7"/>
  <c r="D17054" i="7"/>
  <c r="D17055" i="7"/>
  <c r="D17056" i="7"/>
  <c r="D17057" i="7"/>
  <c r="D17058" i="7"/>
  <c r="D17059" i="7"/>
  <c r="D17060" i="7"/>
  <c r="D17061" i="7"/>
  <c r="AO12" i="9"/>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U67" i="3"/>
  <c r="BV67" i="3" s="1"/>
  <c r="BT67" i="3"/>
  <c r="BS67" i="3"/>
  <c r="BR67" i="3"/>
  <c r="BJ67" i="3"/>
  <c r="BV13" i="3"/>
  <c r="BV12" i="3"/>
  <c r="BV11" i="3"/>
  <c r="BJ11" i="3"/>
  <c r="BJ68" i="3" s="1"/>
  <c r="BV10" i="3"/>
  <c r="BS2" i="3"/>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9" i="9" s="1"/>
  <c r="BK9" i="3" s="1"/>
  <c r="BB20" i="9"/>
  <c r="BK66" i="3" s="1"/>
  <c r="BC20" i="9"/>
  <c r="BL66" i="3" s="1"/>
  <c r="BD20" i="9"/>
  <c r="BM66" i="3" s="1"/>
  <c r="BE20" i="9"/>
  <c r="BF19" i="9" s="1"/>
  <c r="BO9" i="3" s="1"/>
  <c r="BF20" i="9"/>
  <c r="BO66" i="3" s="1"/>
  <c r="BG20" i="9"/>
  <c r="BH19" i="9" s="1"/>
  <c r="BQ9" i="3" s="1"/>
  <c r="BH20" i="9"/>
  <c r="BQ66" i="3" s="1"/>
  <c r="BI20" i="9"/>
  <c r="BR66" i="3" s="1"/>
  <c r="BJ20" i="9"/>
  <c r="BS66" i="3" s="1"/>
  <c r="BK20" i="9"/>
  <c r="BT66" i="3" s="1"/>
  <c r="BL20" i="9"/>
  <c r="BU66" i="3" s="1"/>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G67" i="3"/>
  <c r="BF67" i="3"/>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K12752" i="7"/>
  <c r="L12752" i="7" s="1"/>
  <c r="K12754" i="7"/>
  <c r="L12754" i="7" s="1"/>
  <c r="K12756" i="7"/>
  <c r="L12756" i="7" s="1"/>
  <c r="K12757" i="7"/>
  <c r="L12757" i="7" s="1"/>
  <c r="K12767" i="7"/>
  <c r="L12767" i="7" s="1"/>
  <c r="K12768" i="7"/>
  <c r="L12768" i="7" s="1"/>
  <c r="K12783" i="7"/>
  <c r="L12783" i="7" s="1"/>
  <c r="K12790" i="7"/>
  <c r="L12790" i="7" s="1"/>
  <c r="K12795" i="7"/>
  <c r="L12795" i="7" s="1"/>
  <c r="K12797" i="7"/>
  <c r="L12797" i="7" s="1"/>
  <c r="K12799" i="7"/>
  <c r="L12799" i="7" s="1"/>
  <c r="K12801" i="7"/>
  <c r="L12801" i="7" s="1"/>
  <c r="K12802" i="7"/>
  <c r="L12802" i="7" s="1"/>
  <c r="K12805" i="7"/>
  <c r="L12805" i="7" s="1"/>
  <c r="K12809" i="7"/>
  <c r="L12809" i="7" s="1"/>
  <c r="K12811" i="7"/>
  <c r="L12811" i="7" s="1"/>
  <c r="K12817" i="7"/>
  <c r="L12817" i="7" s="1"/>
  <c r="K12819" i="7"/>
  <c r="L12819" i="7" s="1"/>
  <c r="K12821" i="7"/>
  <c r="L12821" i="7" s="1"/>
  <c r="K12823" i="7"/>
  <c r="L12823" i="7" s="1"/>
  <c r="K12824" i="7"/>
  <c r="L12824" i="7" s="1"/>
  <c r="K12835" i="7"/>
  <c r="L12835" i="7" s="1"/>
  <c r="K12839" i="7"/>
  <c r="L12839" i="7" s="1"/>
  <c r="K12841" i="7"/>
  <c r="L12841" i="7" s="1"/>
  <c r="K12845" i="7"/>
  <c r="L12845" i="7" s="1"/>
  <c r="K12846" i="7"/>
  <c r="L12846" i="7" s="1"/>
  <c r="K12848" i="7"/>
  <c r="L12848" i="7" s="1"/>
  <c r="K12855" i="7"/>
  <c r="L12855" i="7" s="1"/>
  <c r="K12856" i="7"/>
  <c r="L12856" i="7" s="1"/>
  <c r="K12861" i="7"/>
  <c r="L12861" i="7" s="1"/>
  <c r="K12868" i="7"/>
  <c r="L12868" i="7" s="1"/>
  <c r="K12873" i="7"/>
  <c r="L12873" i="7" s="1"/>
  <c r="K12880" i="7"/>
  <c r="L12880" i="7" s="1"/>
  <c r="K12883" i="7"/>
  <c r="L12883" i="7" s="1"/>
  <c r="K12886" i="7"/>
  <c r="L12886" i="7" s="1"/>
  <c r="K12888" i="7"/>
  <c r="L12888" i="7" s="1"/>
  <c r="K12889" i="7"/>
  <c r="L12889" i="7" s="1"/>
  <c r="K12891" i="7"/>
  <c r="L12891" i="7" s="1"/>
  <c r="K12892" i="7"/>
  <c r="L12892" i="7" s="1"/>
  <c r="K12893" i="7"/>
  <c r="L12893" i="7" s="1"/>
  <c r="K12897" i="7"/>
  <c r="L12897" i="7" s="1"/>
  <c r="K12914" i="7"/>
  <c r="L12914" i="7" s="1"/>
  <c r="K12916" i="7"/>
  <c r="L12916" i="7" s="1"/>
  <c r="K12920" i="7"/>
  <c r="L12920" i="7" s="1"/>
  <c r="K12921" i="7"/>
  <c r="L12921" i="7" s="1"/>
  <c r="K12950" i="7"/>
  <c r="L12950" i="7" s="1"/>
  <c r="K12954" i="7"/>
  <c r="L12954" i="7" s="1"/>
  <c r="K12960" i="7"/>
  <c r="L12960" i="7" s="1"/>
  <c r="K12963" i="7"/>
  <c r="L12963" i="7" s="1"/>
  <c r="K12970" i="7"/>
  <c r="L12970" i="7" s="1"/>
  <c r="K12971" i="7"/>
  <c r="L12971" i="7" s="1"/>
  <c r="K12981" i="7"/>
  <c r="L12981" i="7" s="1"/>
  <c r="K12984" i="7"/>
  <c r="L12984" i="7" s="1"/>
  <c r="K12986" i="7"/>
  <c r="L12986" i="7" s="1"/>
  <c r="K12988" i="7"/>
  <c r="L12988" i="7" s="1"/>
  <c r="K12989" i="7"/>
  <c r="L12989" i="7" s="1"/>
  <c r="K13010" i="7"/>
  <c r="L13010" i="7" s="1"/>
  <c r="K13012" i="7"/>
  <c r="L13012" i="7" s="1"/>
  <c r="K13017" i="7"/>
  <c r="L13017" i="7" s="1"/>
  <c r="K13019" i="7"/>
  <c r="L13019" i="7" s="1"/>
  <c r="K13021" i="7"/>
  <c r="L13021" i="7" s="1"/>
  <c r="K13023" i="7"/>
  <c r="L13023" i="7" s="1"/>
  <c r="K13034" i="7"/>
  <c r="L13034" i="7" s="1"/>
  <c r="K13045" i="7"/>
  <c r="L13045" i="7" s="1"/>
  <c r="K13047" i="7"/>
  <c r="L13047" i="7" s="1"/>
  <c r="K13050" i="7"/>
  <c r="L13050" i="7" s="1"/>
  <c r="K13051" i="7"/>
  <c r="L13051" i="7" s="1"/>
  <c r="K13053" i="7"/>
  <c r="L13053" i="7" s="1"/>
  <c r="K13055" i="7"/>
  <c r="L13055" i="7" s="1"/>
  <c r="K13057" i="7"/>
  <c r="L13057" i="7" s="1"/>
  <c r="K13059" i="7"/>
  <c r="L13059" i="7" s="1"/>
  <c r="K13060" i="7"/>
  <c r="L13060" i="7" s="1"/>
  <c r="K13061" i="7"/>
  <c r="L13061" i="7" s="1"/>
  <c r="K13076" i="7"/>
  <c r="L13076" i="7" s="1"/>
  <c r="K13078" i="7"/>
  <c r="L13078" i="7" s="1"/>
  <c r="K13080" i="7"/>
  <c r="L13080" i="7" s="1"/>
  <c r="K13082" i="7"/>
  <c r="L13082" i="7" s="1"/>
  <c r="K13084" i="7"/>
  <c r="L13084" i="7" s="1"/>
  <c r="K13086" i="7"/>
  <c r="L13086" i="7" s="1"/>
  <c r="K13088" i="7"/>
  <c r="L13088" i="7" s="1"/>
  <c r="K13090" i="7"/>
  <c r="L13090" i="7" s="1"/>
  <c r="K13092" i="7"/>
  <c r="L13092" i="7" s="1"/>
  <c r="K13094" i="7"/>
  <c r="L13094" i="7" s="1"/>
  <c r="K13095" i="7"/>
  <c r="L13095" i="7" s="1"/>
  <c r="K13099" i="7"/>
  <c r="L13099" i="7" s="1"/>
  <c r="K13102" i="7"/>
  <c r="L13102" i="7" s="1"/>
  <c r="K13110" i="7"/>
  <c r="L13110" i="7" s="1"/>
  <c r="K13114" i="7"/>
  <c r="L13114" i="7" s="1"/>
  <c r="K13117" i="7"/>
  <c r="L13117" i="7" s="1"/>
  <c r="K13118" i="7"/>
  <c r="L13118" i="7" s="1"/>
  <c r="K13119" i="7"/>
  <c r="L13119" i="7" s="1"/>
  <c r="K13122" i="7"/>
  <c r="L13122" i="7" s="1"/>
  <c r="K13133" i="7"/>
  <c r="L13133" i="7" s="1"/>
  <c r="K13135" i="7"/>
  <c r="L13135" i="7" s="1"/>
  <c r="K13152" i="7"/>
  <c r="L13152" i="7" s="1"/>
  <c r="K13194" i="7"/>
  <c r="L13194" i="7" s="1"/>
  <c r="K13195" i="7"/>
  <c r="L13195" i="7" s="1"/>
  <c r="K13196" i="7"/>
  <c r="L13196" i="7" s="1"/>
  <c r="K13199" i="7"/>
  <c r="L13199" i="7" s="1"/>
  <c r="K13201" i="7"/>
  <c r="L13201" i="7" s="1"/>
  <c r="K13203" i="7"/>
  <c r="L13203" i="7" s="1"/>
  <c r="K13204" i="7"/>
  <c r="L13204" i="7" s="1"/>
  <c r="K13205" i="7"/>
  <c r="L13205" i="7" s="1"/>
  <c r="K13208" i="7"/>
  <c r="L13208" i="7" s="1"/>
  <c r="K13209" i="7"/>
  <c r="L13209" i="7" s="1"/>
  <c r="K13211" i="7"/>
  <c r="L13211" i="7" s="1"/>
  <c r="K13212" i="7"/>
  <c r="L13212" i="7" s="1"/>
  <c r="K13213" i="7"/>
  <c r="L13213" i="7" s="1"/>
  <c r="K13214" i="7"/>
  <c r="L13214" i="7" s="1"/>
  <c r="K13215" i="7"/>
  <c r="L13215" i="7" s="1"/>
  <c r="K13217" i="7"/>
  <c r="L13217" i="7" s="1"/>
  <c r="K13220" i="7"/>
  <c r="L13220" i="7" s="1"/>
  <c r="K13221" i="7"/>
  <c r="L13221" i="7" s="1"/>
  <c r="K13222" i="7"/>
  <c r="L13222" i="7" s="1"/>
  <c r="K13223" i="7"/>
  <c r="L13223" i="7" s="1"/>
  <c r="K13243" i="7"/>
  <c r="L13243" i="7" s="1"/>
  <c r="K13255" i="7"/>
  <c r="L13255" i="7" s="1"/>
  <c r="K13257" i="7"/>
  <c r="L13257" i="7" s="1"/>
  <c r="K13259" i="7"/>
  <c r="L13259" i="7" s="1"/>
  <c r="K13261" i="7"/>
  <c r="L13261" i="7" s="1"/>
  <c r="K13263" i="7"/>
  <c r="L13263" i="7" s="1"/>
  <c r="K13266" i="7"/>
  <c r="L13266" i="7" s="1"/>
  <c r="K13268" i="7"/>
  <c r="L13268" i="7" s="1"/>
  <c r="K13273" i="7"/>
  <c r="L13273" i="7" s="1"/>
  <c r="K13296" i="7"/>
  <c r="L13296" i="7" s="1"/>
  <c r="K13301" i="7"/>
  <c r="L13301" i="7" s="1"/>
  <c r="K13334" i="7"/>
  <c r="L13334" i="7" s="1"/>
  <c r="K13338" i="7"/>
  <c r="L13338" i="7" s="1"/>
  <c r="K13339" i="7"/>
  <c r="L13339" i="7" s="1"/>
  <c r="K13358" i="7"/>
  <c r="L13358" i="7" s="1"/>
  <c r="K13366" i="7"/>
  <c r="L13366" i="7" s="1"/>
  <c r="K13369" i="7"/>
  <c r="L13369" i="7" s="1"/>
  <c r="K13371" i="7"/>
  <c r="L13371" i="7" s="1"/>
  <c r="K13373" i="7"/>
  <c r="L13373" i="7" s="1"/>
  <c r="K13375" i="7"/>
  <c r="L13375" i="7" s="1"/>
  <c r="K13377" i="7"/>
  <c r="L13377" i="7" s="1"/>
  <c r="K13379" i="7"/>
  <c r="L13379" i="7" s="1"/>
  <c r="K13381" i="7"/>
  <c r="L13381" i="7" s="1"/>
  <c r="K13383" i="7"/>
  <c r="L13383" i="7" s="1"/>
  <c r="K13385" i="7"/>
  <c r="L13385" i="7" s="1"/>
  <c r="K13397" i="7"/>
  <c r="L13397" i="7" s="1"/>
  <c r="K13400" i="7"/>
  <c r="L13400" i="7" s="1"/>
  <c r="K13401" i="7"/>
  <c r="L13401" i="7" s="1"/>
  <c r="K13411" i="7"/>
  <c r="L13411" i="7" s="1"/>
  <c r="K13437" i="7"/>
  <c r="L13437" i="7" s="1"/>
  <c r="K13439" i="7"/>
  <c r="L13439" i="7" s="1"/>
  <c r="K13441" i="7"/>
  <c r="L13441" i="7" s="1"/>
  <c r="K13445" i="7"/>
  <c r="L13445" i="7" s="1"/>
  <c r="K13449" i="7"/>
  <c r="L13449" i="7" s="1"/>
  <c r="K13456" i="7"/>
  <c r="L13456" i="7" s="1"/>
  <c r="K13458" i="7"/>
  <c r="L13458" i="7" s="1"/>
  <c r="K13459" i="7"/>
  <c r="L13459" i="7" s="1"/>
  <c r="K13473" i="7"/>
  <c r="L13473" i="7" s="1"/>
  <c r="K13475" i="7"/>
  <c r="L13475" i="7" s="1"/>
  <c r="K13476" i="7"/>
  <c r="L13476" i="7" s="1"/>
  <c r="K13480" i="7"/>
  <c r="L13480" i="7" s="1"/>
  <c r="K13483" i="7"/>
  <c r="L13483" i="7" s="1"/>
  <c r="K13485" i="7"/>
  <c r="L13485" i="7" s="1"/>
  <c r="K13486" i="7"/>
  <c r="L13486" i="7" s="1"/>
  <c r="K13487" i="7"/>
  <c r="L13487" i="7" s="1"/>
  <c r="K13492" i="7"/>
  <c r="L13492" i="7" s="1"/>
  <c r="K13493" i="7"/>
  <c r="L13493" i="7" s="1"/>
  <c r="K13505" i="7"/>
  <c r="L13505" i="7" s="1"/>
  <c r="K13513" i="7"/>
  <c r="L13513" i="7" s="1"/>
  <c r="K13515" i="7"/>
  <c r="L13515" i="7" s="1"/>
  <c r="K13527" i="7"/>
  <c r="L13527" i="7" s="1"/>
  <c r="K13529" i="7"/>
  <c r="L13529" i="7" s="1"/>
  <c r="K13531" i="7"/>
  <c r="L13531" i="7" s="1"/>
  <c r="K13540" i="7"/>
  <c r="L13540" i="7" s="1"/>
  <c r="K13548" i="7"/>
  <c r="L13548" i="7" s="1"/>
  <c r="K13549" i="7"/>
  <c r="L13549" i="7" s="1"/>
  <c r="K13574" i="7"/>
  <c r="L13574" i="7" s="1"/>
  <c r="K13580" i="7"/>
  <c r="L13580" i="7" s="1"/>
  <c r="K13581" i="7"/>
  <c r="L13581" i="7" s="1"/>
  <c r="K13595" i="7"/>
  <c r="L13595" i="7" s="1"/>
  <c r="K13605" i="7"/>
  <c r="L13605" i="7" s="1"/>
  <c r="K13611" i="7"/>
  <c r="L13611" i="7" s="1"/>
  <c r="K13627" i="7"/>
  <c r="L13627" i="7" s="1"/>
  <c r="K13629" i="7"/>
  <c r="L13629" i="7" s="1"/>
  <c r="K13630" i="7"/>
  <c r="L13630" i="7" s="1"/>
  <c r="K13631" i="7"/>
  <c r="L13631" i="7" s="1"/>
  <c r="K13634" i="7"/>
  <c r="L13634" i="7" s="1"/>
  <c r="K13638" i="7"/>
  <c r="L13638" i="7" s="1"/>
  <c r="K13640" i="7"/>
  <c r="L13640" i="7" s="1"/>
  <c r="K13648" i="7"/>
  <c r="L13648" i="7" s="1"/>
  <c r="K13659" i="7"/>
  <c r="L13659" i="7" s="1"/>
  <c r="K13660" i="7"/>
  <c r="L13660" i="7" s="1"/>
  <c r="K13664" i="7"/>
  <c r="L13664" i="7" s="1"/>
  <c r="K13670" i="7"/>
  <c r="L13670" i="7" s="1"/>
  <c r="K13671" i="7"/>
  <c r="L13671" i="7" s="1"/>
  <c r="K13672" i="7"/>
  <c r="L13672" i="7" s="1"/>
  <c r="K13677" i="7"/>
  <c r="L13677" i="7" s="1"/>
  <c r="K13678" i="7"/>
  <c r="L13678" i="7" s="1"/>
  <c r="K13686" i="7"/>
  <c r="L13686" i="7" s="1"/>
  <c r="K13694" i="7"/>
  <c r="L13694" i="7" s="1"/>
  <c r="K13701" i="7"/>
  <c r="L13701" i="7" s="1"/>
  <c r="K13702" i="7"/>
  <c r="L13702" i="7" s="1"/>
  <c r="K13703" i="7"/>
  <c r="L13703" i="7" s="1"/>
  <c r="K13707" i="7"/>
  <c r="L13707" i="7" s="1"/>
  <c r="K13709" i="7"/>
  <c r="L13709" i="7" s="1"/>
  <c r="K13711" i="7"/>
  <c r="L13711" i="7" s="1"/>
  <c r="K13713" i="7"/>
  <c r="L13713" i="7" s="1"/>
  <c r="K13715" i="7"/>
  <c r="L13715" i="7" s="1"/>
  <c r="K13717" i="7"/>
  <c r="L13717" i="7" s="1"/>
  <c r="K13719" i="7"/>
  <c r="L13719" i="7" s="1"/>
  <c r="K13721" i="7"/>
  <c r="L13721" i="7" s="1"/>
  <c r="K13727" i="7"/>
  <c r="L13727" i="7" s="1"/>
  <c r="K13728" i="7"/>
  <c r="L13728" i="7" s="1"/>
  <c r="K13729" i="7"/>
  <c r="L13729" i="7" s="1"/>
  <c r="K13731" i="7"/>
  <c r="L13731" i="7" s="1"/>
  <c r="K13732" i="7"/>
  <c r="L13732" i="7" s="1"/>
  <c r="K13733" i="7"/>
  <c r="L13733" i="7" s="1"/>
  <c r="K13740" i="7"/>
  <c r="L13740" i="7" s="1"/>
  <c r="K13741" i="7"/>
  <c r="L13741" i="7" s="1"/>
  <c r="K13742" i="7"/>
  <c r="L13742" i="7" s="1"/>
  <c r="K13743" i="7"/>
  <c r="L13743" i="7" s="1"/>
  <c r="K13761" i="7"/>
  <c r="L13761" i="7" s="1"/>
  <c r="K13762" i="7"/>
  <c r="L13762" i="7" s="1"/>
  <c r="K13770" i="7"/>
  <c r="L13770" i="7" s="1"/>
  <c r="K13792" i="7"/>
  <c r="L13792" i="7" s="1"/>
  <c r="K13793" i="7"/>
  <c r="L13793" i="7" s="1"/>
  <c r="K13804" i="7"/>
  <c r="L13804" i="7" s="1"/>
  <c r="K13807" i="7"/>
  <c r="L13807" i="7" s="1"/>
  <c r="K13810" i="7"/>
  <c r="L13810" i="7" s="1"/>
  <c r="K13812" i="7"/>
  <c r="L13812" i="7" s="1"/>
  <c r="K13823" i="7"/>
  <c r="L13823" i="7" s="1"/>
  <c r="K13825" i="7"/>
  <c r="L13825" i="7" s="1"/>
  <c r="K13827" i="7"/>
  <c r="L13827" i="7" s="1"/>
  <c r="K13829" i="7"/>
  <c r="L13829" i="7" s="1"/>
  <c r="K13831" i="7"/>
  <c r="L13831" i="7" s="1"/>
  <c r="K13833" i="7"/>
  <c r="L13833" i="7" s="1"/>
  <c r="K13835" i="7"/>
  <c r="L13835" i="7" s="1"/>
  <c r="K13837" i="7"/>
  <c r="L13837" i="7" s="1"/>
  <c r="K13839" i="7"/>
  <c r="L13839" i="7" s="1"/>
  <c r="K13841" i="7"/>
  <c r="L13841" i="7" s="1"/>
  <c r="K13870" i="7"/>
  <c r="L13870" i="7" s="1"/>
  <c r="K13880" i="7"/>
  <c r="L13880" i="7" s="1"/>
  <c r="K13883" i="7"/>
  <c r="L13883" i="7" s="1"/>
  <c r="K13886" i="7"/>
  <c r="L13886" i="7" s="1"/>
  <c r="K13887" i="7"/>
  <c r="L13887" i="7" s="1"/>
  <c r="K13888" i="7"/>
  <c r="L13888" i="7" s="1"/>
  <c r="K13889" i="7"/>
  <c r="L13889" i="7" s="1"/>
  <c r="K13891" i="7"/>
  <c r="L13891" i="7" s="1"/>
  <c r="K13893" i="7"/>
  <c r="L13893" i="7" s="1"/>
  <c r="K13894" i="7"/>
  <c r="L13894" i="7" s="1"/>
  <c r="K13895" i="7"/>
  <c r="L13895" i="7" s="1"/>
  <c r="K13898" i="7"/>
  <c r="L13898" i="7" s="1"/>
  <c r="K13900" i="7"/>
  <c r="L13900" i="7" s="1"/>
  <c r="K13901" i="7"/>
  <c r="L13901" i="7" s="1"/>
  <c r="K13903" i="7"/>
  <c r="L13903" i="7" s="1"/>
  <c r="K13906" i="7"/>
  <c r="L13906" i="7" s="1"/>
  <c r="K13907" i="7"/>
  <c r="L13907" i="7" s="1"/>
  <c r="K13909" i="7"/>
  <c r="L13909" i="7" s="1"/>
  <c r="K13910" i="7"/>
  <c r="L13910" i="7" s="1"/>
  <c r="K13911" i="7"/>
  <c r="L13911" i="7" s="1"/>
  <c r="K13912" i="7"/>
  <c r="L13912" i="7" s="1"/>
  <c r="K13913" i="7"/>
  <c r="L13913" i="7" s="1"/>
  <c r="K13914" i="7"/>
  <c r="L13914" i="7" s="1"/>
  <c r="K13925" i="7"/>
  <c r="L13925" i="7" s="1"/>
  <c r="K13935" i="7"/>
  <c r="L13935" i="7" s="1"/>
  <c r="K13936" i="7"/>
  <c r="L13936" i="7" s="1"/>
  <c r="K13939" i="7"/>
  <c r="L13939" i="7" s="1"/>
  <c r="K13940" i="7"/>
  <c r="L13940" i="7" s="1"/>
  <c r="K13948" i="7"/>
  <c r="L13948" i="7" s="1"/>
  <c r="K13968" i="7"/>
  <c r="L13968" i="7" s="1"/>
  <c r="K13969" i="7"/>
  <c r="L13969" i="7" s="1"/>
  <c r="K13970" i="7"/>
  <c r="L13970" i="7" s="1"/>
  <c r="K13971" i="7"/>
  <c r="L13971" i="7" s="1"/>
  <c r="K13974" i="7"/>
  <c r="L13974" i="7" s="1"/>
  <c r="K13976" i="7"/>
  <c r="L13976" i="7" s="1"/>
  <c r="K13997" i="7"/>
  <c r="L13997" i="7" s="1"/>
  <c r="K13999" i="7"/>
  <c r="L13999" i="7" s="1"/>
  <c r="K14001" i="7"/>
  <c r="L14001" i="7" s="1"/>
  <c r="K14003" i="7"/>
  <c r="L14003" i="7" s="1"/>
  <c r="K14013" i="7"/>
  <c r="L14013" i="7" s="1"/>
  <c r="K14019" i="7"/>
  <c r="L14019" i="7" s="1"/>
  <c r="K14021" i="7"/>
  <c r="L14021" i="7" s="1"/>
  <c r="K14023" i="7"/>
  <c r="L14023" i="7" s="1"/>
  <c r="K14025" i="7"/>
  <c r="L14025" i="7" s="1"/>
  <c r="K14027" i="7"/>
  <c r="L14027" i="7" s="1"/>
  <c r="K14075" i="7"/>
  <c r="L14075" i="7" s="1"/>
  <c r="K14077" i="7"/>
  <c r="L14077" i="7" s="1"/>
  <c r="K14080" i="7"/>
  <c r="L14080" i="7" s="1"/>
  <c r="K14081" i="7"/>
  <c r="L14081" i="7" s="1"/>
  <c r="K14084" i="7"/>
  <c r="L14084" i="7" s="1"/>
  <c r="K14085" i="7"/>
  <c r="L14085" i="7" s="1"/>
  <c r="K14086" i="7"/>
  <c r="L14086" i="7" s="1"/>
  <c r="K14087" i="7"/>
  <c r="L14087" i="7" s="1"/>
  <c r="K14093" i="7"/>
  <c r="L14093" i="7" s="1"/>
  <c r="K14094" i="7"/>
  <c r="L14094" i="7" s="1"/>
  <c r="K14102" i="7"/>
  <c r="L14102" i="7" s="1"/>
  <c r="K14106" i="7"/>
  <c r="L14106" i="7" s="1"/>
  <c r="K14109" i="7"/>
  <c r="L14109" i="7" s="1"/>
  <c r="K14127" i="7"/>
  <c r="L14127" i="7" s="1"/>
  <c r="K14128" i="7"/>
  <c r="L14128" i="7" s="1"/>
  <c r="K14129" i="7"/>
  <c r="L14129" i="7" s="1"/>
  <c r="K14138" i="7"/>
  <c r="L14138" i="7" s="1"/>
  <c r="K14140" i="7"/>
  <c r="L14140" i="7" s="1"/>
  <c r="K14144" i="7"/>
  <c r="L14144" i="7" s="1"/>
  <c r="K14145" i="7"/>
  <c r="L14145" i="7" s="1"/>
  <c r="K14146" i="7"/>
  <c r="L14146" i="7" s="1"/>
  <c r="K14147" i="7"/>
  <c r="L14147" i="7" s="1"/>
  <c r="K14149" i="7"/>
  <c r="L14149" i="7" s="1"/>
  <c r="K14150" i="7"/>
  <c r="L14150" i="7" s="1"/>
  <c r="K14152" i="7"/>
  <c r="L14152" i="7" s="1"/>
  <c r="K14158" i="7"/>
  <c r="L14158" i="7" s="1"/>
  <c r="K14165" i="7"/>
  <c r="L14165" i="7" s="1"/>
  <c r="K14186" i="7"/>
  <c r="L14186" i="7" s="1"/>
  <c r="K14188" i="7"/>
  <c r="L14188" i="7" s="1"/>
  <c r="K14199" i="7"/>
  <c r="L14199" i="7" s="1"/>
  <c r="K14202" i="7"/>
  <c r="L14202" i="7" s="1"/>
  <c r="K14211" i="7"/>
  <c r="L14211" i="7" s="1"/>
  <c r="K14223" i="7"/>
  <c r="L14223" i="7" s="1"/>
  <c r="K14224" i="7"/>
  <c r="L14224" i="7" s="1"/>
  <c r="K14261" i="7"/>
  <c r="L14261" i="7" s="1"/>
  <c r="K14262" i="7"/>
  <c r="L14262" i="7" s="1"/>
  <c r="K14263" i="7"/>
  <c r="L14263" i="7" s="1"/>
  <c r="K14270" i="7"/>
  <c r="L14270" i="7" s="1"/>
  <c r="K14273" i="7"/>
  <c r="L14273" i="7" s="1"/>
  <c r="K14277" i="7"/>
  <c r="L14277" i="7" s="1"/>
  <c r="K14282" i="7"/>
  <c r="L14282" i="7" s="1"/>
  <c r="K14284" i="7"/>
  <c r="L14284" i="7" s="1"/>
  <c r="K14290" i="7"/>
  <c r="L14290" i="7" s="1"/>
  <c r="K14305" i="7"/>
  <c r="L14305" i="7" s="1"/>
  <c r="K14316" i="7"/>
  <c r="L14316" i="7" s="1"/>
  <c r="K14321" i="7"/>
  <c r="L14321" i="7" s="1"/>
  <c r="K14322" i="7"/>
  <c r="L14322" i="7" s="1"/>
  <c r="K14324" i="7"/>
  <c r="L14324" i="7" s="1"/>
  <c r="K14325" i="7"/>
  <c r="L14325" i="7" s="1"/>
  <c r="K14328" i="7"/>
  <c r="L14328" i="7" s="1"/>
  <c r="K14334" i="7"/>
  <c r="L14334" i="7" s="1"/>
  <c r="K14338" i="7"/>
  <c r="L14338" i="7" s="1"/>
  <c r="K14344" i="7"/>
  <c r="L14344" i="7" s="1"/>
  <c r="K14345" i="7"/>
  <c r="L14345" i="7" s="1"/>
  <c r="K14346" i="7"/>
  <c r="L14346" i="7" s="1"/>
  <c r="K14355" i="7"/>
  <c r="L14355" i="7" s="1"/>
  <c r="K14356" i="7"/>
  <c r="L14356" i="7" s="1"/>
  <c r="K14357" i="7"/>
  <c r="L14357" i="7" s="1"/>
  <c r="K14358" i="7"/>
  <c r="L14358" i="7" s="1"/>
  <c r="K14359" i="7"/>
  <c r="L14359" i="7" s="1"/>
  <c r="K14366" i="7"/>
  <c r="L14366" i="7" s="1"/>
  <c r="K14377" i="7"/>
  <c r="L14377" i="7" s="1"/>
  <c r="K14384" i="7"/>
  <c r="L14384" i="7" s="1"/>
  <c r="K14387" i="7"/>
  <c r="L14387" i="7" s="1"/>
  <c r="K14394" i="7"/>
  <c r="L14394" i="7" s="1"/>
  <c r="K14396" i="7"/>
  <c r="L14396" i="7" s="1"/>
  <c r="K14397" i="7"/>
  <c r="L14397" i="7" s="1"/>
  <c r="K14401" i="7"/>
  <c r="L14401" i="7" s="1"/>
  <c r="K14403" i="7"/>
  <c r="L14403" i="7" s="1"/>
  <c r="K14405" i="7"/>
  <c r="L14405" i="7" s="1"/>
  <c r="K14407" i="7"/>
  <c r="L14407" i="7" s="1"/>
  <c r="K14410" i="7"/>
  <c r="L14410" i="7" s="1"/>
  <c r="K14412" i="7"/>
  <c r="L14412" i="7" s="1"/>
  <c r="K14413" i="7"/>
  <c r="L14413" i="7" s="1"/>
  <c r="K14414" i="7"/>
  <c r="L14414" i="7" s="1"/>
  <c r="K14415" i="7"/>
  <c r="L14415" i="7" s="1"/>
  <c r="K14420" i="7"/>
  <c r="L14420" i="7" s="1"/>
  <c r="K14435" i="7"/>
  <c r="L14435" i="7" s="1"/>
  <c r="K14444" i="7"/>
  <c r="L14444" i="7" s="1"/>
  <c r="K14446" i="7"/>
  <c r="L14446" i="7" s="1"/>
  <c r="K14450" i="7"/>
  <c r="L14450" i="7" s="1"/>
  <c r="K14451" i="7"/>
  <c r="L14451" i="7" s="1"/>
  <c r="K14453" i="7"/>
  <c r="L14453" i="7" s="1"/>
  <c r="K14464" i="7"/>
  <c r="L14464" i="7" s="1"/>
  <c r="K14465" i="7"/>
  <c r="L14465" i="7" s="1"/>
  <c r="K14467" i="7"/>
  <c r="L14467" i="7" s="1"/>
  <c r="K14474" i="7"/>
  <c r="L14474" i="7" s="1"/>
  <c r="K14478" i="7"/>
  <c r="L14478" i="7" s="1"/>
  <c r="K14480" i="7"/>
  <c r="L14480" i="7" s="1"/>
  <c r="K14504" i="7"/>
  <c r="L14504" i="7" s="1"/>
  <c r="K14518" i="7"/>
  <c r="L14518" i="7" s="1"/>
  <c r="K14520" i="7"/>
  <c r="L14520" i="7" s="1"/>
  <c r="K14523" i="7"/>
  <c r="L14523" i="7" s="1"/>
  <c r="K14525" i="7"/>
  <c r="L14525" i="7" s="1"/>
  <c r="K14528" i="7"/>
  <c r="L14528" i="7" s="1"/>
  <c r="K14530" i="7"/>
  <c r="L14530" i="7" s="1"/>
  <c r="K14532" i="7"/>
  <c r="L14532" i="7" s="1"/>
  <c r="K14545" i="7"/>
  <c r="L14545" i="7" s="1"/>
  <c r="K14547" i="7"/>
  <c r="L14547" i="7" s="1"/>
  <c r="K14549" i="7"/>
  <c r="L14549" i="7" s="1"/>
  <c r="K14551" i="7"/>
  <c r="L14551" i="7" s="1"/>
  <c r="K14553" i="7"/>
  <c r="L14553" i="7" s="1"/>
  <c r="K14555" i="7"/>
  <c r="L14555" i="7" s="1"/>
  <c r="K14565" i="7"/>
  <c r="L14565" i="7" s="1"/>
  <c r="K14567" i="7"/>
  <c r="L14567" i="7" s="1"/>
  <c r="K14590" i="7"/>
  <c r="L14590" i="7" s="1"/>
  <c r="K14592" i="7"/>
  <c r="L14592" i="7" s="1"/>
  <c r="K14594" i="7"/>
  <c r="L14594" i="7" s="1"/>
  <c r="K14603" i="7"/>
  <c r="L14603" i="7" s="1"/>
  <c r="K14629" i="7"/>
  <c r="L14629" i="7" s="1"/>
  <c r="K14633" i="7"/>
  <c r="L14633" i="7" s="1"/>
  <c r="K14635" i="7"/>
  <c r="L14635" i="7" s="1"/>
  <c r="K14640" i="7"/>
  <c r="L14640" i="7" s="1"/>
  <c r="K14641" i="7"/>
  <c r="L14641" i="7" s="1"/>
  <c r="K14642" i="7"/>
  <c r="L14642" i="7" s="1"/>
  <c r="K14643" i="7"/>
  <c r="L14643" i="7" s="1"/>
  <c r="K14644" i="7"/>
  <c r="L14644" i="7" s="1"/>
  <c r="K14646" i="7"/>
  <c r="L14646" i="7" s="1"/>
  <c r="K14647" i="7"/>
  <c r="L14647" i="7" s="1"/>
  <c r="K14653" i="7"/>
  <c r="L14653" i="7" s="1"/>
  <c r="K14655" i="7"/>
  <c r="L14655" i="7" s="1"/>
  <c r="K14658" i="7"/>
  <c r="L14658" i="7" s="1"/>
  <c r="K14666" i="7"/>
  <c r="L14666" i="7" s="1"/>
  <c r="K14669" i="7"/>
  <c r="L14669" i="7" s="1"/>
  <c r="K14703" i="7"/>
  <c r="L14703" i="7" s="1"/>
  <c r="K14712" i="7"/>
  <c r="L14712" i="7" s="1"/>
  <c r="K14719" i="7"/>
  <c r="L14719" i="7" s="1"/>
  <c r="K14726" i="7"/>
  <c r="L14726" i="7" s="1"/>
  <c r="K14732" i="7"/>
  <c r="L14732" i="7" s="1"/>
  <c r="K14737" i="7"/>
  <c r="L14737" i="7" s="1"/>
  <c r="K14744" i="7"/>
  <c r="L14744" i="7" s="1"/>
  <c r="K14753" i="7"/>
  <c r="L14753" i="7" s="1"/>
  <c r="K14754" i="7"/>
  <c r="L14754" i="7" s="1"/>
  <c r="K14755" i="7"/>
  <c r="L14755" i="7" s="1"/>
  <c r="K14756" i="7"/>
  <c r="L14756" i="7" s="1"/>
  <c r="K14757" i="7"/>
  <c r="L14757" i="7" s="1"/>
  <c r="K14759" i="7"/>
  <c r="L14759" i="7" s="1"/>
  <c r="K14760" i="7"/>
  <c r="L14760" i="7" s="1"/>
  <c r="K14761" i="7"/>
  <c r="L14761" i="7" s="1"/>
  <c r="K14763" i="7"/>
  <c r="L14763" i="7" s="1"/>
  <c r="K14773" i="7"/>
  <c r="L14773" i="7" s="1"/>
  <c r="K14786" i="7"/>
  <c r="L14786" i="7" s="1"/>
  <c r="K14793" i="7"/>
  <c r="L14793" i="7" s="1"/>
  <c r="K14795" i="7"/>
  <c r="L14795" i="7" s="1"/>
  <c r="K14797" i="7"/>
  <c r="L14797" i="7" s="1"/>
  <c r="K14812" i="7"/>
  <c r="L14812" i="7" s="1"/>
  <c r="K14818" i="7"/>
  <c r="L14818" i="7" s="1"/>
  <c r="K14851" i="7"/>
  <c r="L14851" i="7" s="1"/>
  <c r="K14860" i="7"/>
  <c r="L14860" i="7" s="1"/>
  <c r="K14861" i="7"/>
  <c r="L14861" i="7" s="1"/>
  <c r="K14862" i="7"/>
  <c r="L14862" i="7" s="1"/>
  <c r="K14863" i="7"/>
  <c r="L14863" i="7" s="1"/>
  <c r="K14864" i="7"/>
  <c r="L14864" i="7" s="1"/>
  <c r="K14865" i="7"/>
  <c r="L14865" i="7" s="1"/>
  <c r="K14868" i="7"/>
  <c r="L14868" i="7" s="1"/>
  <c r="K14871" i="7"/>
  <c r="L14871" i="7" s="1"/>
  <c r="K14872" i="7"/>
  <c r="L14872" i="7" s="1"/>
  <c r="K14873" i="7"/>
  <c r="L14873" i="7" s="1"/>
  <c r="K14885" i="7"/>
  <c r="L14885" i="7" s="1"/>
  <c r="K14887" i="7"/>
  <c r="L14887" i="7" s="1"/>
  <c r="K14889" i="7"/>
  <c r="L14889" i="7" s="1"/>
  <c r="K14896" i="7"/>
  <c r="L14896" i="7" s="1"/>
  <c r="K14898" i="7"/>
  <c r="L14898" i="7" s="1"/>
  <c r="K14899" i="7"/>
  <c r="L14899" i="7" s="1"/>
  <c r="K14902" i="7"/>
  <c r="L14902" i="7" s="1"/>
  <c r="K14904" i="7"/>
  <c r="L14904" i="7" s="1"/>
  <c r="K14905" i="7"/>
  <c r="L14905" i="7" s="1"/>
  <c r="K14908" i="7"/>
  <c r="L14908" i="7" s="1"/>
  <c r="K14919" i="7"/>
  <c r="L14919" i="7" s="1"/>
  <c r="K14925" i="7"/>
  <c r="L14925" i="7" s="1"/>
  <c r="K14933" i="7"/>
  <c r="L14933" i="7" s="1"/>
  <c r="K14939" i="7"/>
  <c r="L14939" i="7" s="1"/>
  <c r="K14940" i="7"/>
  <c r="L14940" i="7" s="1"/>
  <c r="K14945" i="7"/>
  <c r="L14945" i="7" s="1"/>
  <c r="K14947" i="7"/>
  <c r="L14947" i="7" s="1"/>
  <c r="K14954" i="7"/>
  <c r="L14954" i="7" s="1"/>
  <c r="K14961" i="7"/>
  <c r="L14961" i="7" s="1"/>
  <c r="K14996" i="7"/>
  <c r="L14996" i="7" s="1"/>
  <c r="K15021" i="7"/>
  <c r="L15021" i="7" s="1"/>
  <c r="K15022" i="7"/>
  <c r="L15022" i="7" s="1"/>
  <c r="K15048" i="7"/>
  <c r="L15048" i="7" s="1"/>
  <c r="K15049" i="7"/>
  <c r="L15049" i="7" s="1"/>
  <c r="K15058" i="7"/>
  <c r="L15058" i="7" s="1"/>
  <c r="K15059" i="7"/>
  <c r="L15059" i="7" s="1"/>
  <c r="K15060" i="7"/>
  <c r="L15060" i="7" s="1"/>
  <c r="K15061" i="7"/>
  <c r="L15061" i="7" s="1"/>
  <c r="K15063" i="7"/>
  <c r="L15063" i="7" s="1"/>
  <c r="K15073" i="7"/>
  <c r="L15073" i="7" s="1"/>
  <c r="K15081" i="7"/>
  <c r="L15081" i="7" s="1"/>
  <c r="K15083" i="7"/>
  <c r="L15083" i="7" s="1"/>
  <c r="K15084" i="7"/>
  <c r="L15084" i="7" s="1"/>
  <c r="K15085" i="7"/>
  <c r="L15085" i="7" s="1"/>
  <c r="K15089" i="7"/>
  <c r="L15089" i="7" s="1"/>
  <c r="K15092" i="7"/>
  <c r="L15092" i="7" s="1"/>
  <c r="K15095" i="7"/>
  <c r="L15095" i="7" s="1"/>
  <c r="K15102" i="7"/>
  <c r="L15102" i="7" s="1"/>
  <c r="K15104" i="7"/>
  <c r="L15104" i="7" s="1"/>
  <c r="K15107" i="7"/>
  <c r="L15107" i="7" s="1"/>
  <c r="K15108" i="7"/>
  <c r="L15108" i="7" s="1"/>
  <c r="K15109" i="7"/>
  <c r="L15109" i="7" s="1"/>
  <c r="K15110" i="7"/>
  <c r="L15110" i="7" s="1"/>
  <c r="K15111" i="7"/>
  <c r="L15111" i="7" s="1"/>
  <c r="K15112" i="7"/>
  <c r="L15112" i="7" s="1"/>
  <c r="K15116" i="7"/>
  <c r="L15116" i="7" s="1"/>
  <c r="K15120" i="7"/>
  <c r="L15120" i="7" s="1"/>
  <c r="K15122" i="7"/>
  <c r="L15122" i="7" s="1"/>
  <c r="K15124" i="7"/>
  <c r="L15124" i="7" s="1"/>
  <c r="K15126" i="7"/>
  <c r="L15126" i="7" s="1"/>
  <c r="K15129" i="7"/>
  <c r="L15129" i="7" s="1"/>
  <c r="K15135" i="7"/>
  <c r="L15135" i="7" s="1"/>
  <c r="K15137" i="7"/>
  <c r="L15137" i="7" s="1"/>
  <c r="K15139" i="7"/>
  <c r="L15139" i="7" s="1"/>
  <c r="K15140" i="7"/>
  <c r="L15140" i="7" s="1"/>
  <c r="K15142" i="7"/>
  <c r="L15142" i="7" s="1"/>
  <c r="K15144" i="7"/>
  <c r="L15144" i="7" s="1"/>
  <c r="K15146" i="7"/>
  <c r="L15146" i="7" s="1"/>
  <c r="K15148" i="7"/>
  <c r="L15148" i="7" s="1"/>
  <c r="K15149" i="7"/>
  <c r="L15149" i="7" s="1"/>
  <c r="K15156" i="7"/>
  <c r="L15156" i="7" s="1"/>
  <c r="K15157" i="7"/>
  <c r="L15157" i="7" s="1"/>
  <c r="K15162" i="7"/>
  <c r="L15162" i="7" s="1"/>
  <c r="K15163" i="7"/>
  <c r="L15163" i="7" s="1"/>
  <c r="K15164" i="7"/>
  <c r="L15164" i="7" s="1"/>
  <c r="K15165" i="7"/>
  <c r="L15165" i="7" s="1"/>
  <c r="K15166" i="7"/>
  <c r="L15166" i="7" s="1"/>
  <c r="K15167" i="7"/>
  <c r="L15167" i="7" s="1"/>
  <c r="K15168" i="7"/>
  <c r="L15168" i="7" s="1"/>
  <c r="K15179" i="7"/>
  <c r="L15179" i="7" s="1"/>
  <c r="K15181" i="7"/>
  <c r="L15181" i="7" s="1"/>
  <c r="K15183" i="7"/>
  <c r="L15183" i="7" s="1"/>
  <c r="K15185" i="7"/>
  <c r="L15185" i="7" s="1"/>
  <c r="K15187" i="7"/>
  <c r="L15187" i="7" s="1"/>
  <c r="K15197" i="7"/>
  <c r="L15197" i="7" s="1"/>
  <c r="K15205" i="7"/>
  <c r="L15205" i="7" s="1"/>
  <c r="K15207" i="7"/>
  <c r="L15207" i="7" s="1"/>
  <c r="K15209" i="7"/>
  <c r="L15209" i="7" s="1"/>
  <c r="K15223" i="7"/>
  <c r="L15223" i="7" s="1"/>
  <c r="K15225" i="7"/>
  <c r="L15225" i="7" s="1"/>
  <c r="K15227" i="7"/>
  <c r="L15227" i="7" s="1"/>
  <c r="K15229" i="7"/>
  <c r="L15229" i="7" s="1"/>
  <c r="K15231" i="7"/>
  <c r="L15231" i="7" s="1"/>
  <c r="K15233" i="7"/>
  <c r="L15233" i="7" s="1"/>
  <c r="K15235" i="7"/>
  <c r="L15235" i="7" s="1"/>
  <c r="K15237" i="7"/>
  <c r="L15237" i="7" s="1"/>
  <c r="K15239" i="7"/>
  <c r="L15239" i="7" s="1"/>
  <c r="K15254" i="7"/>
  <c r="L15254" i="7" s="1"/>
  <c r="K15256" i="7"/>
  <c r="L15256" i="7" s="1"/>
  <c r="K15259" i="7"/>
  <c r="L15259" i="7" s="1"/>
  <c r="K15262" i="7"/>
  <c r="L15262" i="7" s="1"/>
  <c r="K15264" i="7"/>
  <c r="L15264" i="7" s="1"/>
  <c r="K15268" i="7"/>
  <c r="L15268" i="7" s="1"/>
  <c r="K15304" i="7"/>
  <c r="L15304" i="7" s="1"/>
  <c r="K15306" i="7"/>
  <c r="L15306" i="7" s="1"/>
  <c r="K15310" i="7"/>
  <c r="L15310" i="7" s="1"/>
  <c r="K15312" i="7"/>
  <c r="L15312" i="7" s="1"/>
  <c r="K15314" i="7"/>
  <c r="L15314" i="7" s="1"/>
  <c r="K15315" i="7"/>
  <c r="L15315" i="7" s="1"/>
  <c r="K15316" i="7"/>
  <c r="L15316" i="7" s="1"/>
  <c r="K15318" i="7"/>
  <c r="L15318" i="7" s="1"/>
  <c r="K15326" i="7"/>
  <c r="L15326" i="7" s="1"/>
  <c r="K15328" i="7"/>
  <c r="L15328" i="7" s="1"/>
  <c r="K15331" i="7"/>
  <c r="L15331" i="7" s="1"/>
  <c r="K15344" i="7"/>
  <c r="L15344" i="7" s="1"/>
  <c r="K15345" i="7"/>
  <c r="L15345" i="7" s="1"/>
  <c r="K15353" i="7"/>
  <c r="L15353" i="7" s="1"/>
  <c r="K15355" i="7"/>
  <c r="L15355" i="7" s="1"/>
  <c r="K15358" i="7"/>
  <c r="L15358" i="7" s="1"/>
  <c r="K15361" i="7"/>
  <c r="L15361" i="7" s="1"/>
  <c r="K15363" i="7"/>
  <c r="L15363" i="7" s="1"/>
  <c r="K15365" i="7"/>
  <c r="L15365" i="7" s="1"/>
  <c r="K15406" i="7"/>
  <c r="L15406" i="7" s="1"/>
  <c r="K15408" i="7"/>
  <c r="L15408" i="7" s="1"/>
  <c r="K15411" i="7"/>
  <c r="L15411" i="7" s="1"/>
  <c r="K15413" i="7"/>
  <c r="L15413" i="7" s="1"/>
  <c r="K15415" i="7"/>
  <c r="L15415" i="7" s="1"/>
  <c r="K15418" i="7"/>
  <c r="L15418" i="7" s="1"/>
  <c r="K15435" i="7"/>
  <c r="L15435" i="7" s="1"/>
  <c r="K15436" i="7"/>
  <c r="L15436" i="7" s="1"/>
  <c r="K15440" i="7"/>
  <c r="L15440" i="7" s="1"/>
  <c r="K15442" i="7"/>
  <c r="L15442" i="7" s="1"/>
  <c r="K15454" i="7"/>
  <c r="L15454" i="7" s="1"/>
  <c r="K15456" i="7"/>
  <c r="L15456" i="7" s="1"/>
  <c r="K15458" i="7"/>
  <c r="L15458" i="7" s="1"/>
  <c r="K15460" i="7"/>
  <c r="L15460" i="7" s="1"/>
  <c r="K15462" i="7"/>
  <c r="L15462" i="7" s="1"/>
  <c r="K15465" i="7"/>
  <c r="L15465" i="7" s="1"/>
  <c r="K15467" i="7"/>
  <c r="L15467" i="7" s="1"/>
  <c r="K15479" i="7"/>
  <c r="L15479" i="7" s="1"/>
  <c r="K15481" i="7"/>
  <c r="L15481" i="7" s="1"/>
  <c r="K15490" i="7"/>
  <c r="L15490" i="7" s="1"/>
  <c r="K15493" i="7"/>
  <c r="L15493" i="7" s="1"/>
  <c r="K15524" i="7"/>
  <c r="L15524" i="7" s="1"/>
  <c r="K15525" i="7"/>
  <c r="L15525" i="7" s="1"/>
  <c r="K15558" i="7"/>
  <c r="L15558" i="7" s="1"/>
  <c r="K15565" i="7"/>
  <c r="L15565" i="7" s="1"/>
  <c r="K15566" i="7"/>
  <c r="L15566" i="7" s="1"/>
  <c r="K15572" i="7"/>
  <c r="L15572" i="7" s="1"/>
  <c r="K15574" i="7"/>
  <c r="L15574" i="7" s="1"/>
  <c r="K15576" i="7"/>
  <c r="L15576" i="7" s="1"/>
  <c r="K15583" i="7"/>
  <c r="L15583" i="7" s="1"/>
  <c r="K15585" i="7"/>
  <c r="L15585" i="7" s="1"/>
  <c r="K15586" i="7"/>
  <c r="L15586" i="7" s="1"/>
  <c r="K15587" i="7"/>
  <c r="L15587" i="7" s="1"/>
  <c r="K15590" i="7"/>
  <c r="L15590" i="7" s="1"/>
  <c r="K15592" i="7"/>
  <c r="L15592" i="7" s="1"/>
  <c r="K15598" i="7"/>
  <c r="L15598" i="7" s="1"/>
  <c r="K15599" i="7"/>
  <c r="L15599" i="7" s="1"/>
  <c r="K15600" i="7"/>
  <c r="L15600" i="7" s="1"/>
  <c r="K15601" i="7"/>
  <c r="L15601" i="7" s="1"/>
  <c r="K15611" i="7"/>
  <c r="L15611" i="7" s="1"/>
  <c r="K15612" i="7"/>
  <c r="L15612" i="7" s="1"/>
  <c r="K15613" i="7"/>
  <c r="L15613" i="7" s="1"/>
  <c r="K15621" i="7"/>
  <c r="L15621" i="7" s="1"/>
  <c r="K15622" i="7"/>
  <c r="L15622" i="7" s="1"/>
  <c r="K15623" i="7"/>
  <c r="L15623" i="7" s="1"/>
  <c r="K15624" i="7"/>
  <c r="L15624" i="7" s="1"/>
  <c r="K15627" i="7"/>
  <c r="L15627" i="7" s="1"/>
  <c r="K15630" i="7"/>
  <c r="L15630" i="7" s="1"/>
  <c r="K15749" i="7"/>
  <c r="L15749" i="7" s="1"/>
  <c r="K15750" i="7"/>
  <c r="L15750" i="7" s="1"/>
  <c r="K15751" i="7"/>
  <c r="L15751" i="7" s="1"/>
  <c r="K15752" i="7"/>
  <c r="L15752" i="7" s="1"/>
  <c r="K15768" i="7"/>
  <c r="L15768" i="7" s="1"/>
  <c r="K15769" i="7"/>
  <c r="L15769" i="7" s="1"/>
  <c r="K15770" i="7"/>
  <c r="L15770" i="7" s="1"/>
  <c r="K15771" i="7"/>
  <c r="L15771" i="7" s="1"/>
  <c r="K15782" i="7"/>
  <c r="L15782" i="7" s="1"/>
  <c r="K15806" i="7"/>
  <c r="L15806" i="7" s="1"/>
  <c r="K15807" i="7"/>
  <c r="L15807" i="7" s="1"/>
  <c r="K15809" i="7"/>
  <c r="L15809" i="7" s="1"/>
  <c r="K15837" i="7"/>
  <c r="L15837" i="7" s="1"/>
  <c r="K15840" i="7"/>
  <c r="L15840" i="7" s="1"/>
  <c r="K15888" i="7"/>
  <c r="L15888" i="7" s="1"/>
  <c r="K15889" i="7"/>
  <c r="L15889" i="7" s="1"/>
  <c r="K15947" i="7"/>
  <c r="L15947" i="7" s="1"/>
  <c r="K15952" i="7"/>
  <c r="L15952" i="7" s="1"/>
  <c r="K15954" i="7"/>
  <c r="L15954" i="7" s="1"/>
  <c r="K15955" i="7"/>
  <c r="L15955" i="7" s="1"/>
  <c r="K15956" i="7"/>
  <c r="L15956" i="7" s="1"/>
  <c r="K15957" i="7"/>
  <c r="L15957" i="7" s="1"/>
  <c r="K15977" i="7"/>
  <c r="L15977" i="7" s="1"/>
  <c r="K16063" i="7"/>
  <c r="L16063" i="7" s="1"/>
  <c r="K16068" i="7"/>
  <c r="L16068" i="7" s="1"/>
  <c r="K16074" i="7"/>
  <c r="L16074" i="7" s="1"/>
  <c r="K16075" i="7"/>
  <c r="L16075" i="7" s="1"/>
  <c r="K16087" i="7"/>
  <c r="L16087" i="7" s="1"/>
  <c r="K16112" i="7"/>
  <c r="L16112" i="7" s="1"/>
  <c r="K16114" i="7"/>
  <c r="L16114" i="7" s="1"/>
  <c r="K16120" i="7"/>
  <c r="L16120" i="7" s="1"/>
  <c r="K16124" i="7"/>
  <c r="L16124" i="7" s="1"/>
  <c r="K16140" i="7"/>
  <c r="L16140" i="7" s="1"/>
  <c r="K16142" i="7"/>
  <c r="L16142" i="7" s="1"/>
  <c r="K16190" i="7"/>
  <c r="L16190" i="7" s="1"/>
  <c r="K16192" i="7"/>
  <c r="L16192" i="7" s="1"/>
  <c r="K16199" i="7"/>
  <c r="L16199" i="7" s="1"/>
  <c r="K16200" i="7"/>
  <c r="L16200" i="7" s="1"/>
  <c r="K16202" i="7"/>
  <c r="L16202" i="7" s="1"/>
  <c r="K16210" i="7"/>
  <c r="L16210" i="7" s="1"/>
  <c r="K16220" i="7"/>
  <c r="L16220" i="7" s="1"/>
  <c r="K16221" i="7"/>
  <c r="L16221" i="7" s="1"/>
  <c r="K16236" i="7"/>
  <c r="L16236" i="7" s="1"/>
  <c r="K16237" i="7"/>
  <c r="L16237" i="7" s="1"/>
  <c r="K16238" i="7"/>
  <c r="L16238" i="7" s="1"/>
  <c r="K16240" i="7"/>
  <c r="L16240" i="7" s="1"/>
  <c r="K16257" i="7"/>
  <c r="L16257" i="7" s="1"/>
  <c r="K16258" i="7"/>
  <c r="L16258" i="7" s="1"/>
  <c r="K16260" i="7"/>
  <c r="L16260" i="7" s="1"/>
  <c r="K16262" i="7"/>
  <c r="L16262" i="7" s="1"/>
  <c r="K16264" i="7"/>
  <c r="L16264" i="7" s="1"/>
  <c r="K16269" i="7"/>
  <c r="L16269" i="7" s="1"/>
  <c r="K16271" i="7"/>
  <c r="L16271" i="7" s="1"/>
  <c r="K16272" i="7"/>
  <c r="L16272" i="7" s="1"/>
  <c r="K16282" i="7"/>
  <c r="L16282" i="7" s="1"/>
  <c r="K16283" i="7"/>
  <c r="L16283" i="7" s="1"/>
  <c r="K16284" i="7"/>
  <c r="L16284" i="7" s="1"/>
  <c r="K16285" i="7"/>
  <c r="L16285" i="7" s="1"/>
  <c r="K16286" i="7"/>
  <c r="L16286" i="7" s="1"/>
  <c r="K16287" i="7"/>
  <c r="L16287" i="7" s="1"/>
  <c r="K16288" i="7"/>
  <c r="L16288" i="7" s="1"/>
  <c r="K16290" i="7"/>
  <c r="L16290" i="7" s="1"/>
  <c r="K16291" i="7"/>
  <c r="L16291" i="7" s="1"/>
  <c r="K16292" i="7"/>
  <c r="L16292" i="7" s="1"/>
  <c r="K16298" i="7"/>
  <c r="L16298" i="7" s="1"/>
  <c r="K16299" i="7"/>
  <c r="L16299" i="7" s="1"/>
  <c r="K16300" i="7"/>
  <c r="L16300" i="7" s="1"/>
  <c r="K16305" i="7"/>
  <c r="L16305" i="7" s="1"/>
  <c r="K16306" i="7"/>
  <c r="L16306" i="7" s="1"/>
  <c r="K16307" i="7"/>
  <c r="L16307" i="7" s="1"/>
  <c r="K16308" i="7"/>
  <c r="L16308" i="7" s="1"/>
  <c r="K16309" i="7"/>
  <c r="L16309" i="7" s="1"/>
  <c r="K16310" i="7"/>
  <c r="L16310" i="7" s="1"/>
  <c r="K16338" i="7"/>
  <c r="L16338" i="7" s="1"/>
  <c r="K16347" i="7"/>
  <c r="L16347" i="7" s="1"/>
  <c r="K16395" i="7"/>
  <c r="L16395" i="7" s="1"/>
  <c r="K16399" i="7"/>
  <c r="L16399" i="7" s="1"/>
  <c r="K16400" i="7"/>
  <c r="L16400" i="7" s="1"/>
  <c r="K16416" i="7"/>
  <c r="L16416" i="7" s="1"/>
  <c r="K16423" i="7"/>
  <c r="L16423" i="7" s="1"/>
  <c r="K16427" i="7"/>
  <c r="L16427" i="7" s="1"/>
  <c r="K16459" i="7"/>
  <c r="L16459" i="7" s="1"/>
  <c r="K16487" i="7"/>
  <c r="L16487" i="7" s="1"/>
  <c r="K16488" i="7"/>
  <c r="L16488" i="7" s="1"/>
  <c r="K16489" i="7"/>
  <c r="L16489" i="7" s="1"/>
  <c r="K16500" i="7"/>
  <c r="L16500" i="7" s="1"/>
  <c r="K16505" i="7"/>
  <c r="L16505" i="7" s="1"/>
  <c r="K16524" i="7"/>
  <c r="L16524" i="7" s="1"/>
  <c r="K16549" i="7"/>
  <c r="L16549" i="7" s="1"/>
  <c r="K16554" i="7"/>
  <c r="L16554" i="7" s="1"/>
  <c r="K16583" i="7"/>
  <c r="L16583" i="7" s="1"/>
  <c r="K16584" i="7"/>
  <c r="L16584" i="7" s="1"/>
  <c r="K16587" i="7"/>
  <c r="L16587" i="7" s="1"/>
  <c r="K16592" i="7"/>
  <c r="L16592" i="7" s="1"/>
  <c r="K16603" i="7"/>
  <c r="L16603" i="7" s="1"/>
  <c r="K16628" i="7"/>
  <c r="L16628" i="7" s="1"/>
  <c r="K16631" i="7"/>
  <c r="L16631" i="7" s="1"/>
  <c r="K16632" i="7"/>
  <c r="L16632" i="7" s="1"/>
  <c r="K16635" i="7"/>
  <c r="L16635" i="7" s="1"/>
  <c r="K16636" i="7"/>
  <c r="L16636" i="7" s="1"/>
  <c r="K16638" i="7"/>
  <c r="L16638" i="7" s="1"/>
  <c r="K16644" i="7"/>
  <c r="L16644" i="7" s="1"/>
  <c r="K16647" i="7"/>
  <c r="L16647" i="7" s="1"/>
  <c r="K16669" i="7"/>
  <c r="L16669" i="7" s="1"/>
  <c r="K16670" i="7"/>
  <c r="L16670" i="7" s="1"/>
  <c r="K16672" i="7"/>
  <c r="L16672"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D12751" i="7"/>
  <c r="D12752" i="7"/>
  <c r="D12753" i="7"/>
  <c r="D12754" i="7"/>
  <c r="D12755" i="7"/>
  <c r="D12756" i="7"/>
  <c r="D12757" i="7"/>
  <c r="D12758" i="7"/>
  <c r="D12759" i="7"/>
  <c r="D12760" i="7"/>
  <c r="D12761" i="7"/>
  <c r="D12762" i="7"/>
  <c r="D12763" i="7"/>
  <c r="D12764" i="7"/>
  <c r="D12765" i="7"/>
  <c r="D12766" i="7"/>
  <c r="D12767" i="7"/>
  <c r="D12768" i="7"/>
  <c r="D12769" i="7"/>
  <c r="D12770" i="7"/>
  <c r="D12771" i="7"/>
  <c r="D12772" i="7"/>
  <c r="D12773" i="7"/>
  <c r="D12774" i="7"/>
  <c r="D12775" i="7"/>
  <c r="D12776" i="7"/>
  <c r="D12777" i="7"/>
  <c r="D12778" i="7"/>
  <c r="D12779" i="7"/>
  <c r="D12780" i="7"/>
  <c r="D12781" i="7"/>
  <c r="D12782" i="7"/>
  <c r="D12783" i="7"/>
  <c r="D12784" i="7"/>
  <c r="D12785" i="7"/>
  <c r="D12786" i="7"/>
  <c r="D12787" i="7"/>
  <c r="D12788" i="7"/>
  <c r="D12789" i="7"/>
  <c r="D12790" i="7"/>
  <c r="D12791" i="7"/>
  <c r="D12792" i="7"/>
  <c r="D12793" i="7"/>
  <c r="D12794" i="7"/>
  <c r="D12795" i="7"/>
  <c r="D12796" i="7"/>
  <c r="D12797" i="7"/>
  <c r="D12798" i="7"/>
  <c r="D12799" i="7"/>
  <c r="D12800" i="7"/>
  <c r="D12801" i="7"/>
  <c r="D12802" i="7"/>
  <c r="D12803" i="7"/>
  <c r="D12804" i="7"/>
  <c r="D12805" i="7"/>
  <c r="D12806" i="7"/>
  <c r="D12807" i="7"/>
  <c r="D12808" i="7"/>
  <c r="D12809" i="7"/>
  <c r="D12810" i="7"/>
  <c r="D12811" i="7"/>
  <c r="D12812" i="7"/>
  <c r="D12813" i="7"/>
  <c r="D12814" i="7"/>
  <c r="D12815" i="7"/>
  <c r="D12816" i="7"/>
  <c r="D12817" i="7"/>
  <c r="D12818" i="7"/>
  <c r="D12819" i="7"/>
  <c r="D12820" i="7"/>
  <c r="D12821" i="7"/>
  <c r="D12822" i="7"/>
  <c r="D12823" i="7"/>
  <c r="D12824" i="7"/>
  <c r="D12825" i="7"/>
  <c r="D12826" i="7"/>
  <c r="D12827" i="7"/>
  <c r="D12828" i="7"/>
  <c r="D12829" i="7"/>
  <c r="D12830" i="7"/>
  <c r="D12831" i="7"/>
  <c r="D12832" i="7"/>
  <c r="D12833" i="7"/>
  <c r="D12834" i="7"/>
  <c r="D12835" i="7"/>
  <c r="D12836" i="7"/>
  <c r="D12837" i="7"/>
  <c r="D12838" i="7"/>
  <c r="D12839" i="7"/>
  <c r="D12840" i="7"/>
  <c r="D12841" i="7"/>
  <c r="D12842" i="7"/>
  <c r="D12843" i="7"/>
  <c r="D12844" i="7"/>
  <c r="D12845" i="7"/>
  <c r="D12846" i="7"/>
  <c r="D12847" i="7"/>
  <c r="D12848" i="7"/>
  <c r="D12849" i="7"/>
  <c r="D12850" i="7"/>
  <c r="D12851" i="7"/>
  <c r="D12852" i="7"/>
  <c r="D12853" i="7"/>
  <c r="D12854" i="7"/>
  <c r="D12855" i="7"/>
  <c r="D12856" i="7"/>
  <c r="D12857" i="7"/>
  <c r="D12858" i="7"/>
  <c r="D12859" i="7"/>
  <c r="D12860" i="7"/>
  <c r="D12861" i="7"/>
  <c r="D12862" i="7"/>
  <c r="D12863" i="7"/>
  <c r="D12864" i="7"/>
  <c r="D12865" i="7"/>
  <c r="D12866" i="7"/>
  <c r="D12867" i="7"/>
  <c r="D12868" i="7"/>
  <c r="D12869" i="7"/>
  <c r="D12870" i="7"/>
  <c r="D12871" i="7"/>
  <c r="D12872" i="7"/>
  <c r="D12873" i="7"/>
  <c r="D12874" i="7"/>
  <c r="D12875" i="7"/>
  <c r="D12876" i="7"/>
  <c r="D12877" i="7"/>
  <c r="D12878" i="7"/>
  <c r="D12879" i="7"/>
  <c r="D12880" i="7"/>
  <c r="D12881" i="7"/>
  <c r="D12882" i="7"/>
  <c r="D12883" i="7"/>
  <c r="D12884" i="7"/>
  <c r="D12885" i="7"/>
  <c r="D12886" i="7"/>
  <c r="D12887" i="7"/>
  <c r="D12888" i="7"/>
  <c r="D12889" i="7"/>
  <c r="D12890" i="7"/>
  <c r="D12891" i="7"/>
  <c r="D12892" i="7"/>
  <c r="D12893" i="7"/>
  <c r="D12894" i="7"/>
  <c r="D12895" i="7"/>
  <c r="D12896" i="7"/>
  <c r="D12897" i="7"/>
  <c r="D12898" i="7"/>
  <c r="D12899" i="7"/>
  <c r="D12900" i="7"/>
  <c r="D12901" i="7"/>
  <c r="D12902" i="7"/>
  <c r="D12903" i="7"/>
  <c r="D12904" i="7"/>
  <c r="D12905" i="7"/>
  <c r="D12906" i="7"/>
  <c r="D12907" i="7"/>
  <c r="D12908" i="7"/>
  <c r="D12909" i="7"/>
  <c r="D12910" i="7"/>
  <c r="D12911" i="7"/>
  <c r="D12912" i="7"/>
  <c r="D12913" i="7"/>
  <c r="D12914" i="7"/>
  <c r="D12915" i="7"/>
  <c r="D12916" i="7"/>
  <c r="D12917" i="7"/>
  <c r="D12918" i="7"/>
  <c r="D12919" i="7"/>
  <c r="D12920" i="7"/>
  <c r="D12921" i="7"/>
  <c r="D12922" i="7"/>
  <c r="D12923" i="7"/>
  <c r="D12924" i="7"/>
  <c r="D12925" i="7"/>
  <c r="D12926" i="7"/>
  <c r="D12927" i="7"/>
  <c r="D12928" i="7"/>
  <c r="D12929" i="7"/>
  <c r="D12930" i="7"/>
  <c r="D12931" i="7"/>
  <c r="D12932" i="7"/>
  <c r="D12933" i="7"/>
  <c r="D12934" i="7"/>
  <c r="D12935" i="7"/>
  <c r="D12936" i="7"/>
  <c r="D12937" i="7"/>
  <c r="D12938" i="7"/>
  <c r="D12939" i="7"/>
  <c r="D12940" i="7"/>
  <c r="D12941" i="7"/>
  <c r="D12942" i="7"/>
  <c r="D12943" i="7"/>
  <c r="D12944" i="7"/>
  <c r="D12945" i="7"/>
  <c r="D12946" i="7"/>
  <c r="D12947" i="7"/>
  <c r="D12948" i="7"/>
  <c r="D12949" i="7"/>
  <c r="D12950" i="7"/>
  <c r="D12951" i="7"/>
  <c r="D12952" i="7"/>
  <c r="D12953" i="7"/>
  <c r="D12954" i="7"/>
  <c r="D12955" i="7"/>
  <c r="D12956" i="7"/>
  <c r="D12957" i="7"/>
  <c r="D12958" i="7"/>
  <c r="D12959" i="7"/>
  <c r="D12960" i="7"/>
  <c r="D12961" i="7"/>
  <c r="D12962" i="7"/>
  <c r="D12963" i="7"/>
  <c r="D12964" i="7"/>
  <c r="D12965" i="7"/>
  <c r="D12966" i="7"/>
  <c r="D12967" i="7"/>
  <c r="D12968" i="7"/>
  <c r="D12969" i="7"/>
  <c r="D12970" i="7"/>
  <c r="D12971" i="7"/>
  <c r="D12972" i="7"/>
  <c r="D12973" i="7"/>
  <c r="D12974" i="7"/>
  <c r="D12975" i="7"/>
  <c r="D12976" i="7"/>
  <c r="D12977" i="7"/>
  <c r="D12978" i="7"/>
  <c r="D12979" i="7"/>
  <c r="D12980" i="7"/>
  <c r="D12981" i="7"/>
  <c r="D12982" i="7"/>
  <c r="D12983" i="7"/>
  <c r="D12984" i="7"/>
  <c r="D12985" i="7"/>
  <c r="D12986" i="7"/>
  <c r="D12987" i="7"/>
  <c r="D12988" i="7"/>
  <c r="D12989" i="7"/>
  <c r="D12990" i="7"/>
  <c r="D12991" i="7"/>
  <c r="D12992" i="7"/>
  <c r="D12993" i="7"/>
  <c r="D12994" i="7"/>
  <c r="D12995" i="7"/>
  <c r="D12996" i="7"/>
  <c r="D12997" i="7"/>
  <c r="D12998" i="7"/>
  <c r="D12999" i="7"/>
  <c r="D13000" i="7"/>
  <c r="D13001" i="7"/>
  <c r="D13002" i="7"/>
  <c r="D13003" i="7"/>
  <c r="D13004" i="7"/>
  <c r="D13005" i="7"/>
  <c r="D13006" i="7"/>
  <c r="D13007" i="7"/>
  <c r="D13008" i="7"/>
  <c r="D13009" i="7"/>
  <c r="D13010" i="7"/>
  <c r="D13011" i="7"/>
  <c r="D13012" i="7"/>
  <c r="D13013" i="7"/>
  <c r="D13014" i="7"/>
  <c r="D13015" i="7"/>
  <c r="D13016" i="7"/>
  <c r="D13017" i="7"/>
  <c r="D13018" i="7"/>
  <c r="D13019" i="7"/>
  <c r="D13020" i="7"/>
  <c r="D13021" i="7"/>
  <c r="D13022" i="7"/>
  <c r="D13023" i="7"/>
  <c r="D13024" i="7"/>
  <c r="D13025" i="7"/>
  <c r="D13026" i="7"/>
  <c r="D13027" i="7"/>
  <c r="D13028" i="7"/>
  <c r="D13029" i="7"/>
  <c r="D13030" i="7"/>
  <c r="D13031" i="7"/>
  <c r="D13032" i="7"/>
  <c r="D13033" i="7"/>
  <c r="D13034" i="7"/>
  <c r="D13035" i="7"/>
  <c r="D13036" i="7"/>
  <c r="D13037" i="7"/>
  <c r="D13038" i="7"/>
  <c r="D13039" i="7"/>
  <c r="D13040" i="7"/>
  <c r="D13041" i="7"/>
  <c r="D13042" i="7"/>
  <c r="D13043" i="7"/>
  <c r="D13044" i="7"/>
  <c r="D13045" i="7"/>
  <c r="D13046" i="7"/>
  <c r="D13047" i="7"/>
  <c r="D13048" i="7"/>
  <c r="D13049" i="7"/>
  <c r="D13050" i="7"/>
  <c r="D13051" i="7"/>
  <c r="D13052" i="7"/>
  <c r="D13053" i="7"/>
  <c r="D13054" i="7"/>
  <c r="D13055" i="7"/>
  <c r="D13056" i="7"/>
  <c r="D13057" i="7"/>
  <c r="D13058" i="7"/>
  <c r="D13059" i="7"/>
  <c r="D13060" i="7"/>
  <c r="D13061" i="7"/>
  <c r="D13062" i="7"/>
  <c r="D13063" i="7"/>
  <c r="D13064" i="7"/>
  <c r="D13065" i="7"/>
  <c r="D13066" i="7"/>
  <c r="D13067" i="7"/>
  <c r="D13068" i="7"/>
  <c r="D13069" i="7"/>
  <c r="D13070" i="7"/>
  <c r="D13071" i="7"/>
  <c r="D13072" i="7"/>
  <c r="D13073" i="7"/>
  <c r="D13074" i="7"/>
  <c r="D13075" i="7"/>
  <c r="D13076" i="7"/>
  <c r="D13077" i="7"/>
  <c r="D13078" i="7"/>
  <c r="D13079" i="7"/>
  <c r="D13080" i="7"/>
  <c r="D13081" i="7"/>
  <c r="D13082" i="7"/>
  <c r="D13083" i="7"/>
  <c r="D13084" i="7"/>
  <c r="D13085" i="7"/>
  <c r="D13086" i="7"/>
  <c r="D13087" i="7"/>
  <c r="D13088" i="7"/>
  <c r="D13089" i="7"/>
  <c r="D13090" i="7"/>
  <c r="D13091" i="7"/>
  <c r="D13092" i="7"/>
  <c r="D13093" i="7"/>
  <c r="D13094" i="7"/>
  <c r="D13095" i="7"/>
  <c r="D13096" i="7"/>
  <c r="D13097" i="7"/>
  <c r="D13098" i="7"/>
  <c r="D13099" i="7"/>
  <c r="D13100" i="7"/>
  <c r="D13101" i="7"/>
  <c r="D13102" i="7"/>
  <c r="D13103" i="7"/>
  <c r="D13104" i="7"/>
  <c r="D13105" i="7"/>
  <c r="D13106" i="7"/>
  <c r="D13107" i="7"/>
  <c r="D13108" i="7"/>
  <c r="D13109" i="7"/>
  <c r="D13110" i="7"/>
  <c r="D13111" i="7"/>
  <c r="D13112" i="7"/>
  <c r="D13113" i="7"/>
  <c r="D13114" i="7"/>
  <c r="D13115" i="7"/>
  <c r="D13116" i="7"/>
  <c r="D13117" i="7"/>
  <c r="D13118" i="7"/>
  <c r="D13119" i="7"/>
  <c r="D13120" i="7"/>
  <c r="D13121" i="7"/>
  <c r="D13122" i="7"/>
  <c r="D13123" i="7"/>
  <c r="D13124" i="7"/>
  <c r="D13125" i="7"/>
  <c r="D13126" i="7"/>
  <c r="D13127" i="7"/>
  <c r="D13128" i="7"/>
  <c r="D13129" i="7"/>
  <c r="D13130" i="7"/>
  <c r="D13131" i="7"/>
  <c r="D13132" i="7"/>
  <c r="D13133" i="7"/>
  <c r="D13134" i="7"/>
  <c r="D13135" i="7"/>
  <c r="D13136" i="7"/>
  <c r="D13137" i="7"/>
  <c r="D13138" i="7"/>
  <c r="D13139" i="7"/>
  <c r="D13140" i="7"/>
  <c r="D13141" i="7"/>
  <c r="D13142" i="7"/>
  <c r="D13143" i="7"/>
  <c r="D13144" i="7"/>
  <c r="D13145" i="7"/>
  <c r="D13146" i="7"/>
  <c r="D13147" i="7"/>
  <c r="D13148" i="7"/>
  <c r="D13149" i="7"/>
  <c r="D13150" i="7"/>
  <c r="D13151" i="7"/>
  <c r="D13152" i="7"/>
  <c r="D13153" i="7"/>
  <c r="D13154" i="7"/>
  <c r="D13155" i="7"/>
  <c r="D13156" i="7"/>
  <c r="D13157" i="7"/>
  <c r="D13158" i="7"/>
  <c r="D13159" i="7"/>
  <c r="D13160" i="7"/>
  <c r="D13161" i="7"/>
  <c r="D13162" i="7"/>
  <c r="D13163" i="7"/>
  <c r="D13164" i="7"/>
  <c r="D13165" i="7"/>
  <c r="D13166" i="7"/>
  <c r="D13167" i="7"/>
  <c r="D13168" i="7"/>
  <c r="D13169" i="7"/>
  <c r="D13170" i="7"/>
  <c r="D13171" i="7"/>
  <c r="D13172" i="7"/>
  <c r="D13173" i="7"/>
  <c r="D13174" i="7"/>
  <c r="D13175" i="7"/>
  <c r="D13176" i="7"/>
  <c r="D13177" i="7"/>
  <c r="D13178" i="7"/>
  <c r="D13179" i="7"/>
  <c r="D13180" i="7"/>
  <c r="D13181" i="7"/>
  <c r="D13182" i="7"/>
  <c r="D13183" i="7"/>
  <c r="D13184" i="7"/>
  <c r="D13185" i="7"/>
  <c r="D13186" i="7"/>
  <c r="D13187" i="7"/>
  <c r="D13188" i="7"/>
  <c r="D13189" i="7"/>
  <c r="D13190" i="7"/>
  <c r="D13191" i="7"/>
  <c r="D13192" i="7"/>
  <c r="D13193" i="7"/>
  <c r="D13194" i="7"/>
  <c r="D13195" i="7"/>
  <c r="D13196" i="7"/>
  <c r="D13197" i="7"/>
  <c r="D13198" i="7"/>
  <c r="D13199" i="7"/>
  <c r="D13200" i="7"/>
  <c r="D13201" i="7"/>
  <c r="D13202" i="7"/>
  <c r="D13203" i="7"/>
  <c r="D13204" i="7"/>
  <c r="D13205" i="7"/>
  <c r="D13206" i="7"/>
  <c r="D13207" i="7"/>
  <c r="D13208" i="7"/>
  <c r="D13209" i="7"/>
  <c r="D13210" i="7"/>
  <c r="D13211" i="7"/>
  <c r="D13212" i="7"/>
  <c r="D13213" i="7"/>
  <c r="D13214" i="7"/>
  <c r="D13215" i="7"/>
  <c r="D13216" i="7"/>
  <c r="D13217" i="7"/>
  <c r="D13218" i="7"/>
  <c r="D13219" i="7"/>
  <c r="D13220" i="7"/>
  <c r="D13221" i="7"/>
  <c r="D13222" i="7"/>
  <c r="D13223" i="7"/>
  <c r="D13224" i="7"/>
  <c r="D13225" i="7"/>
  <c r="D13226" i="7"/>
  <c r="D13227" i="7"/>
  <c r="D13228" i="7"/>
  <c r="D13229" i="7"/>
  <c r="D13230" i="7"/>
  <c r="D13231" i="7"/>
  <c r="D13232" i="7"/>
  <c r="D13233" i="7"/>
  <c r="D13234" i="7"/>
  <c r="D13235" i="7"/>
  <c r="D13236" i="7"/>
  <c r="D13237" i="7"/>
  <c r="D13238" i="7"/>
  <c r="D13239" i="7"/>
  <c r="D13240" i="7"/>
  <c r="D13241" i="7"/>
  <c r="D13242" i="7"/>
  <c r="D13243" i="7"/>
  <c r="D13244" i="7"/>
  <c r="D13245" i="7"/>
  <c r="D13246" i="7"/>
  <c r="D13247" i="7"/>
  <c r="D13248" i="7"/>
  <c r="D13249" i="7"/>
  <c r="D13250" i="7"/>
  <c r="D13251" i="7"/>
  <c r="D13252" i="7"/>
  <c r="D13253" i="7"/>
  <c r="D13254" i="7"/>
  <c r="D13255" i="7"/>
  <c r="D13256" i="7"/>
  <c r="D13257" i="7"/>
  <c r="D13258" i="7"/>
  <c r="D13259" i="7"/>
  <c r="D13260" i="7"/>
  <c r="D13261" i="7"/>
  <c r="D13262" i="7"/>
  <c r="D13263" i="7"/>
  <c r="D13264" i="7"/>
  <c r="D13265" i="7"/>
  <c r="D13266" i="7"/>
  <c r="D13267" i="7"/>
  <c r="D13268" i="7"/>
  <c r="D13269" i="7"/>
  <c r="D13270" i="7"/>
  <c r="D13271" i="7"/>
  <c r="D13272" i="7"/>
  <c r="D13273" i="7"/>
  <c r="D13274" i="7"/>
  <c r="D13275" i="7"/>
  <c r="D13276" i="7"/>
  <c r="D13277" i="7"/>
  <c r="D13278" i="7"/>
  <c r="D13279" i="7"/>
  <c r="D13280" i="7"/>
  <c r="D13281" i="7"/>
  <c r="D13282" i="7"/>
  <c r="D13283" i="7"/>
  <c r="D13284" i="7"/>
  <c r="D13285" i="7"/>
  <c r="D13286" i="7"/>
  <c r="D13287" i="7"/>
  <c r="D13288" i="7"/>
  <c r="D13289" i="7"/>
  <c r="D13290" i="7"/>
  <c r="D13291" i="7"/>
  <c r="D13292" i="7"/>
  <c r="D13293" i="7"/>
  <c r="D13294" i="7"/>
  <c r="D13295" i="7"/>
  <c r="D13296" i="7"/>
  <c r="D13297" i="7"/>
  <c r="D13298" i="7"/>
  <c r="D13299" i="7"/>
  <c r="D13300" i="7"/>
  <c r="D13301" i="7"/>
  <c r="D13302" i="7"/>
  <c r="D13303" i="7"/>
  <c r="D13304" i="7"/>
  <c r="D13305" i="7"/>
  <c r="D13306" i="7"/>
  <c r="D13307" i="7"/>
  <c r="D13308" i="7"/>
  <c r="D13309" i="7"/>
  <c r="D13310" i="7"/>
  <c r="D13311" i="7"/>
  <c r="D13312" i="7"/>
  <c r="D13313" i="7"/>
  <c r="D13314" i="7"/>
  <c r="D13315" i="7"/>
  <c r="D13316" i="7"/>
  <c r="D13317" i="7"/>
  <c r="D13318" i="7"/>
  <c r="D13319" i="7"/>
  <c r="D13320" i="7"/>
  <c r="D13321" i="7"/>
  <c r="D13322" i="7"/>
  <c r="D13323" i="7"/>
  <c r="D13324" i="7"/>
  <c r="D13325" i="7"/>
  <c r="D13326" i="7"/>
  <c r="D13327" i="7"/>
  <c r="D13328" i="7"/>
  <c r="D13329" i="7"/>
  <c r="D13330" i="7"/>
  <c r="D13331" i="7"/>
  <c r="D13332" i="7"/>
  <c r="D13333" i="7"/>
  <c r="D13334" i="7"/>
  <c r="D13335" i="7"/>
  <c r="D13336" i="7"/>
  <c r="D13337" i="7"/>
  <c r="D13338" i="7"/>
  <c r="D13339" i="7"/>
  <c r="D13340" i="7"/>
  <c r="D13341" i="7"/>
  <c r="D13342" i="7"/>
  <c r="D13343" i="7"/>
  <c r="D13344" i="7"/>
  <c r="D13345" i="7"/>
  <c r="D13346" i="7"/>
  <c r="D13347" i="7"/>
  <c r="D13348" i="7"/>
  <c r="D13349" i="7"/>
  <c r="D13350" i="7"/>
  <c r="D13351" i="7"/>
  <c r="D13352" i="7"/>
  <c r="D13353" i="7"/>
  <c r="D13354" i="7"/>
  <c r="D13355" i="7"/>
  <c r="D13356" i="7"/>
  <c r="D13357" i="7"/>
  <c r="D13358" i="7"/>
  <c r="D13359" i="7"/>
  <c r="D13360" i="7"/>
  <c r="D13361" i="7"/>
  <c r="D13362" i="7"/>
  <c r="D13363" i="7"/>
  <c r="D13364" i="7"/>
  <c r="D13365" i="7"/>
  <c r="D13366" i="7"/>
  <c r="D13367" i="7"/>
  <c r="D13368" i="7"/>
  <c r="D13369" i="7"/>
  <c r="D13370" i="7"/>
  <c r="D13371" i="7"/>
  <c r="D13372" i="7"/>
  <c r="D13373" i="7"/>
  <c r="D13374" i="7"/>
  <c r="D13375" i="7"/>
  <c r="D13376" i="7"/>
  <c r="D13377" i="7"/>
  <c r="D13378" i="7"/>
  <c r="D13379" i="7"/>
  <c r="D13380" i="7"/>
  <c r="D13381" i="7"/>
  <c r="D13382" i="7"/>
  <c r="D13383" i="7"/>
  <c r="D13384" i="7"/>
  <c r="D13385" i="7"/>
  <c r="D13386" i="7"/>
  <c r="D13387" i="7"/>
  <c r="D13388" i="7"/>
  <c r="D13389" i="7"/>
  <c r="D13390" i="7"/>
  <c r="D13391" i="7"/>
  <c r="D13392" i="7"/>
  <c r="D13393" i="7"/>
  <c r="D13394" i="7"/>
  <c r="D13395" i="7"/>
  <c r="D13396" i="7"/>
  <c r="D13397" i="7"/>
  <c r="D13398" i="7"/>
  <c r="D13399" i="7"/>
  <c r="D13400" i="7"/>
  <c r="D13401" i="7"/>
  <c r="D13402" i="7"/>
  <c r="D13403" i="7"/>
  <c r="D13404" i="7"/>
  <c r="D13405" i="7"/>
  <c r="D13406" i="7"/>
  <c r="D13407" i="7"/>
  <c r="D13408" i="7"/>
  <c r="D13409" i="7"/>
  <c r="D13410" i="7"/>
  <c r="D13411" i="7"/>
  <c r="D13412" i="7"/>
  <c r="D13413" i="7"/>
  <c r="D13414" i="7"/>
  <c r="D13415" i="7"/>
  <c r="D13416" i="7"/>
  <c r="D13417" i="7"/>
  <c r="D13418" i="7"/>
  <c r="D13419" i="7"/>
  <c r="D13420" i="7"/>
  <c r="D13421" i="7"/>
  <c r="D13422" i="7"/>
  <c r="D13423" i="7"/>
  <c r="D13424" i="7"/>
  <c r="D13425" i="7"/>
  <c r="D13426" i="7"/>
  <c r="D13427" i="7"/>
  <c r="D13428" i="7"/>
  <c r="D13429" i="7"/>
  <c r="D13430" i="7"/>
  <c r="D13431" i="7"/>
  <c r="D13432" i="7"/>
  <c r="D13433" i="7"/>
  <c r="D13434" i="7"/>
  <c r="D13435" i="7"/>
  <c r="D13436" i="7"/>
  <c r="D13437" i="7"/>
  <c r="D13438" i="7"/>
  <c r="D13439" i="7"/>
  <c r="D13440" i="7"/>
  <c r="D13441" i="7"/>
  <c r="D13442" i="7"/>
  <c r="D13443" i="7"/>
  <c r="D13444" i="7"/>
  <c r="D13445" i="7"/>
  <c r="D13446" i="7"/>
  <c r="D13447" i="7"/>
  <c r="D13448" i="7"/>
  <c r="D13449" i="7"/>
  <c r="D13450" i="7"/>
  <c r="D13451" i="7"/>
  <c r="D13452" i="7"/>
  <c r="D13453" i="7"/>
  <c r="D13454" i="7"/>
  <c r="D13455" i="7"/>
  <c r="D13456" i="7"/>
  <c r="D13457" i="7"/>
  <c r="D13458" i="7"/>
  <c r="D13459" i="7"/>
  <c r="D13460" i="7"/>
  <c r="D13461" i="7"/>
  <c r="D13462" i="7"/>
  <c r="D13463" i="7"/>
  <c r="D13464" i="7"/>
  <c r="D13465" i="7"/>
  <c r="D13466" i="7"/>
  <c r="D13467" i="7"/>
  <c r="D13468" i="7"/>
  <c r="D13469" i="7"/>
  <c r="D13470" i="7"/>
  <c r="D13471" i="7"/>
  <c r="D13472" i="7"/>
  <c r="D13473" i="7"/>
  <c r="D13474" i="7"/>
  <c r="D13475" i="7"/>
  <c r="D13476" i="7"/>
  <c r="D13477" i="7"/>
  <c r="D13478" i="7"/>
  <c r="D13479" i="7"/>
  <c r="D13480" i="7"/>
  <c r="D13481" i="7"/>
  <c r="D13482" i="7"/>
  <c r="D13483" i="7"/>
  <c r="D13484" i="7"/>
  <c r="D13485" i="7"/>
  <c r="D13486" i="7"/>
  <c r="D13487" i="7"/>
  <c r="D13488" i="7"/>
  <c r="D13489" i="7"/>
  <c r="D13490" i="7"/>
  <c r="D13491" i="7"/>
  <c r="D13492" i="7"/>
  <c r="D13493" i="7"/>
  <c r="D13494" i="7"/>
  <c r="D13495" i="7"/>
  <c r="D13496" i="7"/>
  <c r="D13497" i="7"/>
  <c r="D13498" i="7"/>
  <c r="D13499" i="7"/>
  <c r="D13500" i="7"/>
  <c r="D13501" i="7"/>
  <c r="D13502" i="7"/>
  <c r="D13503" i="7"/>
  <c r="D13504" i="7"/>
  <c r="D13505" i="7"/>
  <c r="D13506" i="7"/>
  <c r="D13507" i="7"/>
  <c r="D13508" i="7"/>
  <c r="D13509" i="7"/>
  <c r="D13510" i="7"/>
  <c r="D13511" i="7"/>
  <c r="D13512" i="7"/>
  <c r="D13513" i="7"/>
  <c r="D13514" i="7"/>
  <c r="D13515" i="7"/>
  <c r="D13516" i="7"/>
  <c r="D13517" i="7"/>
  <c r="D13518" i="7"/>
  <c r="D13519" i="7"/>
  <c r="D13520" i="7"/>
  <c r="D13521" i="7"/>
  <c r="D13522" i="7"/>
  <c r="D13523" i="7"/>
  <c r="D13524" i="7"/>
  <c r="D13525" i="7"/>
  <c r="D13526" i="7"/>
  <c r="D13527" i="7"/>
  <c r="D13528" i="7"/>
  <c r="D13529" i="7"/>
  <c r="D13530" i="7"/>
  <c r="D13531" i="7"/>
  <c r="D13532" i="7"/>
  <c r="D13533" i="7"/>
  <c r="D13534" i="7"/>
  <c r="D13535" i="7"/>
  <c r="D13536" i="7"/>
  <c r="D13537" i="7"/>
  <c r="D13538" i="7"/>
  <c r="D13539" i="7"/>
  <c r="D13540" i="7"/>
  <c r="D13541" i="7"/>
  <c r="D13542" i="7"/>
  <c r="D13543" i="7"/>
  <c r="D13544" i="7"/>
  <c r="D13545" i="7"/>
  <c r="D13546" i="7"/>
  <c r="D13547" i="7"/>
  <c r="D13548" i="7"/>
  <c r="D13549" i="7"/>
  <c r="D13550" i="7"/>
  <c r="D13551" i="7"/>
  <c r="D13552" i="7"/>
  <c r="D13553" i="7"/>
  <c r="D13554" i="7"/>
  <c r="D13555" i="7"/>
  <c r="D13556" i="7"/>
  <c r="D13557" i="7"/>
  <c r="D13558" i="7"/>
  <c r="D13559" i="7"/>
  <c r="D13560" i="7"/>
  <c r="D13561" i="7"/>
  <c r="D13562" i="7"/>
  <c r="D13563" i="7"/>
  <c r="D13564" i="7"/>
  <c r="D13565" i="7"/>
  <c r="D13566" i="7"/>
  <c r="D13567" i="7"/>
  <c r="D13568" i="7"/>
  <c r="D13569" i="7"/>
  <c r="D13570" i="7"/>
  <c r="D13571" i="7"/>
  <c r="D13572" i="7"/>
  <c r="D13573" i="7"/>
  <c r="D13574" i="7"/>
  <c r="D13575" i="7"/>
  <c r="D13576" i="7"/>
  <c r="D13577" i="7"/>
  <c r="D13578" i="7"/>
  <c r="D13579" i="7"/>
  <c r="D13580" i="7"/>
  <c r="D13581" i="7"/>
  <c r="D13582" i="7"/>
  <c r="D13583" i="7"/>
  <c r="D13584" i="7"/>
  <c r="D13585" i="7"/>
  <c r="D13586" i="7"/>
  <c r="D13587" i="7"/>
  <c r="D13588" i="7"/>
  <c r="D13589" i="7"/>
  <c r="D13590" i="7"/>
  <c r="D13591" i="7"/>
  <c r="D13592" i="7"/>
  <c r="D13593" i="7"/>
  <c r="D13594" i="7"/>
  <c r="D13595" i="7"/>
  <c r="D13596" i="7"/>
  <c r="D13597" i="7"/>
  <c r="D13598" i="7"/>
  <c r="D13599" i="7"/>
  <c r="D13600" i="7"/>
  <c r="D13601" i="7"/>
  <c r="D13602" i="7"/>
  <c r="D13603" i="7"/>
  <c r="D13604" i="7"/>
  <c r="D13605" i="7"/>
  <c r="D13606" i="7"/>
  <c r="D13607" i="7"/>
  <c r="D13608" i="7"/>
  <c r="D13609" i="7"/>
  <c r="D13610" i="7"/>
  <c r="D13611" i="7"/>
  <c r="D13612" i="7"/>
  <c r="D13613" i="7"/>
  <c r="D13614" i="7"/>
  <c r="D13615" i="7"/>
  <c r="D13616" i="7"/>
  <c r="D13617" i="7"/>
  <c r="D13618" i="7"/>
  <c r="D13619" i="7"/>
  <c r="D13620" i="7"/>
  <c r="D13621" i="7"/>
  <c r="D13622" i="7"/>
  <c r="D13623" i="7"/>
  <c r="D13624" i="7"/>
  <c r="D13625" i="7"/>
  <c r="D13626" i="7"/>
  <c r="D13627" i="7"/>
  <c r="D13628" i="7"/>
  <c r="D13629" i="7"/>
  <c r="D13630" i="7"/>
  <c r="D13631" i="7"/>
  <c r="D13632" i="7"/>
  <c r="D13633" i="7"/>
  <c r="D13634" i="7"/>
  <c r="D13635" i="7"/>
  <c r="D13636" i="7"/>
  <c r="D13637" i="7"/>
  <c r="D13638" i="7"/>
  <c r="D13639" i="7"/>
  <c r="D13640" i="7"/>
  <c r="D13641" i="7"/>
  <c r="D13642" i="7"/>
  <c r="D13643" i="7"/>
  <c r="D13644" i="7"/>
  <c r="D13645" i="7"/>
  <c r="D13646" i="7"/>
  <c r="D13647" i="7"/>
  <c r="D13648" i="7"/>
  <c r="D13649" i="7"/>
  <c r="D13650" i="7"/>
  <c r="D13651" i="7"/>
  <c r="D13652" i="7"/>
  <c r="D13653" i="7"/>
  <c r="D13654" i="7"/>
  <c r="D13655" i="7"/>
  <c r="D13656" i="7"/>
  <c r="D13657" i="7"/>
  <c r="D13658" i="7"/>
  <c r="D13659" i="7"/>
  <c r="D13660" i="7"/>
  <c r="D13661" i="7"/>
  <c r="D13662" i="7"/>
  <c r="D13663" i="7"/>
  <c r="D13664" i="7"/>
  <c r="D13665" i="7"/>
  <c r="D13666" i="7"/>
  <c r="D13667" i="7"/>
  <c r="D13668" i="7"/>
  <c r="D13669" i="7"/>
  <c r="D13670" i="7"/>
  <c r="D13671" i="7"/>
  <c r="D13672" i="7"/>
  <c r="D13673" i="7"/>
  <c r="D13674" i="7"/>
  <c r="D13675" i="7"/>
  <c r="D13676" i="7"/>
  <c r="D13677" i="7"/>
  <c r="D13678" i="7"/>
  <c r="D13679" i="7"/>
  <c r="D13680" i="7"/>
  <c r="D13681" i="7"/>
  <c r="D13682" i="7"/>
  <c r="D13683" i="7"/>
  <c r="D13684" i="7"/>
  <c r="D13685" i="7"/>
  <c r="D13686" i="7"/>
  <c r="D13687" i="7"/>
  <c r="D13688" i="7"/>
  <c r="D13689" i="7"/>
  <c r="D13690" i="7"/>
  <c r="D13691" i="7"/>
  <c r="D13692" i="7"/>
  <c r="D13693" i="7"/>
  <c r="D13694" i="7"/>
  <c r="D13695" i="7"/>
  <c r="D13696" i="7"/>
  <c r="D13697" i="7"/>
  <c r="D13698" i="7"/>
  <c r="D13699" i="7"/>
  <c r="D13700" i="7"/>
  <c r="D13701" i="7"/>
  <c r="D13702" i="7"/>
  <c r="D13703" i="7"/>
  <c r="D13704" i="7"/>
  <c r="D13705" i="7"/>
  <c r="D13706" i="7"/>
  <c r="D13707" i="7"/>
  <c r="D13708" i="7"/>
  <c r="D13709" i="7"/>
  <c r="D13710" i="7"/>
  <c r="D13711" i="7"/>
  <c r="D13712" i="7"/>
  <c r="D13713" i="7"/>
  <c r="D13714" i="7"/>
  <c r="D13715" i="7"/>
  <c r="D13716" i="7"/>
  <c r="D13717" i="7"/>
  <c r="D13718" i="7"/>
  <c r="D13719" i="7"/>
  <c r="D13720" i="7"/>
  <c r="D13721" i="7"/>
  <c r="D13722" i="7"/>
  <c r="D13723" i="7"/>
  <c r="D13724" i="7"/>
  <c r="D13725" i="7"/>
  <c r="D13726" i="7"/>
  <c r="D13727" i="7"/>
  <c r="D13728" i="7"/>
  <c r="D13729" i="7"/>
  <c r="D13730" i="7"/>
  <c r="D13731" i="7"/>
  <c r="D13732" i="7"/>
  <c r="D13733" i="7"/>
  <c r="D13734" i="7"/>
  <c r="D13735" i="7"/>
  <c r="D13736" i="7"/>
  <c r="D13737" i="7"/>
  <c r="D13738" i="7"/>
  <c r="D13739" i="7"/>
  <c r="D13740" i="7"/>
  <c r="D13741" i="7"/>
  <c r="D13742" i="7"/>
  <c r="D13743" i="7"/>
  <c r="D13744" i="7"/>
  <c r="D13745" i="7"/>
  <c r="D13746" i="7"/>
  <c r="D13747" i="7"/>
  <c r="D13748" i="7"/>
  <c r="D13749" i="7"/>
  <c r="D13750" i="7"/>
  <c r="D13751" i="7"/>
  <c r="D13752" i="7"/>
  <c r="D13753" i="7"/>
  <c r="D13754" i="7"/>
  <c r="D13755" i="7"/>
  <c r="D13756" i="7"/>
  <c r="D13757" i="7"/>
  <c r="D13758" i="7"/>
  <c r="D13759" i="7"/>
  <c r="D13760" i="7"/>
  <c r="D13761" i="7"/>
  <c r="D13762" i="7"/>
  <c r="D13763" i="7"/>
  <c r="D13764" i="7"/>
  <c r="D13765" i="7"/>
  <c r="D13766" i="7"/>
  <c r="D13767" i="7"/>
  <c r="D13768" i="7"/>
  <c r="D13769" i="7"/>
  <c r="D13770" i="7"/>
  <c r="D13771" i="7"/>
  <c r="D13772" i="7"/>
  <c r="D13773" i="7"/>
  <c r="D13774" i="7"/>
  <c r="D13775" i="7"/>
  <c r="D13776" i="7"/>
  <c r="D13777" i="7"/>
  <c r="D13778" i="7"/>
  <c r="D13779" i="7"/>
  <c r="D13780" i="7"/>
  <c r="D13781" i="7"/>
  <c r="D13782" i="7"/>
  <c r="D13783" i="7"/>
  <c r="D13784" i="7"/>
  <c r="D13785" i="7"/>
  <c r="D13786" i="7"/>
  <c r="D13787" i="7"/>
  <c r="D13788" i="7"/>
  <c r="D13789" i="7"/>
  <c r="D13790" i="7"/>
  <c r="D13791" i="7"/>
  <c r="D13792" i="7"/>
  <c r="D13793" i="7"/>
  <c r="D13794" i="7"/>
  <c r="D13795" i="7"/>
  <c r="D13796" i="7"/>
  <c r="D13797" i="7"/>
  <c r="D13798" i="7"/>
  <c r="D13799" i="7"/>
  <c r="D13800" i="7"/>
  <c r="D13801" i="7"/>
  <c r="D13802" i="7"/>
  <c r="D13803" i="7"/>
  <c r="D13804" i="7"/>
  <c r="D13805" i="7"/>
  <c r="D13806" i="7"/>
  <c r="D13807" i="7"/>
  <c r="D13808" i="7"/>
  <c r="D13809" i="7"/>
  <c r="D13810" i="7"/>
  <c r="D13811" i="7"/>
  <c r="D13812" i="7"/>
  <c r="D13813" i="7"/>
  <c r="D13814" i="7"/>
  <c r="D13815" i="7"/>
  <c r="D13816" i="7"/>
  <c r="D13817" i="7"/>
  <c r="D13818" i="7"/>
  <c r="D13819" i="7"/>
  <c r="D13820" i="7"/>
  <c r="D13821" i="7"/>
  <c r="D13822" i="7"/>
  <c r="D13823" i="7"/>
  <c r="D13824" i="7"/>
  <c r="D13825" i="7"/>
  <c r="D13826" i="7"/>
  <c r="D13827" i="7"/>
  <c r="D13828" i="7"/>
  <c r="D13829" i="7"/>
  <c r="D13830" i="7"/>
  <c r="D13831" i="7"/>
  <c r="D13832" i="7"/>
  <c r="D13833" i="7"/>
  <c r="D13834" i="7"/>
  <c r="D13835" i="7"/>
  <c r="D13836" i="7"/>
  <c r="D13837" i="7"/>
  <c r="D13838" i="7"/>
  <c r="D13839" i="7"/>
  <c r="D13840" i="7"/>
  <c r="D13841" i="7"/>
  <c r="D13842" i="7"/>
  <c r="D13843" i="7"/>
  <c r="D13844" i="7"/>
  <c r="D13845" i="7"/>
  <c r="D13846" i="7"/>
  <c r="D13847" i="7"/>
  <c r="D13848" i="7"/>
  <c r="D13849" i="7"/>
  <c r="D13850" i="7"/>
  <c r="D13851" i="7"/>
  <c r="D13852" i="7"/>
  <c r="D13853" i="7"/>
  <c r="D13854" i="7"/>
  <c r="D13855" i="7"/>
  <c r="D13856" i="7"/>
  <c r="D13857" i="7"/>
  <c r="D13858" i="7"/>
  <c r="D13859" i="7"/>
  <c r="D13860" i="7"/>
  <c r="D13861" i="7"/>
  <c r="D13862" i="7"/>
  <c r="D13863" i="7"/>
  <c r="D13864" i="7"/>
  <c r="D13865" i="7"/>
  <c r="D13866" i="7"/>
  <c r="D13867" i="7"/>
  <c r="D13868" i="7"/>
  <c r="D13869" i="7"/>
  <c r="D13870" i="7"/>
  <c r="D13871" i="7"/>
  <c r="D13872" i="7"/>
  <c r="D13873" i="7"/>
  <c r="D13874" i="7"/>
  <c r="D13875" i="7"/>
  <c r="D13876" i="7"/>
  <c r="D13877" i="7"/>
  <c r="D13878" i="7"/>
  <c r="D13879" i="7"/>
  <c r="D13880" i="7"/>
  <c r="D13881" i="7"/>
  <c r="D13882" i="7"/>
  <c r="D13883" i="7"/>
  <c r="D13884" i="7"/>
  <c r="D13885" i="7"/>
  <c r="D13886" i="7"/>
  <c r="D13887" i="7"/>
  <c r="D13888" i="7"/>
  <c r="D13889" i="7"/>
  <c r="D13890" i="7"/>
  <c r="D13891" i="7"/>
  <c r="D13892" i="7"/>
  <c r="D13893" i="7"/>
  <c r="D13894" i="7"/>
  <c r="D13895" i="7"/>
  <c r="D13896" i="7"/>
  <c r="D13897" i="7"/>
  <c r="D13898" i="7"/>
  <c r="D13899" i="7"/>
  <c r="D13900" i="7"/>
  <c r="D13901" i="7"/>
  <c r="D13902" i="7"/>
  <c r="D13903" i="7"/>
  <c r="D13904" i="7"/>
  <c r="D13905" i="7"/>
  <c r="D13906" i="7"/>
  <c r="D13907" i="7"/>
  <c r="D13908" i="7"/>
  <c r="D13909" i="7"/>
  <c r="D13910" i="7"/>
  <c r="D13911" i="7"/>
  <c r="D13912" i="7"/>
  <c r="D13913" i="7"/>
  <c r="D13914" i="7"/>
  <c r="D13915" i="7"/>
  <c r="D13916" i="7"/>
  <c r="D13917" i="7"/>
  <c r="D13918" i="7"/>
  <c r="D13919" i="7"/>
  <c r="D13920" i="7"/>
  <c r="D13921" i="7"/>
  <c r="D13922" i="7"/>
  <c r="D13923" i="7"/>
  <c r="D13924" i="7"/>
  <c r="D13925" i="7"/>
  <c r="D13926" i="7"/>
  <c r="D13927" i="7"/>
  <c r="D13928" i="7"/>
  <c r="D13929" i="7"/>
  <c r="D13930" i="7"/>
  <c r="D13931" i="7"/>
  <c r="D13932" i="7"/>
  <c r="D13933" i="7"/>
  <c r="D13934" i="7"/>
  <c r="D13935" i="7"/>
  <c r="D13936" i="7"/>
  <c r="D13937" i="7"/>
  <c r="D13938" i="7"/>
  <c r="D13939" i="7"/>
  <c r="D13940" i="7"/>
  <c r="D13941" i="7"/>
  <c r="D13942" i="7"/>
  <c r="D13943" i="7"/>
  <c r="D13944" i="7"/>
  <c r="D13945" i="7"/>
  <c r="D13946" i="7"/>
  <c r="D13947" i="7"/>
  <c r="D13948" i="7"/>
  <c r="D13949" i="7"/>
  <c r="D13950" i="7"/>
  <c r="D13951" i="7"/>
  <c r="D13952" i="7"/>
  <c r="D13953" i="7"/>
  <c r="D13954" i="7"/>
  <c r="D13955" i="7"/>
  <c r="D13956" i="7"/>
  <c r="D13957" i="7"/>
  <c r="D13958" i="7"/>
  <c r="D13959" i="7"/>
  <c r="D13960" i="7"/>
  <c r="D13961" i="7"/>
  <c r="D13962" i="7"/>
  <c r="D13963" i="7"/>
  <c r="D13964" i="7"/>
  <c r="D13965" i="7"/>
  <c r="D13966" i="7"/>
  <c r="D13967" i="7"/>
  <c r="D13968" i="7"/>
  <c r="D13969" i="7"/>
  <c r="D13970" i="7"/>
  <c r="D13971" i="7"/>
  <c r="D13972" i="7"/>
  <c r="D13973" i="7"/>
  <c r="D13974" i="7"/>
  <c r="D13975" i="7"/>
  <c r="D13976" i="7"/>
  <c r="D13977" i="7"/>
  <c r="D13978" i="7"/>
  <c r="D13979" i="7"/>
  <c r="D13980" i="7"/>
  <c r="D13981" i="7"/>
  <c r="D13982" i="7"/>
  <c r="D13983" i="7"/>
  <c r="D13984" i="7"/>
  <c r="D13985" i="7"/>
  <c r="D13986" i="7"/>
  <c r="D13987" i="7"/>
  <c r="D13988" i="7"/>
  <c r="D13989" i="7"/>
  <c r="D13990" i="7"/>
  <c r="D13991" i="7"/>
  <c r="D13992" i="7"/>
  <c r="D13993" i="7"/>
  <c r="D13994" i="7"/>
  <c r="D13995" i="7"/>
  <c r="D13996" i="7"/>
  <c r="D13997" i="7"/>
  <c r="D13998" i="7"/>
  <c r="D13999" i="7"/>
  <c r="D14000" i="7"/>
  <c r="D14001" i="7"/>
  <c r="D14002" i="7"/>
  <c r="D14003" i="7"/>
  <c r="D14004" i="7"/>
  <c r="D14005" i="7"/>
  <c r="D14006" i="7"/>
  <c r="D14007" i="7"/>
  <c r="D14008" i="7"/>
  <c r="D14009" i="7"/>
  <c r="D14010" i="7"/>
  <c r="D14011" i="7"/>
  <c r="D14012" i="7"/>
  <c r="D14013" i="7"/>
  <c r="D14014" i="7"/>
  <c r="D14015" i="7"/>
  <c r="D14016" i="7"/>
  <c r="D14017" i="7"/>
  <c r="D14018" i="7"/>
  <c r="D14019" i="7"/>
  <c r="D14020" i="7"/>
  <c r="D14021" i="7"/>
  <c r="D14022" i="7"/>
  <c r="D14023" i="7"/>
  <c r="D14024" i="7"/>
  <c r="D14025" i="7"/>
  <c r="D14026" i="7"/>
  <c r="D14027" i="7"/>
  <c r="D14028" i="7"/>
  <c r="D14029" i="7"/>
  <c r="D14030" i="7"/>
  <c r="D14031" i="7"/>
  <c r="D14032" i="7"/>
  <c r="D14033" i="7"/>
  <c r="D14034" i="7"/>
  <c r="D14035" i="7"/>
  <c r="D14036" i="7"/>
  <c r="D14037" i="7"/>
  <c r="D14038" i="7"/>
  <c r="D14039" i="7"/>
  <c r="D14040" i="7"/>
  <c r="D14041" i="7"/>
  <c r="D14042" i="7"/>
  <c r="D14043" i="7"/>
  <c r="D14044" i="7"/>
  <c r="D14045" i="7"/>
  <c r="D14046" i="7"/>
  <c r="D14047" i="7"/>
  <c r="D14048" i="7"/>
  <c r="D14049" i="7"/>
  <c r="D14050" i="7"/>
  <c r="D14051" i="7"/>
  <c r="D14052" i="7"/>
  <c r="D14053" i="7"/>
  <c r="D14054" i="7"/>
  <c r="D14055" i="7"/>
  <c r="D14056" i="7"/>
  <c r="D14057" i="7"/>
  <c r="D14058" i="7"/>
  <c r="D14059" i="7"/>
  <c r="D14060" i="7"/>
  <c r="D14061" i="7"/>
  <c r="D14062" i="7"/>
  <c r="D14063" i="7"/>
  <c r="D14064" i="7"/>
  <c r="D14065" i="7"/>
  <c r="D14066" i="7"/>
  <c r="D14067" i="7"/>
  <c r="D14068" i="7"/>
  <c r="D14069" i="7"/>
  <c r="D14070" i="7"/>
  <c r="D14071" i="7"/>
  <c r="D14072" i="7"/>
  <c r="D14073" i="7"/>
  <c r="D14074" i="7"/>
  <c r="D14075" i="7"/>
  <c r="D14076" i="7"/>
  <c r="D14077" i="7"/>
  <c r="D14078" i="7"/>
  <c r="D14079" i="7"/>
  <c r="D14080" i="7"/>
  <c r="D14081" i="7"/>
  <c r="D14082" i="7"/>
  <c r="D14083" i="7"/>
  <c r="D14084" i="7"/>
  <c r="D14085" i="7"/>
  <c r="D14086" i="7"/>
  <c r="D14087" i="7"/>
  <c r="D14088" i="7"/>
  <c r="D14089" i="7"/>
  <c r="D14090" i="7"/>
  <c r="D14091" i="7"/>
  <c r="D14092" i="7"/>
  <c r="D14093" i="7"/>
  <c r="D14094" i="7"/>
  <c r="D14095" i="7"/>
  <c r="D14096" i="7"/>
  <c r="D14097" i="7"/>
  <c r="D14098" i="7"/>
  <c r="D14099" i="7"/>
  <c r="D14100" i="7"/>
  <c r="D14101" i="7"/>
  <c r="D14102" i="7"/>
  <c r="D14103" i="7"/>
  <c r="D14104" i="7"/>
  <c r="D14105" i="7"/>
  <c r="D14106" i="7"/>
  <c r="D14107" i="7"/>
  <c r="D14108" i="7"/>
  <c r="D14109" i="7"/>
  <c r="D14110" i="7"/>
  <c r="D14111" i="7"/>
  <c r="D14112" i="7"/>
  <c r="D14113" i="7"/>
  <c r="D14114" i="7"/>
  <c r="D14115" i="7"/>
  <c r="D14116" i="7"/>
  <c r="D14117" i="7"/>
  <c r="D14118" i="7"/>
  <c r="D14119" i="7"/>
  <c r="D14120" i="7"/>
  <c r="D14121" i="7"/>
  <c r="D14122" i="7"/>
  <c r="D14123" i="7"/>
  <c r="D14124" i="7"/>
  <c r="D14125" i="7"/>
  <c r="D14126" i="7"/>
  <c r="D14127" i="7"/>
  <c r="D14128" i="7"/>
  <c r="D14129" i="7"/>
  <c r="D14130" i="7"/>
  <c r="D14131" i="7"/>
  <c r="D14132" i="7"/>
  <c r="D14133" i="7"/>
  <c r="D14134" i="7"/>
  <c r="D14135" i="7"/>
  <c r="D14136" i="7"/>
  <c r="D14137" i="7"/>
  <c r="D14138" i="7"/>
  <c r="D14139" i="7"/>
  <c r="D14140" i="7"/>
  <c r="D14141" i="7"/>
  <c r="D14142" i="7"/>
  <c r="D14143" i="7"/>
  <c r="D14144" i="7"/>
  <c r="D14145" i="7"/>
  <c r="D14146" i="7"/>
  <c r="D14147" i="7"/>
  <c r="D14148" i="7"/>
  <c r="D14149" i="7"/>
  <c r="D14150" i="7"/>
  <c r="D14151" i="7"/>
  <c r="D14152" i="7"/>
  <c r="D14153" i="7"/>
  <c r="D14154" i="7"/>
  <c r="D14155" i="7"/>
  <c r="D14156" i="7"/>
  <c r="D14157" i="7"/>
  <c r="D14158" i="7"/>
  <c r="D14159" i="7"/>
  <c r="D14160" i="7"/>
  <c r="D14161" i="7"/>
  <c r="D14162" i="7"/>
  <c r="D14163" i="7"/>
  <c r="D14164" i="7"/>
  <c r="D14165" i="7"/>
  <c r="D14166" i="7"/>
  <c r="D14167" i="7"/>
  <c r="D14168" i="7"/>
  <c r="D14169" i="7"/>
  <c r="D14170" i="7"/>
  <c r="D14171" i="7"/>
  <c r="D14172" i="7"/>
  <c r="D14173" i="7"/>
  <c r="D14174" i="7"/>
  <c r="D14175" i="7"/>
  <c r="D14176" i="7"/>
  <c r="D14177" i="7"/>
  <c r="D14178" i="7"/>
  <c r="D14179" i="7"/>
  <c r="D14180" i="7"/>
  <c r="D14181" i="7"/>
  <c r="D14182" i="7"/>
  <c r="D14183" i="7"/>
  <c r="D14184" i="7"/>
  <c r="D14185" i="7"/>
  <c r="D14186" i="7"/>
  <c r="D14187" i="7"/>
  <c r="D14188" i="7"/>
  <c r="D14189" i="7"/>
  <c r="D14190" i="7"/>
  <c r="D14191" i="7"/>
  <c r="D14192" i="7"/>
  <c r="D14193" i="7"/>
  <c r="D14194" i="7"/>
  <c r="D14195" i="7"/>
  <c r="D14196" i="7"/>
  <c r="D14197" i="7"/>
  <c r="D14198" i="7"/>
  <c r="D14199" i="7"/>
  <c r="D14200" i="7"/>
  <c r="D14201" i="7"/>
  <c r="D14202" i="7"/>
  <c r="D14203" i="7"/>
  <c r="D14204" i="7"/>
  <c r="D14205" i="7"/>
  <c r="D14206" i="7"/>
  <c r="D14207" i="7"/>
  <c r="D14208" i="7"/>
  <c r="D14209" i="7"/>
  <c r="D14210" i="7"/>
  <c r="D14211" i="7"/>
  <c r="D14212" i="7"/>
  <c r="D14213" i="7"/>
  <c r="D14214" i="7"/>
  <c r="D14215" i="7"/>
  <c r="D14216" i="7"/>
  <c r="D14217" i="7"/>
  <c r="D14218" i="7"/>
  <c r="D14219" i="7"/>
  <c r="D14220" i="7"/>
  <c r="D14221" i="7"/>
  <c r="D14222" i="7"/>
  <c r="D14223" i="7"/>
  <c r="D14224" i="7"/>
  <c r="D14225" i="7"/>
  <c r="D14226" i="7"/>
  <c r="D14227" i="7"/>
  <c r="D14228" i="7"/>
  <c r="D14229" i="7"/>
  <c r="D14230" i="7"/>
  <c r="D14231" i="7"/>
  <c r="D14232" i="7"/>
  <c r="D14233" i="7"/>
  <c r="D14234" i="7"/>
  <c r="D14235" i="7"/>
  <c r="D14236" i="7"/>
  <c r="D14237" i="7"/>
  <c r="D14238" i="7"/>
  <c r="D14239" i="7"/>
  <c r="D14240" i="7"/>
  <c r="D14241" i="7"/>
  <c r="D14242" i="7"/>
  <c r="D14243" i="7"/>
  <c r="D14244" i="7"/>
  <c r="D14245" i="7"/>
  <c r="D14246" i="7"/>
  <c r="D14247" i="7"/>
  <c r="D14248" i="7"/>
  <c r="D14249" i="7"/>
  <c r="D14250" i="7"/>
  <c r="D14251" i="7"/>
  <c r="D14252" i="7"/>
  <c r="D14253" i="7"/>
  <c r="D14254" i="7"/>
  <c r="D14255" i="7"/>
  <c r="D14256" i="7"/>
  <c r="D14257" i="7"/>
  <c r="D14258" i="7"/>
  <c r="D14259" i="7"/>
  <c r="D14260" i="7"/>
  <c r="D14261" i="7"/>
  <c r="D14262" i="7"/>
  <c r="D14263" i="7"/>
  <c r="D14264" i="7"/>
  <c r="D14265" i="7"/>
  <c r="D14266" i="7"/>
  <c r="D14267" i="7"/>
  <c r="D14268" i="7"/>
  <c r="D14269" i="7"/>
  <c r="D14270" i="7"/>
  <c r="D14271" i="7"/>
  <c r="D14272" i="7"/>
  <c r="D14273" i="7"/>
  <c r="D14274" i="7"/>
  <c r="D14275" i="7"/>
  <c r="D14276" i="7"/>
  <c r="D14277" i="7"/>
  <c r="D14278" i="7"/>
  <c r="D14279" i="7"/>
  <c r="D14280" i="7"/>
  <c r="D14281" i="7"/>
  <c r="D14282" i="7"/>
  <c r="D14283" i="7"/>
  <c r="D14284" i="7"/>
  <c r="D14285" i="7"/>
  <c r="D14286" i="7"/>
  <c r="D14287" i="7"/>
  <c r="D14288" i="7"/>
  <c r="D14289" i="7"/>
  <c r="D14290" i="7"/>
  <c r="D14291" i="7"/>
  <c r="D14292" i="7"/>
  <c r="D14293" i="7"/>
  <c r="D14294" i="7"/>
  <c r="D14295" i="7"/>
  <c r="D14296" i="7"/>
  <c r="D14297" i="7"/>
  <c r="D14298" i="7"/>
  <c r="D14299" i="7"/>
  <c r="D14300" i="7"/>
  <c r="D14301" i="7"/>
  <c r="D14302" i="7"/>
  <c r="D14303" i="7"/>
  <c r="D14304" i="7"/>
  <c r="D14305" i="7"/>
  <c r="D14306" i="7"/>
  <c r="D14307" i="7"/>
  <c r="D14308" i="7"/>
  <c r="D14309" i="7"/>
  <c r="D14310" i="7"/>
  <c r="D14311" i="7"/>
  <c r="D14312" i="7"/>
  <c r="D14313" i="7"/>
  <c r="D14314" i="7"/>
  <c r="D14315" i="7"/>
  <c r="D14316" i="7"/>
  <c r="D14317" i="7"/>
  <c r="D14318" i="7"/>
  <c r="D14319" i="7"/>
  <c r="D14320" i="7"/>
  <c r="D14321" i="7"/>
  <c r="D14322" i="7"/>
  <c r="D14323" i="7"/>
  <c r="D14324" i="7"/>
  <c r="D14325" i="7"/>
  <c r="D14326" i="7"/>
  <c r="D14327" i="7"/>
  <c r="D14328" i="7"/>
  <c r="D14329" i="7"/>
  <c r="D14330" i="7"/>
  <c r="D14331" i="7"/>
  <c r="D14332" i="7"/>
  <c r="D14333" i="7"/>
  <c r="D14334" i="7"/>
  <c r="D14335" i="7"/>
  <c r="D14336" i="7"/>
  <c r="D14337" i="7"/>
  <c r="D14338" i="7"/>
  <c r="D14339" i="7"/>
  <c r="D14340" i="7"/>
  <c r="D14341" i="7"/>
  <c r="D14342" i="7"/>
  <c r="D14343" i="7"/>
  <c r="D14344" i="7"/>
  <c r="D14345" i="7"/>
  <c r="D14346" i="7"/>
  <c r="D14347" i="7"/>
  <c r="D14348" i="7"/>
  <c r="D14349" i="7"/>
  <c r="D14350" i="7"/>
  <c r="D14351" i="7"/>
  <c r="D14352" i="7"/>
  <c r="D14353" i="7"/>
  <c r="D14354" i="7"/>
  <c r="D14355" i="7"/>
  <c r="D14356" i="7"/>
  <c r="D14357" i="7"/>
  <c r="D14358" i="7"/>
  <c r="D14359" i="7"/>
  <c r="D14360" i="7"/>
  <c r="D14361" i="7"/>
  <c r="D14362" i="7"/>
  <c r="D14363" i="7"/>
  <c r="D14364" i="7"/>
  <c r="D14365" i="7"/>
  <c r="D14366" i="7"/>
  <c r="D14367" i="7"/>
  <c r="D14368" i="7"/>
  <c r="D14369" i="7"/>
  <c r="D14370" i="7"/>
  <c r="D14371" i="7"/>
  <c r="D14372" i="7"/>
  <c r="D14373" i="7"/>
  <c r="D14374" i="7"/>
  <c r="D14375" i="7"/>
  <c r="D14376" i="7"/>
  <c r="D14377" i="7"/>
  <c r="D14378" i="7"/>
  <c r="D14379" i="7"/>
  <c r="D14380" i="7"/>
  <c r="D14381" i="7"/>
  <c r="D14382" i="7"/>
  <c r="D14383" i="7"/>
  <c r="D14384" i="7"/>
  <c r="D14385" i="7"/>
  <c r="D14386" i="7"/>
  <c r="D14387" i="7"/>
  <c r="D14388" i="7"/>
  <c r="D14389" i="7"/>
  <c r="D14390" i="7"/>
  <c r="D14391" i="7"/>
  <c r="D14392" i="7"/>
  <c r="D14393" i="7"/>
  <c r="D14394" i="7"/>
  <c r="D14395" i="7"/>
  <c r="D14396" i="7"/>
  <c r="D14397" i="7"/>
  <c r="D14398" i="7"/>
  <c r="D14399" i="7"/>
  <c r="D14400" i="7"/>
  <c r="D14401" i="7"/>
  <c r="D14402" i="7"/>
  <c r="D14403" i="7"/>
  <c r="D14404" i="7"/>
  <c r="D14405" i="7"/>
  <c r="D14406" i="7"/>
  <c r="D14407" i="7"/>
  <c r="D14408" i="7"/>
  <c r="D14409" i="7"/>
  <c r="D14410" i="7"/>
  <c r="D14411" i="7"/>
  <c r="D14412" i="7"/>
  <c r="D14413" i="7"/>
  <c r="D14414" i="7"/>
  <c r="D14415" i="7"/>
  <c r="D14416" i="7"/>
  <c r="D14417" i="7"/>
  <c r="D14418" i="7"/>
  <c r="D14419" i="7"/>
  <c r="D14420" i="7"/>
  <c r="D14421" i="7"/>
  <c r="D14422" i="7"/>
  <c r="D14423" i="7"/>
  <c r="D14424" i="7"/>
  <c r="D14425" i="7"/>
  <c r="D14426" i="7"/>
  <c r="D14427" i="7"/>
  <c r="D14428" i="7"/>
  <c r="D14429" i="7"/>
  <c r="D14430" i="7"/>
  <c r="D14431" i="7"/>
  <c r="D14432" i="7"/>
  <c r="D14433" i="7"/>
  <c r="D14434" i="7"/>
  <c r="D14435" i="7"/>
  <c r="D14436" i="7"/>
  <c r="D14437" i="7"/>
  <c r="D14438" i="7"/>
  <c r="D14439" i="7"/>
  <c r="D14440" i="7"/>
  <c r="D14441" i="7"/>
  <c r="D14442" i="7"/>
  <c r="D14443" i="7"/>
  <c r="D14444" i="7"/>
  <c r="D14445" i="7"/>
  <c r="D14446" i="7"/>
  <c r="D14447" i="7"/>
  <c r="D14448" i="7"/>
  <c r="D14449" i="7"/>
  <c r="D14450" i="7"/>
  <c r="D14451" i="7"/>
  <c r="D14452" i="7"/>
  <c r="D14453" i="7"/>
  <c r="D14454" i="7"/>
  <c r="D14455" i="7"/>
  <c r="D14456" i="7"/>
  <c r="D14457" i="7"/>
  <c r="D14458" i="7"/>
  <c r="D14459" i="7"/>
  <c r="D14460" i="7"/>
  <c r="D14461" i="7"/>
  <c r="D14462" i="7"/>
  <c r="D14463" i="7"/>
  <c r="D14464" i="7"/>
  <c r="D14465" i="7"/>
  <c r="D14466" i="7"/>
  <c r="D14467" i="7"/>
  <c r="D14468" i="7"/>
  <c r="D14469" i="7"/>
  <c r="D14470" i="7"/>
  <c r="D14471" i="7"/>
  <c r="D14472" i="7"/>
  <c r="D14473" i="7"/>
  <c r="D14474" i="7"/>
  <c r="D14475" i="7"/>
  <c r="D14476" i="7"/>
  <c r="D14477" i="7"/>
  <c r="D14478" i="7"/>
  <c r="D14479" i="7"/>
  <c r="D14480" i="7"/>
  <c r="D14481" i="7"/>
  <c r="D14482" i="7"/>
  <c r="D14483" i="7"/>
  <c r="D14484" i="7"/>
  <c r="D14485" i="7"/>
  <c r="D14486" i="7"/>
  <c r="D14487" i="7"/>
  <c r="D14488" i="7"/>
  <c r="D14489" i="7"/>
  <c r="D14490" i="7"/>
  <c r="D14491" i="7"/>
  <c r="D14492" i="7"/>
  <c r="D14493" i="7"/>
  <c r="D14494" i="7"/>
  <c r="D14495" i="7"/>
  <c r="D14496" i="7"/>
  <c r="D14497" i="7"/>
  <c r="D14498" i="7"/>
  <c r="D14499" i="7"/>
  <c r="D14500" i="7"/>
  <c r="D14501" i="7"/>
  <c r="D14502" i="7"/>
  <c r="D14503" i="7"/>
  <c r="D14504" i="7"/>
  <c r="D14505" i="7"/>
  <c r="D14506" i="7"/>
  <c r="D14507" i="7"/>
  <c r="D14508" i="7"/>
  <c r="D14509" i="7"/>
  <c r="D14510" i="7"/>
  <c r="D14511" i="7"/>
  <c r="D14512" i="7"/>
  <c r="D14513" i="7"/>
  <c r="D14514" i="7"/>
  <c r="D14515" i="7"/>
  <c r="D14516" i="7"/>
  <c r="D14517" i="7"/>
  <c r="D14518" i="7"/>
  <c r="D14519" i="7"/>
  <c r="D14520" i="7"/>
  <c r="D14521" i="7"/>
  <c r="D14522" i="7"/>
  <c r="D14523" i="7"/>
  <c r="D14524" i="7"/>
  <c r="D14525" i="7"/>
  <c r="D14526" i="7"/>
  <c r="D14527" i="7"/>
  <c r="D14528" i="7"/>
  <c r="D14529" i="7"/>
  <c r="D14530" i="7"/>
  <c r="D14531" i="7"/>
  <c r="D14532" i="7"/>
  <c r="D14533" i="7"/>
  <c r="D14534" i="7"/>
  <c r="D14535" i="7"/>
  <c r="D14536" i="7"/>
  <c r="D14537" i="7"/>
  <c r="D14538" i="7"/>
  <c r="D14539" i="7"/>
  <c r="D14540" i="7"/>
  <c r="D14541" i="7"/>
  <c r="D14542" i="7"/>
  <c r="D14543" i="7"/>
  <c r="D14544" i="7"/>
  <c r="D14545" i="7"/>
  <c r="D14546" i="7"/>
  <c r="D14547" i="7"/>
  <c r="D14548" i="7"/>
  <c r="D14549" i="7"/>
  <c r="D14550" i="7"/>
  <c r="D14551" i="7"/>
  <c r="D14552" i="7"/>
  <c r="D14553" i="7"/>
  <c r="D14554" i="7"/>
  <c r="D14555" i="7"/>
  <c r="D14556" i="7"/>
  <c r="D14557" i="7"/>
  <c r="D14558" i="7"/>
  <c r="D14559" i="7"/>
  <c r="D14560" i="7"/>
  <c r="D14561" i="7"/>
  <c r="D14562" i="7"/>
  <c r="D14563" i="7"/>
  <c r="D14564" i="7"/>
  <c r="D14565" i="7"/>
  <c r="D14566" i="7"/>
  <c r="D14567" i="7"/>
  <c r="D14568" i="7"/>
  <c r="D14569" i="7"/>
  <c r="D14570" i="7"/>
  <c r="D14571" i="7"/>
  <c r="D14572" i="7"/>
  <c r="D14573" i="7"/>
  <c r="D14574" i="7"/>
  <c r="D14575" i="7"/>
  <c r="D14576" i="7"/>
  <c r="D14577" i="7"/>
  <c r="D14578" i="7"/>
  <c r="D14579" i="7"/>
  <c r="D14580" i="7"/>
  <c r="D14581" i="7"/>
  <c r="D14582" i="7"/>
  <c r="D14583" i="7"/>
  <c r="D14584" i="7"/>
  <c r="D14585" i="7"/>
  <c r="D14586" i="7"/>
  <c r="D14587" i="7"/>
  <c r="D14588" i="7"/>
  <c r="D14589" i="7"/>
  <c r="D14590" i="7"/>
  <c r="D14591" i="7"/>
  <c r="D14592" i="7"/>
  <c r="D14593" i="7"/>
  <c r="D14594" i="7"/>
  <c r="D14595" i="7"/>
  <c r="D14596" i="7"/>
  <c r="D14597" i="7"/>
  <c r="D14598" i="7"/>
  <c r="D14599" i="7"/>
  <c r="D14600" i="7"/>
  <c r="D14601" i="7"/>
  <c r="D14602" i="7"/>
  <c r="D14603" i="7"/>
  <c r="D14604" i="7"/>
  <c r="D14605" i="7"/>
  <c r="D14606" i="7"/>
  <c r="D14607" i="7"/>
  <c r="D14608" i="7"/>
  <c r="D14609" i="7"/>
  <c r="D14610" i="7"/>
  <c r="D14611" i="7"/>
  <c r="D14612" i="7"/>
  <c r="D14613" i="7"/>
  <c r="D14614" i="7"/>
  <c r="D14615" i="7"/>
  <c r="D14616" i="7"/>
  <c r="D14617" i="7"/>
  <c r="D14618" i="7"/>
  <c r="D14619" i="7"/>
  <c r="D14620" i="7"/>
  <c r="D14621" i="7"/>
  <c r="D14622" i="7"/>
  <c r="D14623" i="7"/>
  <c r="D14624" i="7"/>
  <c r="D14625" i="7"/>
  <c r="D14626" i="7"/>
  <c r="D14627" i="7"/>
  <c r="D14628" i="7"/>
  <c r="D14629" i="7"/>
  <c r="D14630" i="7"/>
  <c r="D14631" i="7"/>
  <c r="D14632" i="7"/>
  <c r="D14633" i="7"/>
  <c r="D14634" i="7"/>
  <c r="D14635" i="7"/>
  <c r="D14636" i="7"/>
  <c r="D14637" i="7"/>
  <c r="D14638" i="7"/>
  <c r="D14639" i="7"/>
  <c r="D14640" i="7"/>
  <c r="D14641" i="7"/>
  <c r="D14642" i="7"/>
  <c r="D14643" i="7"/>
  <c r="D14644" i="7"/>
  <c r="D14645" i="7"/>
  <c r="D14646" i="7"/>
  <c r="D14647" i="7"/>
  <c r="D14648" i="7"/>
  <c r="D14649" i="7"/>
  <c r="D14650" i="7"/>
  <c r="D14651" i="7"/>
  <c r="D14652" i="7"/>
  <c r="D14653" i="7"/>
  <c r="D14654" i="7"/>
  <c r="D14655" i="7"/>
  <c r="D14656" i="7"/>
  <c r="D14657" i="7"/>
  <c r="D14658" i="7"/>
  <c r="D14659" i="7"/>
  <c r="D14660" i="7"/>
  <c r="D14661" i="7"/>
  <c r="D14662" i="7"/>
  <c r="D14663" i="7"/>
  <c r="D14664" i="7"/>
  <c r="D14665" i="7"/>
  <c r="D14666" i="7"/>
  <c r="D14667" i="7"/>
  <c r="D14668" i="7"/>
  <c r="D14669" i="7"/>
  <c r="D14670" i="7"/>
  <c r="D14671" i="7"/>
  <c r="D14672" i="7"/>
  <c r="D14673" i="7"/>
  <c r="D14674" i="7"/>
  <c r="D14675" i="7"/>
  <c r="D14676" i="7"/>
  <c r="D14677" i="7"/>
  <c r="D14678" i="7"/>
  <c r="D14679" i="7"/>
  <c r="D14680" i="7"/>
  <c r="D14681" i="7"/>
  <c r="D14682" i="7"/>
  <c r="D14683" i="7"/>
  <c r="D14684" i="7"/>
  <c r="D14685" i="7"/>
  <c r="D14686" i="7"/>
  <c r="D14687" i="7"/>
  <c r="D14688" i="7"/>
  <c r="D14689" i="7"/>
  <c r="D14690" i="7"/>
  <c r="D14691" i="7"/>
  <c r="D14692" i="7"/>
  <c r="D14693" i="7"/>
  <c r="D14694" i="7"/>
  <c r="D14695" i="7"/>
  <c r="D14696" i="7"/>
  <c r="D14697" i="7"/>
  <c r="D14698" i="7"/>
  <c r="D14699" i="7"/>
  <c r="D14700" i="7"/>
  <c r="D14701" i="7"/>
  <c r="D14702" i="7"/>
  <c r="D14703" i="7"/>
  <c r="D14704" i="7"/>
  <c r="D14705" i="7"/>
  <c r="D14706" i="7"/>
  <c r="D14707" i="7"/>
  <c r="D14708" i="7"/>
  <c r="D14709" i="7"/>
  <c r="D14710" i="7"/>
  <c r="D14711" i="7"/>
  <c r="D14712" i="7"/>
  <c r="D14713" i="7"/>
  <c r="D14714" i="7"/>
  <c r="D14715" i="7"/>
  <c r="D14716" i="7"/>
  <c r="D14717" i="7"/>
  <c r="D14718" i="7"/>
  <c r="D14719" i="7"/>
  <c r="D14720" i="7"/>
  <c r="D14721" i="7"/>
  <c r="D14722" i="7"/>
  <c r="D14723" i="7"/>
  <c r="D14724" i="7"/>
  <c r="D14725" i="7"/>
  <c r="D14726" i="7"/>
  <c r="D14727" i="7"/>
  <c r="D14728" i="7"/>
  <c r="D14729" i="7"/>
  <c r="D14730" i="7"/>
  <c r="D14731" i="7"/>
  <c r="D14732" i="7"/>
  <c r="D14733" i="7"/>
  <c r="D14734" i="7"/>
  <c r="D14735" i="7"/>
  <c r="D14736" i="7"/>
  <c r="D14737" i="7"/>
  <c r="D14738" i="7"/>
  <c r="D14739" i="7"/>
  <c r="D14740" i="7"/>
  <c r="D14741" i="7"/>
  <c r="D14742" i="7"/>
  <c r="D14743" i="7"/>
  <c r="D14744" i="7"/>
  <c r="D14745" i="7"/>
  <c r="D14746" i="7"/>
  <c r="D14747" i="7"/>
  <c r="D14748" i="7"/>
  <c r="D14749" i="7"/>
  <c r="D14750" i="7"/>
  <c r="D14751" i="7"/>
  <c r="D14752" i="7"/>
  <c r="D14753" i="7"/>
  <c r="D14754" i="7"/>
  <c r="D14755" i="7"/>
  <c r="D14756" i="7"/>
  <c r="D14757" i="7"/>
  <c r="D14758" i="7"/>
  <c r="D14759" i="7"/>
  <c r="D14760" i="7"/>
  <c r="D14761" i="7"/>
  <c r="D14762" i="7"/>
  <c r="D14763" i="7"/>
  <c r="D14764" i="7"/>
  <c r="D14765" i="7"/>
  <c r="D14766" i="7"/>
  <c r="D14767" i="7"/>
  <c r="D14768" i="7"/>
  <c r="D14769" i="7"/>
  <c r="D14770" i="7"/>
  <c r="D14771" i="7"/>
  <c r="D14772" i="7"/>
  <c r="D14773" i="7"/>
  <c r="D14774" i="7"/>
  <c r="D14775" i="7"/>
  <c r="D14776" i="7"/>
  <c r="D14777" i="7"/>
  <c r="D14778" i="7"/>
  <c r="D14779" i="7"/>
  <c r="D14780" i="7"/>
  <c r="D14781" i="7"/>
  <c r="D14782" i="7"/>
  <c r="D14783" i="7"/>
  <c r="D14784" i="7"/>
  <c r="D14785" i="7"/>
  <c r="D14786" i="7"/>
  <c r="D14787" i="7"/>
  <c r="D14788" i="7"/>
  <c r="D14789" i="7"/>
  <c r="D14790" i="7"/>
  <c r="D14791" i="7"/>
  <c r="D14792" i="7"/>
  <c r="D14793" i="7"/>
  <c r="D14794" i="7"/>
  <c r="D14795" i="7"/>
  <c r="D14796" i="7"/>
  <c r="D14797" i="7"/>
  <c r="D14798" i="7"/>
  <c r="D14799" i="7"/>
  <c r="D14800" i="7"/>
  <c r="D14801" i="7"/>
  <c r="D14802" i="7"/>
  <c r="D14803" i="7"/>
  <c r="D14804" i="7"/>
  <c r="D14805" i="7"/>
  <c r="D14806" i="7"/>
  <c r="D14807" i="7"/>
  <c r="D14808" i="7"/>
  <c r="D14809" i="7"/>
  <c r="D14810" i="7"/>
  <c r="D14811" i="7"/>
  <c r="D14812" i="7"/>
  <c r="D14813" i="7"/>
  <c r="D14814" i="7"/>
  <c r="D14815" i="7"/>
  <c r="D14816" i="7"/>
  <c r="D14817" i="7"/>
  <c r="D14818" i="7"/>
  <c r="D14819" i="7"/>
  <c r="D14820" i="7"/>
  <c r="D14821" i="7"/>
  <c r="D14822" i="7"/>
  <c r="D14823" i="7"/>
  <c r="D14824" i="7"/>
  <c r="D14825" i="7"/>
  <c r="D14826" i="7"/>
  <c r="D14827" i="7"/>
  <c r="D14828" i="7"/>
  <c r="D14829" i="7"/>
  <c r="D14830" i="7"/>
  <c r="D14831" i="7"/>
  <c r="D14832" i="7"/>
  <c r="D14833" i="7"/>
  <c r="D14834" i="7"/>
  <c r="D14835" i="7"/>
  <c r="D14836" i="7"/>
  <c r="D14837" i="7"/>
  <c r="D14838" i="7"/>
  <c r="D14839" i="7"/>
  <c r="D14840" i="7"/>
  <c r="D14841" i="7"/>
  <c r="D14842" i="7"/>
  <c r="D14843" i="7"/>
  <c r="D14844" i="7"/>
  <c r="D14845" i="7"/>
  <c r="D14846" i="7"/>
  <c r="D14847" i="7"/>
  <c r="D14848" i="7"/>
  <c r="D14849" i="7"/>
  <c r="D14850" i="7"/>
  <c r="D14851" i="7"/>
  <c r="D14852" i="7"/>
  <c r="D14853" i="7"/>
  <c r="D14854" i="7"/>
  <c r="D14855" i="7"/>
  <c r="D14856" i="7"/>
  <c r="D14857" i="7"/>
  <c r="D14858" i="7"/>
  <c r="D14859" i="7"/>
  <c r="D14860" i="7"/>
  <c r="D14861" i="7"/>
  <c r="D14862" i="7"/>
  <c r="D14863" i="7"/>
  <c r="D14864" i="7"/>
  <c r="D14865" i="7"/>
  <c r="D14866" i="7"/>
  <c r="D14867" i="7"/>
  <c r="D14868" i="7"/>
  <c r="D14869" i="7"/>
  <c r="D14870" i="7"/>
  <c r="D14871" i="7"/>
  <c r="D14872" i="7"/>
  <c r="D14873" i="7"/>
  <c r="D14874" i="7"/>
  <c r="D14875" i="7"/>
  <c r="D14876" i="7"/>
  <c r="D14877" i="7"/>
  <c r="D14878" i="7"/>
  <c r="D14879" i="7"/>
  <c r="D14880" i="7"/>
  <c r="D14881" i="7"/>
  <c r="D14882" i="7"/>
  <c r="D14883" i="7"/>
  <c r="D14884" i="7"/>
  <c r="D14885" i="7"/>
  <c r="D14886" i="7"/>
  <c r="D14887" i="7"/>
  <c r="D14888" i="7"/>
  <c r="D14889" i="7"/>
  <c r="D14890" i="7"/>
  <c r="D14891" i="7"/>
  <c r="D14892" i="7"/>
  <c r="D14893" i="7"/>
  <c r="D14894" i="7"/>
  <c r="D14895" i="7"/>
  <c r="D14896" i="7"/>
  <c r="D14897" i="7"/>
  <c r="D14898" i="7"/>
  <c r="D14899" i="7"/>
  <c r="D14900" i="7"/>
  <c r="D14901" i="7"/>
  <c r="D14902" i="7"/>
  <c r="D14903" i="7"/>
  <c r="D14904" i="7"/>
  <c r="D14905" i="7"/>
  <c r="D14906" i="7"/>
  <c r="D14907" i="7"/>
  <c r="D14908" i="7"/>
  <c r="D14909" i="7"/>
  <c r="D14910" i="7"/>
  <c r="D14911" i="7"/>
  <c r="D14912" i="7"/>
  <c r="D14913" i="7"/>
  <c r="D14914" i="7"/>
  <c r="D14915" i="7"/>
  <c r="D14916" i="7"/>
  <c r="D14917" i="7"/>
  <c r="D14918" i="7"/>
  <c r="D14919" i="7"/>
  <c r="D14920" i="7"/>
  <c r="D14921" i="7"/>
  <c r="D14922" i="7"/>
  <c r="D14923" i="7"/>
  <c r="D14924" i="7"/>
  <c r="D14925" i="7"/>
  <c r="D14926" i="7"/>
  <c r="D14927" i="7"/>
  <c r="D14928" i="7"/>
  <c r="D14929" i="7"/>
  <c r="D14930" i="7"/>
  <c r="D14931" i="7"/>
  <c r="D14932" i="7"/>
  <c r="D14933" i="7"/>
  <c r="D14934" i="7"/>
  <c r="D14935" i="7"/>
  <c r="D14936" i="7"/>
  <c r="D14937" i="7"/>
  <c r="D14938" i="7"/>
  <c r="D14939" i="7"/>
  <c r="D14940" i="7"/>
  <c r="D14941" i="7"/>
  <c r="D14942" i="7"/>
  <c r="D14943" i="7"/>
  <c r="D14944" i="7"/>
  <c r="D14945" i="7"/>
  <c r="D14946" i="7"/>
  <c r="D14947" i="7"/>
  <c r="D14948" i="7"/>
  <c r="D14949" i="7"/>
  <c r="D14950" i="7"/>
  <c r="D14951" i="7"/>
  <c r="D14952" i="7"/>
  <c r="D14953" i="7"/>
  <c r="D14954" i="7"/>
  <c r="D14955" i="7"/>
  <c r="D14956" i="7"/>
  <c r="D14957" i="7"/>
  <c r="D14958" i="7"/>
  <c r="D14959" i="7"/>
  <c r="D14960" i="7"/>
  <c r="D14961" i="7"/>
  <c r="D14962" i="7"/>
  <c r="D14963" i="7"/>
  <c r="D14964" i="7"/>
  <c r="D14965" i="7"/>
  <c r="D14966" i="7"/>
  <c r="D14967" i="7"/>
  <c r="D14968" i="7"/>
  <c r="D14969" i="7"/>
  <c r="D14970" i="7"/>
  <c r="D14971" i="7"/>
  <c r="D14972" i="7"/>
  <c r="D14973" i="7"/>
  <c r="D14974" i="7"/>
  <c r="D14975" i="7"/>
  <c r="D14976" i="7"/>
  <c r="D14977" i="7"/>
  <c r="D14978" i="7"/>
  <c r="D14979" i="7"/>
  <c r="D14980" i="7"/>
  <c r="D14981" i="7"/>
  <c r="D14982" i="7"/>
  <c r="D14983" i="7"/>
  <c r="D14984" i="7"/>
  <c r="D14985" i="7"/>
  <c r="D14986" i="7"/>
  <c r="D14987" i="7"/>
  <c r="D14988" i="7"/>
  <c r="D14989" i="7"/>
  <c r="D14990" i="7"/>
  <c r="D14991" i="7"/>
  <c r="D14992" i="7"/>
  <c r="D14993" i="7"/>
  <c r="D14994" i="7"/>
  <c r="D14995" i="7"/>
  <c r="D14996" i="7"/>
  <c r="D14997" i="7"/>
  <c r="D14998" i="7"/>
  <c r="D14999" i="7"/>
  <c r="D15000" i="7"/>
  <c r="D15001" i="7"/>
  <c r="D15002" i="7"/>
  <c r="D15003" i="7"/>
  <c r="D15004" i="7"/>
  <c r="D15005" i="7"/>
  <c r="D15006" i="7"/>
  <c r="D15007" i="7"/>
  <c r="D15008" i="7"/>
  <c r="D15009" i="7"/>
  <c r="D15010" i="7"/>
  <c r="D15011" i="7"/>
  <c r="D15012" i="7"/>
  <c r="D15013" i="7"/>
  <c r="D15014" i="7"/>
  <c r="D15015" i="7"/>
  <c r="D15016" i="7"/>
  <c r="D15017" i="7"/>
  <c r="D15018" i="7"/>
  <c r="D15019" i="7"/>
  <c r="D15020" i="7"/>
  <c r="D15021" i="7"/>
  <c r="D15022" i="7"/>
  <c r="D15023" i="7"/>
  <c r="D15024" i="7"/>
  <c r="D15025" i="7"/>
  <c r="D15026" i="7"/>
  <c r="D15027" i="7"/>
  <c r="D15028" i="7"/>
  <c r="D15029" i="7"/>
  <c r="D15030" i="7"/>
  <c r="D15031" i="7"/>
  <c r="D15032" i="7"/>
  <c r="D15033" i="7"/>
  <c r="D15034" i="7"/>
  <c r="D15035" i="7"/>
  <c r="D15036" i="7"/>
  <c r="D15037" i="7"/>
  <c r="D15038" i="7"/>
  <c r="D15039" i="7"/>
  <c r="D15040" i="7"/>
  <c r="D15041" i="7"/>
  <c r="D15042" i="7"/>
  <c r="D15043" i="7"/>
  <c r="D15044" i="7"/>
  <c r="D15045" i="7"/>
  <c r="D15046" i="7"/>
  <c r="D15047" i="7"/>
  <c r="D15048" i="7"/>
  <c r="D15049" i="7"/>
  <c r="D15050" i="7"/>
  <c r="D15051" i="7"/>
  <c r="D15052" i="7"/>
  <c r="D15053" i="7"/>
  <c r="D15054" i="7"/>
  <c r="D15055" i="7"/>
  <c r="D15056" i="7"/>
  <c r="D15057" i="7"/>
  <c r="D15058" i="7"/>
  <c r="D15059" i="7"/>
  <c r="D15060" i="7"/>
  <c r="D15061" i="7"/>
  <c r="D15062" i="7"/>
  <c r="D15063" i="7"/>
  <c r="D15064" i="7"/>
  <c r="D15065" i="7"/>
  <c r="D15066" i="7"/>
  <c r="D15067" i="7"/>
  <c r="D15068" i="7"/>
  <c r="D15069" i="7"/>
  <c r="D15070" i="7"/>
  <c r="D15071" i="7"/>
  <c r="D15072" i="7"/>
  <c r="D15073" i="7"/>
  <c r="D15074" i="7"/>
  <c r="D15075" i="7"/>
  <c r="D15076" i="7"/>
  <c r="D15077" i="7"/>
  <c r="D15078" i="7"/>
  <c r="D15079" i="7"/>
  <c r="D15080" i="7"/>
  <c r="D15081" i="7"/>
  <c r="D15082" i="7"/>
  <c r="D15083" i="7"/>
  <c r="D15084" i="7"/>
  <c r="D15085" i="7"/>
  <c r="D15086" i="7"/>
  <c r="D15087" i="7"/>
  <c r="D15088" i="7"/>
  <c r="D15089" i="7"/>
  <c r="D15090" i="7"/>
  <c r="D15091" i="7"/>
  <c r="D15092" i="7"/>
  <c r="D15093" i="7"/>
  <c r="D15094" i="7"/>
  <c r="D15095" i="7"/>
  <c r="D15096" i="7"/>
  <c r="D15097" i="7"/>
  <c r="D15098" i="7"/>
  <c r="D15099" i="7"/>
  <c r="D15100" i="7"/>
  <c r="D15101" i="7"/>
  <c r="D15102" i="7"/>
  <c r="D15103" i="7"/>
  <c r="D15104" i="7"/>
  <c r="D15105" i="7"/>
  <c r="D15106" i="7"/>
  <c r="D15107" i="7"/>
  <c r="D15108" i="7"/>
  <c r="D15109" i="7"/>
  <c r="D15110" i="7"/>
  <c r="D15111" i="7"/>
  <c r="D15112" i="7"/>
  <c r="D15113" i="7"/>
  <c r="D15114" i="7"/>
  <c r="D15115" i="7"/>
  <c r="D15116" i="7"/>
  <c r="D15117" i="7"/>
  <c r="D15118" i="7"/>
  <c r="D15119" i="7"/>
  <c r="D15120" i="7"/>
  <c r="D15121" i="7"/>
  <c r="D15122" i="7"/>
  <c r="D15123" i="7"/>
  <c r="D15124" i="7"/>
  <c r="D15125" i="7"/>
  <c r="D15126" i="7"/>
  <c r="D15127" i="7"/>
  <c r="D15128" i="7"/>
  <c r="D15129" i="7"/>
  <c r="D15130" i="7"/>
  <c r="D15131" i="7"/>
  <c r="D15132" i="7"/>
  <c r="D15133" i="7"/>
  <c r="D15134" i="7"/>
  <c r="D15135" i="7"/>
  <c r="D15136" i="7"/>
  <c r="D15137" i="7"/>
  <c r="D15138" i="7"/>
  <c r="D15139" i="7"/>
  <c r="D15140" i="7"/>
  <c r="D15141" i="7"/>
  <c r="D15142" i="7"/>
  <c r="D15143" i="7"/>
  <c r="D15144" i="7"/>
  <c r="D15145" i="7"/>
  <c r="D15146" i="7"/>
  <c r="D15147" i="7"/>
  <c r="D15148" i="7"/>
  <c r="D15149" i="7"/>
  <c r="D15150" i="7"/>
  <c r="D15151" i="7"/>
  <c r="D15152" i="7"/>
  <c r="D15153" i="7"/>
  <c r="D15154" i="7"/>
  <c r="D15155" i="7"/>
  <c r="D15156" i="7"/>
  <c r="D15157" i="7"/>
  <c r="D15158" i="7"/>
  <c r="D15159" i="7"/>
  <c r="D15160" i="7"/>
  <c r="D15161" i="7"/>
  <c r="D15162" i="7"/>
  <c r="D15163" i="7"/>
  <c r="D15164" i="7"/>
  <c r="D15165" i="7"/>
  <c r="D15166" i="7"/>
  <c r="D15167" i="7"/>
  <c r="D15168" i="7"/>
  <c r="D15169" i="7"/>
  <c r="D15170" i="7"/>
  <c r="D15171" i="7"/>
  <c r="D15172" i="7"/>
  <c r="D15173" i="7"/>
  <c r="D15174" i="7"/>
  <c r="D15175" i="7"/>
  <c r="D15176" i="7"/>
  <c r="D15177" i="7"/>
  <c r="D15178" i="7"/>
  <c r="D15179" i="7"/>
  <c r="D15180" i="7"/>
  <c r="D15181" i="7"/>
  <c r="D15182" i="7"/>
  <c r="D15183" i="7"/>
  <c r="D15184" i="7"/>
  <c r="D15185" i="7"/>
  <c r="D15186" i="7"/>
  <c r="D15187" i="7"/>
  <c r="D15188" i="7"/>
  <c r="D15189" i="7"/>
  <c r="D15190" i="7"/>
  <c r="D15191" i="7"/>
  <c r="D15192" i="7"/>
  <c r="D15193" i="7"/>
  <c r="D15194" i="7"/>
  <c r="D15195" i="7"/>
  <c r="D15196" i="7"/>
  <c r="D15197" i="7"/>
  <c r="D15198" i="7"/>
  <c r="D15199" i="7"/>
  <c r="D15200" i="7"/>
  <c r="D15201" i="7"/>
  <c r="D15202" i="7"/>
  <c r="D15203" i="7"/>
  <c r="D15204" i="7"/>
  <c r="D15205" i="7"/>
  <c r="D15206" i="7"/>
  <c r="D15207" i="7"/>
  <c r="D15208" i="7"/>
  <c r="D15209" i="7"/>
  <c r="D15210" i="7"/>
  <c r="D15211" i="7"/>
  <c r="D15212" i="7"/>
  <c r="D15213" i="7"/>
  <c r="D15214" i="7"/>
  <c r="D15215" i="7"/>
  <c r="D15216" i="7"/>
  <c r="D15217" i="7"/>
  <c r="D15218" i="7"/>
  <c r="D15219" i="7"/>
  <c r="D15220" i="7"/>
  <c r="D15221" i="7"/>
  <c r="D15222" i="7"/>
  <c r="D15223" i="7"/>
  <c r="D15224" i="7"/>
  <c r="D15225" i="7"/>
  <c r="D15226" i="7"/>
  <c r="D15227" i="7"/>
  <c r="D15228" i="7"/>
  <c r="D15229" i="7"/>
  <c r="D15230" i="7"/>
  <c r="D15231" i="7"/>
  <c r="D15232" i="7"/>
  <c r="D15233" i="7"/>
  <c r="D15234" i="7"/>
  <c r="D15235" i="7"/>
  <c r="D15236" i="7"/>
  <c r="D15237" i="7"/>
  <c r="D15238" i="7"/>
  <c r="D15239" i="7"/>
  <c r="D15240" i="7"/>
  <c r="D15241" i="7"/>
  <c r="D15242" i="7"/>
  <c r="D15243" i="7"/>
  <c r="D15244" i="7"/>
  <c r="D15245" i="7"/>
  <c r="D15246" i="7"/>
  <c r="D15247" i="7"/>
  <c r="D15248" i="7"/>
  <c r="D15249" i="7"/>
  <c r="D15250" i="7"/>
  <c r="D15251" i="7"/>
  <c r="D15252" i="7"/>
  <c r="D15253" i="7"/>
  <c r="D15254" i="7"/>
  <c r="D15255" i="7"/>
  <c r="D15256" i="7"/>
  <c r="D15257" i="7"/>
  <c r="D15258" i="7"/>
  <c r="D15259" i="7"/>
  <c r="D15260" i="7"/>
  <c r="D15261" i="7"/>
  <c r="D15262" i="7"/>
  <c r="D15263" i="7"/>
  <c r="D15264" i="7"/>
  <c r="D15265" i="7"/>
  <c r="D15266" i="7"/>
  <c r="D15267" i="7"/>
  <c r="D15268" i="7"/>
  <c r="D15269" i="7"/>
  <c r="D15270" i="7"/>
  <c r="D15271" i="7"/>
  <c r="D15272" i="7"/>
  <c r="D15273" i="7"/>
  <c r="D15274" i="7"/>
  <c r="D15275" i="7"/>
  <c r="D15276" i="7"/>
  <c r="D15277" i="7"/>
  <c r="D15278" i="7"/>
  <c r="D15279" i="7"/>
  <c r="D15280" i="7"/>
  <c r="D15281" i="7"/>
  <c r="D15282" i="7"/>
  <c r="D15283" i="7"/>
  <c r="D15284" i="7"/>
  <c r="D15285" i="7"/>
  <c r="D15286" i="7"/>
  <c r="D15287" i="7"/>
  <c r="D15288" i="7"/>
  <c r="D15289" i="7"/>
  <c r="D15290" i="7"/>
  <c r="D15291" i="7"/>
  <c r="D15292" i="7"/>
  <c r="D15293" i="7"/>
  <c r="D15294" i="7"/>
  <c r="D15295" i="7"/>
  <c r="D15296" i="7"/>
  <c r="D15297" i="7"/>
  <c r="D15298" i="7"/>
  <c r="D15299" i="7"/>
  <c r="D15300" i="7"/>
  <c r="D15301" i="7"/>
  <c r="D15302" i="7"/>
  <c r="D15303" i="7"/>
  <c r="D15304" i="7"/>
  <c r="D15305" i="7"/>
  <c r="D15306" i="7"/>
  <c r="D15307" i="7"/>
  <c r="D15308" i="7"/>
  <c r="D15309" i="7"/>
  <c r="D15310" i="7"/>
  <c r="D15311" i="7"/>
  <c r="D15312" i="7"/>
  <c r="D15313" i="7"/>
  <c r="D15314" i="7"/>
  <c r="D15315" i="7"/>
  <c r="D15316" i="7"/>
  <c r="D15317" i="7"/>
  <c r="D15318" i="7"/>
  <c r="D15319" i="7"/>
  <c r="D15320" i="7"/>
  <c r="D15321" i="7"/>
  <c r="D15322" i="7"/>
  <c r="D15323" i="7"/>
  <c r="D15324" i="7"/>
  <c r="D15325" i="7"/>
  <c r="D15326" i="7"/>
  <c r="D15327" i="7"/>
  <c r="D15328" i="7"/>
  <c r="D15329" i="7"/>
  <c r="D15330" i="7"/>
  <c r="D15331" i="7"/>
  <c r="D15332" i="7"/>
  <c r="D15333" i="7"/>
  <c r="D15334" i="7"/>
  <c r="D15335" i="7"/>
  <c r="D15336" i="7"/>
  <c r="D15337" i="7"/>
  <c r="D15338" i="7"/>
  <c r="D15339" i="7"/>
  <c r="D15340" i="7"/>
  <c r="D15341" i="7"/>
  <c r="D15342" i="7"/>
  <c r="D15343" i="7"/>
  <c r="D15344" i="7"/>
  <c r="D15345" i="7"/>
  <c r="D15346" i="7"/>
  <c r="D15347" i="7"/>
  <c r="D15348" i="7"/>
  <c r="D15349" i="7"/>
  <c r="D15350" i="7"/>
  <c r="D15351" i="7"/>
  <c r="D15352" i="7"/>
  <c r="D15353" i="7"/>
  <c r="D15354" i="7"/>
  <c r="D15355" i="7"/>
  <c r="D15356" i="7"/>
  <c r="D15357" i="7"/>
  <c r="D15358" i="7"/>
  <c r="D15359" i="7"/>
  <c r="D15360" i="7"/>
  <c r="D15361" i="7"/>
  <c r="D15362" i="7"/>
  <c r="D15363" i="7"/>
  <c r="D15364" i="7"/>
  <c r="D15365" i="7"/>
  <c r="D15366" i="7"/>
  <c r="D15367" i="7"/>
  <c r="D15368" i="7"/>
  <c r="D15369" i="7"/>
  <c r="D15370" i="7"/>
  <c r="D15371" i="7"/>
  <c r="D15372" i="7"/>
  <c r="D15373" i="7"/>
  <c r="D15374" i="7"/>
  <c r="D15375" i="7"/>
  <c r="D15376" i="7"/>
  <c r="D15377" i="7"/>
  <c r="D15378" i="7"/>
  <c r="D15379" i="7"/>
  <c r="D15380" i="7"/>
  <c r="D15381" i="7"/>
  <c r="D15382" i="7"/>
  <c r="D15383" i="7"/>
  <c r="D15384" i="7"/>
  <c r="D15385" i="7"/>
  <c r="D15386" i="7"/>
  <c r="D15387" i="7"/>
  <c r="D15388" i="7"/>
  <c r="D15389" i="7"/>
  <c r="D15390" i="7"/>
  <c r="D15391" i="7"/>
  <c r="D15392" i="7"/>
  <c r="D15393" i="7"/>
  <c r="D15394" i="7"/>
  <c r="D15395" i="7"/>
  <c r="D15396" i="7"/>
  <c r="D15397" i="7"/>
  <c r="D15398" i="7"/>
  <c r="D15399" i="7"/>
  <c r="D15400" i="7"/>
  <c r="D15401" i="7"/>
  <c r="D15402" i="7"/>
  <c r="D15403" i="7"/>
  <c r="D15404" i="7"/>
  <c r="D15405" i="7"/>
  <c r="D15406" i="7"/>
  <c r="D15407" i="7"/>
  <c r="D15408" i="7"/>
  <c r="D15409" i="7"/>
  <c r="D15410" i="7"/>
  <c r="D15411" i="7"/>
  <c r="D15412" i="7"/>
  <c r="D15413" i="7"/>
  <c r="D15414" i="7"/>
  <c r="D15415" i="7"/>
  <c r="D15416" i="7"/>
  <c r="D15417" i="7"/>
  <c r="D15418" i="7"/>
  <c r="D15419" i="7"/>
  <c r="D15420" i="7"/>
  <c r="D15421" i="7"/>
  <c r="D15422" i="7"/>
  <c r="D15423" i="7"/>
  <c r="D15424" i="7"/>
  <c r="D15425" i="7"/>
  <c r="D15426" i="7"/>
  <c r="D15427" i="7"/>
  <c r="D15428" i="7"/>
  <c r="D15429" i="7"/>
  <c r="D15430" i="7"/>
  <c r="D15431" i="7"/>
  <c r="D15432" i="7"/>
  <c r="D15433" i="7"/>
  <c r="D15434" i="7"/>
  <c r="D15435" i="7"/>
  <c r="D15436" i="7"/>
  <c r="D15437" i="7"/>
  <c r="D15438" i="7"/>
  <c r="D15439" i="7"/>
  <c r="D15440" i="7"/>
  <c r="D15441" i="7"/>
  <c r="D15442" i="7"/>
  <c r="D15443" i="7"/>
  <c r="D15444" i="7"/>
  <c r="D15445" i="7"/>
  <c r="D15446" i="7"/>
  <c r="D15447" i="7"/>
  <c r="D15448" i="7"/>
  <c r="D15449" i="7"/>
  <c r="D15450" i="7"/>
  <c r="D15451" i="7"/>
  <c r="D15452" i="7"/>
  <c r="D15453" i="7"/>
  <c r="D15454" i="7"/>
  <c r="D15455" i="7"/>
  <c r="D15456" i="7"/>
  <c r="D15457" i="7"/>
  <c r="D15458" i="7"/>
  <c r="D15459" i="7"/>
  <c r="D15460" i="7"/>
  <c r="D15461" i="7"/>
  <c r="D15462" i="7"/>
  <c r="D15463" i="7"/>
  <c r="D15464" i="7"/>
  <c r="D15465" i="7"/>
  <c r="D15466" i="7"/>
  <c r="D15467" i="7"/>
  <c r="D15468" i="7"/>
  <c r="D15469" i="7"/>
  <c r="D15470" i="7"/>
  <c r="D15471" i="7"/>
  <c r="D15472" i="7"/>
  <c r="D15473" i="7"/>
  <c r="D15474" i="7"/>
  <c r="D15475" i="7"/>
  <c r="D15476" i="7"/>
  <c r="D15477" i="7"/>
  <c r="D15478" i="7"/>
  <c r="D15479" i="7"/>
  <c r="D15480" i="7"/>
  <c r="D15481" i="7"/>
  <c r="D15482" i="7"/>
  <c r="D15483" i="7"/>
  <c r="D15484" i="7"/>
  <c r="D15485" i="7"/>
  <c r="D15486" i="7"/>
  <c r="D15487" i="7"/>
  <c r="D15488" i="7"/>
  <c r="D15489" i="7"/>
  <c r="D15490" i="7"/>
  <c r="D15491" i="7"/>
  <c r="D15492" i="7"/>
  <c r="D15493" i="7"/>
  <c r="D15494" i="7"/>
  <c r="D15495" i="7"/>
  <c r="D15496" i="7"/>
  <c r="D15497" i="7"/>
  <c r="D15498" i="7"/>
  <c r="D15499" i="7"/>
  <c r="D15500" i="7"/>
  <c r="D15501" i="7"/>
  <c r="D15502" i="7"/>
  <c r="D15503" i="7"/>
  <c r="D15504" i="7"/>
  <c r="D15505" i="7"/>
  <c r="D15506" i="7"/>
  <c r="D15507" i="7"/>
  <c r="D15508" i="7"/>
  <c r="D15509" i="7"/>
  <c r="D15510" i="7"/>
  <c r="D15511" i="7"/>
  <c r="D15512" i="7"/>
  <c r="D15513" i="7"/>
  <c r="D15514" i="7"/>
  <c r="D15515" i="7"/>
  <c r="D15516" i="7"/>
  <c r="D15517" i="7"/>
  <c r="D15518" i="7"/>
  <c r="D15519" i="7"/>
  <c r="D15520" i="7"/>
  <c r="D15521" i="7"/>
  <c r="D15522" i="7"/>
  <c r="D15523" i="7"/>
  <c r="D15524" i="7"/>
  <c r="D15525" i="7"/>
  <c r="D15526" i="7"/>
  <c r="D15527" i="7"/>
  <c r="D15528" i="7"/>
  <c r="D15529" i="7"/>
  <c r="D15530" i="7"/>
  <c r="D15531" i="7"/>
  <c r="D15532" i="7"/>
  <c r="D15533" i="7"/>
  <c r="D15534" i="7"/>
  <c r="D15535" i="7"/>
  <c r="D15536" i="7"/>
  <c r="D15537" i="7"/>
  <c r="D15538" i="7"/>
  <c r="D15539" i="7"/>
  <c r="D15540" i="7"/>
  <c r="D15541" i="7"/>
  <c r="D15542" i="7"/>
  <c r="D15543" i="7"/>
  <c r="D15544" i="7"/>
  <c r="D15545" i="7"/>
  <c r="D15546" i="7"/>
  <c r="D15547" i="7"/>
  <c r="D15548" i="7"/>
  <c r="D15549" i="7"/>
  <c r="D15550" i="7"/>
  <c r="D15551" i="7"/>
  <c r="D15552" i="7"/>
  <c r="D15553" i="7"/>
  <c r="D15554" i="7"/>
  <c r="D15555" i="7"/>
  <c r="D15556" i="7"/>
  <c r="D15557" i="7"/>
  <c r="D15558" i="7"/>
  <c r="D15559" i="7"/>
  <c r="D15560" i="7"/>
  <c r="D15561" i="7"/>
  <c r="D15562" i="7"/>
  <c r="D15563" i="7"/>
  <c r="D15564" i="7"/>
  <c r="D15565" i="7"/>
  <c r="D15566" i="7"/>
  <c r="D15567" i="7"/>
  <c r="D15568" i="7"/>
  <c r="D15569" i="7"/>
  <c r="D15570" i="7"/>
  <c r="D15571" i="7"/>
  <c r="D15572" i="7"/>
  <c r="D15573" i="7"/>
  <c r="D15574" i="7"/>
  <c r="D15575" i="7"/>
  <c r="D15576" i="7"/>
  <c r="D15577" i="7"/>
  <c r="D15578" i="7"/>
  <c r="D15579" i="7"/>
  <c r="D15580" i="7"/>
  <c r="D15581" i="7"/>
  <c r="D15582" i="7"/>
  <c r="D15583" i="7"/>
  <c r="D15584" i="7"/>
  <c r="D15585" i="7"/>
  <c r="D15586" i="7"/>
  <c r="D15587" i="7"/>
  <c r="D15588" i="7"/>
  <c r="D15589" i="7"/>
  <c r="D15590" i="7"/>
  <c r="D15591" i="7"/>
  <c r="D15592" i="7"/>
  <c r="D15593" i="7"/>
  <c r="D15594" i="7"/>
  <c r="D15595" i="7"/>
  <c r="D15596" i="7"/>
  <c r="D15597" i="7"/>
  <c r="D15598" i="7"/>
  <c r="D15599" i="7"/>
  <c r="D15600" i="7"/>
  <c r="D15601" i="7"/>
  <c r="D15602" i="7"/>
  <c r="D15603" i="7"/>
  <c r="D15604" i="7"/>
  <c r="D15605" i="7"/>
  <c r="D15606" i="7"/>
  <c r="D15607" i="7"/>
  <c r="D15608" i="7"/>
  <c r="D15609" i="7"/>
  <c r="D15610" i="7"/>
  <c r="D15611" i="7"/>
  <c r="D15612" i="7"/>
  <c r="D15613" i="7"/>
  <c r="D15614" i="7"/>
  <c r="D15615" i="7"/>
  <c r="D15616" i="7"/>
  <c r="D15617" i="7"/>
  <c r="D15618" i="7"/>
  <c r="D15619" i="7"/>
  <c r="D15620" i="7"/>
  <c r="D15621" i="7"/>
  <c r="D15622" i="7"/>
  <c r="D15623" i="7"/>
  <c r="D15624" i="7"/>
  <c r="D15625" i="7"/>
  <c r="D15626" i="7"/>
  <c r="D15627" i="7"/>
  <c r="D15628" i="7"/>
  <c r="D15629" i="7"/>
  <c r="D15630" i="7"/>
  <c r="D15631" i="7"/>
  <c r="D15632" i="7"/>
  <c r="D15633" i="7"/>
  <c r="D15634" i="7"/>
  <c r="D15635" i="7"/>
  <c r="D15636" i="7"/>
  <c r="D15637" i="7"/>
  <c r="D15638" i="7"/>
  <c r="D15639" i="7"/>
  <c r="D15640" i="7"/>
  <c r="D15641" i="7"/>
  <c r="D15642" i="7"/>
  <c r="D15643" i="7"/>
  <c r="D15644" i="7"/>
  <c r="D15645" i="7"/>
  <c r="D15646" i="7"/>
  <c r="D15647" i="7"/>
  <c r="D15648" i="7"/>
  <c r="D15649" i="7"/>
  <c r="D15650" i="7"/>
  <c r="D15651" i="7"/>
  <c r="D15652" i="7"/>
  <c r="D15653" i="7"/>
  <c r="D15654" i="7"/>
  <c r="D15655" i="7"/>
  <c r="D15656" i="7"/>
  <c r="D15657" i="7"/>
  <c r="D15658" i="7"/>
  <c r="D15659" i="7"/>
  <c r="D15660" i="7"/>
  <c r="D15661" i="7"/>
  <c r="D15662" i="7"/>
  <c r="D15663" i="7"/>
  <c r="D15664" i="7"/>
  <c r="D15665" i="7"/>
  <c r="D15666" i="7"/>
  <c r="D15667" i="7"/>
  <c r="D15668" i="7"/>
  <c r="D15669" i="7"/>
  <c r="D15670" i="7"/>
  <c r="D15671" i="7"/>
  <c r="D15672" i="7"/>
  <c r="D15673" i="7"/>
  <c r="D15674" i="7"/>
  <c r="D15675" i="7"/>
  <c r="D15676" i="7"/>
  <c r="D15677" i="7"/>
  <c r="D15678" i="7"/>
  <c r="D15679" i="7"/>
  <c r="D15680" i="7"/>
  <c r="D15681" i="7"/>
  <c r="D15682" i="7"/>
  <c r="D15683" i="7"/>
  <c r="D15684" i="7"/>
  <c r="D15685" i="7"/>
  <c r="D15686" i="7"/>
  <c r="D15687" i="7"/>
  <c r="D15688" i="7"/>
  <c r="D15689" i="7"/>
  <c r="D15690" i="7"/>
  <c r="D15691" i="7"/>
  <c r="D15692" i="7"/>
  <c r="D15693" i="7"/>
  <c r="D15694" i="7"/>
  <c r="D15695" i="7"/>
  <c r="D15696" i="7"/>
  <c r="D15697" i="7"/>
  <c r="D15698" i="7"/>
  <c r="D15699" i="7"/>
  <c r="D15700" i="7"/>
  <c r="D15701" i="7"/>
  <c r="D15702" i="7"/>
  <c r="D15703" i="7"/>
  <c r="D15704" i="7"/>
  <c r="D15705" i="7"/>
  <c r="D15706" i="7"/>
  <c r="D15707" i="7"/>
  <c r="D15708" i="7"/>
  <c r="D15709" i="7"/>
  <c r="D15710" i="7"/>
  <c r="D15711" i="7"/>
  <c r="D15712" i="7"/>
  <c r="D15713" i="7"/>
  <c r="D15714" i="7"/>
  <c r="D15715" i="7"/>
  <c r="D15716" i="7"/>
  <c r="D15717" i="7"/>
  <c r="D15718" i="7"/>
  <c r="D15719" i="7"/>
  <c r="D15720" i="7"/>
  <c r="D15721" i="7"/>
  <c r="D15722" i="7"/>
  <c r="D15723" i="7"/>
  <c r="D15724" i="7"/>
  <c r="D15725" i="7"/>
  <c r="D15726" i="7"/>
  <c r="D15727" i="7"/>
  <c r="D15728" i="7"/>
  <c r="D15729" i="7"/>
  <c r="D15730" i="7"/>
  <c r="D15731" i="7"/>
  <c r="D15732" i="7"/>
  <c r="D15733" i="7"/>
  <c r="D15734" i="7"/>
  <c r="D15735" i="7"/>
  <c r="D15736" i="7"/>
  <c r="D15737" i="7"/>
  <c r="D15738" i="7"/>
  <c r="D15739" i="7"/>
  <c r="D15740" i="7"/>
  <c r="D15741" i="7"/>
  <c r="D15742" i="7"/>
  <c r="D15743" i="7"/>
  <c r="D15744" i="7"/>
  <c r="D15745" i="7"/>
  <c r="D15746" i="7"/>
  <c r="D15747" i="7"/>
  <c r="D15748" i="7"/>
  <c r="D15749" i="7"/>
  <c r="D15750" i="7"/>
  <c r="D15751" i="7"/>
  <c r="D15752" i="7"/>
  <c r="D15753" i="7"/>
  <c r="D15754" i="7"/>
  <c r="D15755" i="7"/>
  <c r="D15756" i="7"/>
  <c r="D15757" i="7"/>
  <c r="D15758" i="7"/>
  <c r="D15759" i="7"/>
  <c r="D15760" i="7"/>
  <c r="D15761" i="7"/>
  <c r="D15762" i="7"/>
  <c r="D15763" i="7"/>
  <c r="D15764" i="7"/>
  <c r="D15765" i="7"/>
  <c r="D15766" i="7"/>
  <c r="D15767" i="7"/>
  <c r="D15768" i="7"/>
  <c r="D15769" i="7"/>
  <c r="D15770" i="7"/>
  <c r="D15771" i="7"/>
  <c r="D15772" i="7"/>
  <c r="D15773" i="7"/>
  <c r="D15774" i="7"/>
  <c r="D15775" i="7"/>
  <c r="D15776" i="7"/>
  <c r="D15777" i="7"/>
  <c r="D15778" i="7"/>
  <c r="D15779" i="7"/>
  <c r="D15780" i="7"/>
  <c r="D15781" i="7"/>
  <c r="D15782" i="7"/>
  <c r="D15783" i="7"/>
  <c r="D15784" i="7"/>
  <c r="D15785" i="7"/>
  <c r="D15786" i="7"/>
  <c r="D15787" i="7"/>
  <c r="D15788" i="7"/>
  <c r="D15789" i="7"/>
  <c r="D15790" i="7"/>
  <c r="D15791" i="7"/>
  <c r="D15792" i="7"/>
  <c r="D15793" i="7"/>
  <c r="D15794" i="7"/>
  <c r="D15795" i="7"/>
  <c r="D15796" i="7"/>
  <c r="D15797" i="7"/>
  <c r="D15798" i="7"/>
  <c r="D15799" i="7"/>
  <c r="D15800" i="7"/>
  <c r="D15801" i="7"/>
  <c r="D15802" i="7"/>
  <c r="D15803" i="7"/>
  <c r="D15804" i="7"/>
  <c r="D15805" i="7"/>
  <c r="D15806" i="7"/>
  <c r="D15807" i="7"/>
  <c r="D15808" i="7"/>
  <c r="D15809" i="7"/>
  <c r="D15810" i="7"/>
  <c r="D15811" i="7"/>
  <c r="D15812" i="7"/>
  <c r="D15813" i="7"/>
  <c r="D15814" i="7"/>
  <c r="D15815" i="7"/>
  <c r="D15816" i="7"/>
  <c r="D15817" i="7"/>
  <c r="D15818" i="7"/>
  <c r="D15819" i="7"/>
  <c r="D15820" i="7"/>
  <c r="D15821" i="7"/>
  <c r="D15822" i="7"/>
  <c r="D15823" i="7"/>
  <c r="D15824" i="7"/>
  <c r="D15825" i="7"/>
  <c r="D15826" i="7"/>
  <c r="D15827" i="7"/>
  <c r="D15828" i="7"/>
  <c r="D15829" i="7"/>
  <c r="D15830" i="7"/>
  <c r="D15831" i="7"/>
  <c r="D15832" i="7"/>
  <c r="D15833" i="7"/>
  <c r="D15834" i="7"/>
  <c r="D15835" i="7"/>
  <c r="D15836" i="7"/>
  <c r="D15837" i="7"/>
  <c r="D15838" i="7"/>
  <c r="D15839" i="7"/>
  <c r="D15840" i="7"/>
  <c r="D15841" i="7"/>
  <c r="D15842" i="7"/>
  <c r="D15843" i="7"/>
  <c r="D15844" i="7"/>
  <c r="D15845" i="7"/>
  <c r="D15846" i="7"/>
  <c r="D15847" i="7"/>
  <c r="D15848" i="7"/>
  <c r="D15849" i="7"/>
  <c r="D15850" i="7"/>
  <c r="D15851" i="7"/>
  <c r="D15852" i="7"/>
  <c r="D15853" i="7"/>
  <c r="D15854" i="7"/>
  <c r="D15855" i="7"/>
  <c r="D15856" i="7"/>
  <c r="D15857" i="7"/>
  <c r="D15858" i="7"/>
  <c r="D15859" i="7"/>
  <c r="D15860" i="7"/>
  <c r="D15861" i="7"/>
  <c r="D15862" i="7"/>
  <c r="D15863" i="7"/>
  <c r="D15864" i="7"/>
  <c r="D15865" i="7"/>
  <c r="D15866" i="7"/>
  <c r="D15867" i="7"/>
  <c r="D15868" i="7"/>
  <c r="D15869" i="7"/>
  <c r="D15870" i="7"/>
  <c r="D15871" i="7"/>
  <c r="D15872" i="7"/>
  <c r="D15873" i="7"/>
  <c r="D15874" i="7"/>
  <c r="D15875" i="7"/>
  <c r="D15876" i="7"/>
  <c r="D15877" i="7"/>
  <c r="D15878" i="7"/>
  <c r="D15879" i="7"/>
  <c r="D15880" i="7"/>
  <c r="D15881" i="7"/>
  <c r="D15882" i="7"/>
  <c r="D15883" i="7"/>
  <c r="D15884" i="7"/>
  <c r="D15885" i="7"/>
  <c r="D15886" i="7"/>
  <c r="D15887" i="7"/>
  <c r="D15888" i="7"/>
  <c r="D15889" i="7"/>
  <c r="D15890" i="7"/>
  <c r="D15891" i="7"/>
  <c r="D15892" i="7"/>
  <c r="D15893" i="7"/>
  <c r="D15894" i="7"/>
  <c r="D15895" i="7"/>
  <c r="D15896" i="7"/>
  <c r="D15897" i="7"/>
  <c r="D15898" i="7"/>
  <c r="D15899" i="7"/>
  <c r="D15900" i="7"/>
  <c r="D15901" i="7"/>
  <c r="D15902" i="7"/>
  <c r="D15903" i="7"/>
  <c r="D15904" i="7"/>
  <c r="D15905" i="7"/>
  <c r="D15906" i="7"/>
  <c r="D15907" i="7"/>
  <c r="D15908" i="7"/>
  <c r="D15909" i="7"/>
  <c r="D15910" i="7"/>
  <c r="D15911" i="7"/>
  <c r="D15912" i="7"/>
  <c r="D15913" i="7"/>
  <c r="D15914" i="7"/>
  <c r="D15915" i="7"/>
  <c r="D15916" i="7"/>
  <c r="D15917" i="7"/>
  <c r="D15918" i="7"/>
  <c r="D15919" i="7"/>
  <c r="D15920" i="7"/>
  <c r="D15921" i="7"/>
  <c r="D15922" i="7"/>
  <c r="D15923" i="7"/>
  <c r="D15924" i="7"/>
  <c r="D15925" i="7"/>
  <c r="D15926" i="7"/>
  <c r="D15927" i="7"/>
  <c r="D15928" i="7"/>
  <c r="D15929" i="7"/>
  <c r="D15930" i="7"/>
  <c r="D15931" i="7"/>
  <c r="D15932" i="7"/>
  <c r="D15933" i="7"/>
  <c r="D15934" i="7"/>
  <c r="D15935" i="7"/>
  <c r="D15936" i="7"/>
  <c r="D15937" i="7"/>
  <c r="D15938" i="7"/>
  <c r="D15939" i="7"/>
  <c r="D15940" i="7"/>
  <c r="D15941" i="7"/>
  <c r="D15942" i="7"/>
  <c r="D15943" i="7"/>
  <c r="D15944" i="7"/>
  <c r="D15945" i="7"/>
  <c r="D15946" i="7"/>
  <c r="D15947" i="7"/>
  <c r="D15948" i="7"/>
  <c r="D15949" i="7"/>
  <c r="D15950" i="7"/>
  <c r="D15951" i="7"/>
  <c r="D15952" i="7"/>
  <c r="D15953" i="7"/>
  <c r="D15954" i="7"/>
  <c r="D15955" i="7"/>
  <c r="D15956" i="7"/>
  <c r="D15957" i="7"/>
  <c r="D15958" i="7"/>
  <c r="D15959" i="7"/>
  <c r="D15960" i="7"/>
  <c r="D15961" i="7"/>
  <c r="D15962" i="7"/>
  <c r="D15963" i="7"/>
  <c r="D15964" i="7"/>
  <c r="D15965" i="7"/>
  <c r="D15966" i="7"/>
  <c r="D15967" i="7"/>
  <c r="D15968" i="7"/>
  <c r="D15969" i="7"/>
  <c r="D15970" i="7"/>
  <c r="D15971" i="7"/>
  <c r="D15972" i="7"/>
  <c r="D15973" i="7"/>
  <c r="D15974" i="7"/>
  <c r="D15975" i="7"/>
  <c r="D15976" i="7"/>
  <c r="D15977" i="7"/>
  <c r="D15978" i="7"/>
  <c r="D15979" i="7"/>
  <c r="D15980" i="7"/>
  <c r="D15981" i="7"/>
  <c r="D15982" i="7"/>
  <c r="D15983" i="7"/>
  <c r="D15984" i="7"/>
  <c r="D15985" i="7"/>
  <c r="D15986" i="7"/>
  <c r="D15987" i="7"/>
  <c r="D15988" i="7"/>
  <c r="D15989" i="7"/>
  <c r="D15990" i="7"/>
  <c r="D15991" i="7"/>
  <c r="D15992" i="7"/>
  <c r="D15993" i="7"/>
  <c r="D15994" i="7"/>
  <c r="D15995" i="7"/>
  <c r="D15996" i="7"/>
  <c r="D15997" i="7"/>
  <c r="D15998" i="7"/>
  <c r="D15999" i="7"/>
  <c r="D16000" i="7"/>
  <c r="D16001" i="7"/>
  <c r="D16002" i="7"/>
  <c r="D16003" i="7"/>
  <c r="D16004" i="7"/>
  <c r="D16005" i="7"/>
  <c r="D16006" i="7"/>
  <c r="D16007" i="7"/>
  <c r="D16008" i="7"/>
  <c r="D16009" i="7"/>
  <c r="D16010" i="7"/>
  <c r="D16011" i="7"/>
  <c r="D16012" i="7"/>
  <c r="D16013" i="7"/>
  <c r="D16014" i="7"/>
  <c r="D16015" i="7"/>
  <c r="D16016" i="7"/>
  <c r="D16017" i="7"/>
  <c r="D16018" i="7"/>
  <c r="D16019" i="7"/>
  <c r="D16020" i="7"/>
  <c r="D16021" i="7"/>
  <c r="D16022" i="7"/>
  <c r="D16023" i="7"/>
  <c r="D16024" i="7"/>
  <c r="D16025" i="7"/>
  <c r="D16026" i="7"/>
  <c r="D16027" i="7"/>
  <c r="D16028" i="7"/>
  <c r="D16029" i="7"/>
  <c r="D16030" i="7"/>
  <c r="D16031" i="7"/>
  <c r="D16032" i="7"/>
  <c r="D16033" i="7"/>
  <c r="D16034" i="7"/>
  <c r="D16035" i="7"/>
  <c r="D16036" i="7"/>
  <c r="D16037" i="7"/>
  <c r="D16038" i="7"/>
  <c r="D16039" i="7"/>
  <c r="D16040" i="7"/>
  <c r="D16041" i="7"/>
  <c r="D16042" i="7"/>
  <c r="D16043" i="7"/>
  <c r="D16044" i="7"/>
  <c r="D16045" i="7"/>
  <c r="D16046" i="7"/>
  <c r="D16047" i="7"/>
  <c r="D16048" i="7"/>
  <c r="D16049" i="7"/>
  <c r="D16050" i="7"/>
  <c r="D16051" i="7"/>
  <c r="D16052" i="7"/>
  <c r="D16053" i="7"/>
  <c r="D16054" i="7"/>
  <c r="D16055" i="7"/>
  <c r="D16056" i="7"/>
  <c r="D16057" i="7"/>
  <c r="D16058" i="7"/>
  <c r="D16059" i="7"/>
  <c r="D16060" i="7"/>
  <c r="D16061" i="7"/>
  <c r="D16062" i="7"/>
  <c r="D16063" i="7"/>
  <c r="D16064" i="7"/>
  <c r="D16065" i="7"/>
  <c r="D16066" i="7"/>
  <c r="D16067" i="7"/>
  <c r="D16068" i="7"/>
  <c r="D16069" i="7"/>
  <c r="D16070" i="7"/>
  <c r="D16071" i="7"/>
  <c r="D16072" i="7"/>
  <c r="D16073" i="7"/>
  <c r="D16074" i="7"/>
  <c r="D16075" i="7"/>
  <c r="D16076" i="7"/>
  <c r="D16077" i="7"/>
  <c r="D16078" i="7"/>
  <c r="D16079" i="7"/>
  <c r="D16080" i="7"/>
  <c r="D16081" i="7"/>
  <c r="D16082" i="7"/>
  <c r="D16083" i="7"/>
  <c r="D16084" i="7"/>
  <c r="D16085" i="7"/>
  <c r="D16086" i="7"/>
  <c r="D16087" i="7"/>
  <c r="D16088" i="7"/>
  <c r="D16089" i="7"/>
  <c r="D16090" i="7"/>
  <c r="D16091" i="7"/>
  <c r="D16092" i="7"/>
  <c r="D16093" i="7"/>
  <c r="D16094" i="7"/>
  <c r="D16095" i="7"/>
  <c r="D16096" i="7"/>
  <c r="D16097" i="7"/>
  <c r="D16098" i="7"/>
  <c r="D16099" i="7"/>
  <c r="D16100" i="7"/>
  <c r="D16101" i="7"/>
  <c r="D16102" i="7"/>
  <c r="D16103" i="7"/>
  <c r="D16104" i="7"/>
  <c r="D16105" i="7"/>
  <c r="D16106" i="7"/>
  <c r="D16107" i="7"/>
  <c r="D16108" i="7"/>
  <c r="D16109" i="7"/>
  <c r="D16110" i="7"/>
  <c r="D16111" i="7"/>
  <c r="D16112" i="7"/>
  <c r="D16113" i="7"/>
  <c r="D16114" i="7"/>
  <c r="D16115" i="7"/>
  <c r="D16116" i="7"/>
  <c r="D16117" i="7"/>
  <c r="D16118" i="7"/>
  <c r="D16119" i="7"/>
  <c r="D16120" i="7"/>
  <c r="D16121" i="7"/>
  <c r="D16122" i="7"/>
  <c r="D16123" i="7"/>
  <c r="D16124" i="7"/>
  <c r="D16125" i="7"/>
  <c r="D16126" i="7"/>
  <c r="D16127" i="7"/>
  <c r="D16128" i="7"/>
  <c r="D16129" i="7"/>
  <c r="D16130" i="7"/>
  <c r="D16131" i="7"/>
  <c r="D16132" i="7"/>
  <c r="D16133" i="7"/>
  <c r="D16134" i="7"/>
  <c r="D16135" i="7"/>
  <c r="D16136" i="7"/>
  <c r="D16137" i="7"/>
  <c r="D16138" i="7"/>
  <c r="D16139" i="7"/>
  <c r="D16140" i="7"/>
  <c r="D16141" i="7"/>
  <c r="D16142" i="7"/>
  <c r="D16143" i="7"/>
  <c r="D16144" i="7"/>
  <c r="D16145" i="7"/>
  <c r="D16146" i="7"/>
  <c r="D16147" i="7"/>
  <c r="D16148" i="7"/>
  <c r="D16149" i="7"/>
  <c r="D16150" i="7"/>
  <c r="D16151" i="7"/>
  <c r="D16152" i="7"/>
  <c r="D16153" i="7"/>
  <c r="D16154" i="7"/>
  <c r="D16155" i="7"/>
  <c r="D16156" i="7"/>
  <c r="D16157" i="7"/>
  <c r="D16158" i="7"/>
  <c r="D16159" i="7"/>
  <c r="D16160" i="7"/>
  <c r="D16161" i="7"/>
  <c r="D16162" i="7"/>
  <c r="D16163" i="7"/>
  <c r="D16164" i="7"/>
  <c r="D16165" i="7"/>
  <c r="D16166" i="7"/>
  <c r="D16167" i="7"/>
  <c r="D16168" i="7"/>
  <c r="D16169" i="7"/>
  <c r="D16170" i="7"/>
  <c r="D16171" i="7"/>
  <c r="D16172" i="7"/>
  <c r="D16173" i="7"/>
  <c r="D16174" i="7"/>
  <c r="D16175" i="7"/>
  <c r="D16176" i="7"/>
  <c r="D16177" i="7"/>
  <c r="D16178" i="7"/>
  <c r="D16179" i="7"/>
  <c r="D16180" i="7"/>
  <c r="D16181" i="7"/>
  <c r="D16182" i="7"/>
  <c r="D16183" i="7"/>
  <c r="D16184" i="7"/>
  <c r="D16185" i="7"/>
  <c r="D16186" i="7"/>
  <c r="D16187" i="7"/>
  <c r="D16188" i="7"/>
  <c r="D16189" i="7"/>
  <c r="D16190" i="7"/>
  <c r="D16191" i="7"/>
  <c r="D16192" i="7"/>
  <c r="D16193" i="7"/>
  <c r="D16194" i="7"/>
  <c r="D16195" i="7"/>
  <c r="D16196" i="7"/>
  <c r="D16197" i="7"/>
  <c r="D16198" i="7"/>
  <c r="D16199" i="7"/>
  <c r="D16200" i="7"/>
  <c r="D16201" i="7"/>
  <c r="D16202" i="7"/>
  <c r="D16203" i="7"/>
  <c r="D16204" i="7"/>
  <c r="D16205" i="7"/>
  <c r="D16206" i="7"/>
  <c r="D16207" i="7"/>
  <c r="D16208" i="7"/>
  <c r="D16209" i="7"/>
  <c r="D16210" i="7"/>
  <c r="D16211" i="7"/>
  <c r="D16212" i="7"/>
  <c r="D16213" i="7"/>
  <c r="D16214" i="7"/>
  <c r="D16215" i="7"/>
  <c r="D16216" i="7"/>
  <c r="D16217" i="7"/>
  <c r="D16218" i="7"/>
  <c r="D16219" i="7"/>
  <c r="D16220" i="7"/>
  <c r="D16221" i="7"/>
  <c r="D16222" i="7"/>
  <c r="D16223" i="7"/>
  <c r="D16224" i="7"/>
  <c r="D16225" i="7"/>
  <c r="D16226" i="7"/>
  <c r="D16227" i="7"/>
  <c r="D16228" i="7"/>
  <c r="D16229" i="7"/>
  <c r="D16230" i="7"/>
  <c r="D16231" i="7"/>
  <c r="D16232" i="7"/>
  <c r="D16233" i="7"/>
  <c r="D16234" i="7"/>
  <c r="D16235" i="7"/>
  <c r="D16236" i="7"/>
  <c r="D16237" i="7"/>
  <c r="D16238" i="7"/>
  <c r="D16239" i="7"/>
  <c r="D16240" i="7"/>
  <c r="D16241" i="7"/>
  <c r="D16242" i="7"/>
  <c r="D16243" i="7"/>
  <c r="D16244" i="7"/>
  <c r="D16245" i="7"/>
  <c r="D16246" i="7"/>
  <c r="D16247" i="7"/>
  <c r="D16248" i="7"/>
  <c r="D16249" i="7"/>
  <c r="D16250" i="7"/>
  <c r="D16251" i="7"/>
  <c r="D16252" i="7"/>
  <c r="D16253" i="7"/>
  <c r="D16254" i="7"/>
  <c r="D16255" i="7"/>
  <c r="D16256" i="7"/>
  <c r="D16257" i="7"/>
  <c r="D16258" i="7"/>
  <c r="D16259" i="7"/>
  <c r="D16260" i="7"/>
  <c r="D16261" i="7"/>
  <c r="D16262" i="7"/>
  <c r="D16263" i="7"/>
  <c r="D16264" i="7"/>
  <c r="D16265" i="7"/>
  <c r="D16266" i="7"/>
  <c r="D16267" i="7"/>
  <c r="D16268" i="7"/>
  <c r="D16269" i="7"/>
  <c r="D16270" i="7"/>
  <c r="D16271" i="7"/>
  <c r="D16272" i="7"/>
  <c r="D16273" i="7"/>
  <c r="D16274" i="7"/>
  <c r="D16275" i="7"/>
  <c r="D16276" i="7"/>
  <c r="D16277" i="7"/>
  <c r="D16278" i="7"/>
  <c r="D16279" i="7"/>
  <c r="D16280" i="7"/>
  <c r="D16281" i="7"/>
  <c r="D16282" i="7"/>
  <c r="D16283" i="7"/>
  <c r="D16284" i="7"/>
  <c r="D16285" i="7"/>
  <c r="D16286" i="7"/>
  <c r="D16287" i="7"/>
  <c r="D16288" i="7"/>
  <c r="D16289" i="7"/>
  <c r="D16290" i="7"/>
  <c r="D16291" i="7"/>
  <c r="D16292" i="7"/>
  <c r="D16293" i="7"/>
  <c r="D16294" i="7"/>
  <c r="D16295" i="7"/>
  <c r="D16296" i="7"/>
  <c r="D16297" i="7"/>
  <c r="D16298" i="7"/>
  <c r="D16299" i="7"/>
  <c r="D16300" i="7"/>
  <c r="D16301" i="7"/>
  <c r="D16302" i="7"/>
  <c r="D16303" i="7"/>
  <c r="D16304" i="7"/>
  <c r="D16305" i="7"/>
  <c r="D16306" i="7"/>
  <c r="D16307" i="7"/>
  <c r="D16308" i="7"/>
  <c r="D16309" i="7"/>
  <c r="D16310" i="7"/>
  <c r="D16311" i="7"/>
  <c r="D16312" i="7"/>
  <c r="D16313" i="7"/>
  <c r="D16314" i="7"/>
  <c r="D16315" i="7"/>
  <c r="D16316" i="7"/>
  <c r="D16317" i="7"/>
  <c r="D16318" i="7"/>
  <c r="D16319" i="7"/>
  <c r="D16320" i="7"/>
  <c r="D16321" i="7"/>
  <c r="D16322" i="7"/>
  <c r="D16323" i="7"/>
  <c r="D16324" i="7"/>
  <c r="D16325" i="7"/>
  <c r="D16326" i="7"/>
  <c r="D16327" i="7"/>
  <c r="D16328" i="7"/>
  <c r="D16329" i="7"/>
  <c r="D16330" i="7"/>
  <c r="D16331" i="7"/>
  <c r="D16332" i="7"/>
  <c r="D16333" i="7"/>
  <c r="D16334" i="7"/>
  <c r="D16335" i="7"/>
  <c r="D16336" i="7"/>
  <c r="D16337" i="7"/>
  <c r="D16338" i="7"/>
  <c r="D16339" i="7"/>
  <c r="D16340" i="7"/>
  <c r="D16341" i="7"/>
  <c r="D16342" i="7"/>
  <c r="D16343" i="7"/>
  <c r="D16344" i="7"/>
  <c r="D16345" i="7"/>
  <c r="D16346" i="7"/>
  <c r="D16347" i="7"/>
  <c r="D16348" i="7"/>
  <c r="D16349" i="7"/>
  <c r="D16350" i="7"/>
  <c r="D16351" i="7"/>
  <c r="D16352" i="7"/>
  <c r="D16353" i="7"/>
  <c r="D16354" i="7"/>
  <c r="D16355" i="7"/>
  <c r="D16356" i="7"/>
  <c r="D16357" i="7"/>
  <c r="D16358" i="7"/>
  <c r="D16359" i="7"/>
  <c r="D16360" i="7"/>
  <c r="D16361" i="7"/>
  <c r="D16362" i="7"/>
  <c r="D16363" i="7"/>
  <c r="D16364" i="7"/>
  <c r="D16365" i="7"/>
  <c r="D16366" i="7"/>
  <c r="D16367" i="7"/>
  <c r="D16368" i="7"/>
  <c r="D16369" i="7"/>
  <c r="D16370" i="7"/>
  <c r="D16371" i="7"/>
  <c r="D16372" i="7"/>
  <c r="D16373" i="7"/>
  <c r="D16374" i="7"/>
  <c r="D16375" i="7"/>
  <c r="D16376" i="7"/>
  <c r="D16377" i="7"/>
  <c r="D16378" i="7"/>
  <c r="D16379" i="7"/>
  <c r="D16380" i="7"/>
  <c r="D16381" i="7"/>
  <c r="D16382" i="7"/>
  <c r="D16383" i="7"/>
  <c r="D16384" i="7"/>
  <c r="D16385" i="7"/>
  <c r="D16386" i="7"/>
  <c r="D16387" i="7"/>
  <c r="D16388" i="7"/>
  <c r="D16389" i="7"/>
  <c r="D16390" i="7"/>
  <c r="D16391" i="7"/>
  <c r="D16392" i="7"/>
  <c r="D16393" i="7"/>
  <c r="D16394" i="7"/>
  <c r="D16395" i="7"/>
  <c r="D16396" i="7"/>
  <c r="D16397" i="7"/>
  <c r="D16398" i="7"/>
  <c r="D16399" i="7"/>
  <c r="D16400" i="7"/>
  <c r="D16401" i="7"/>
  <c r="D16402" i="7"/>
  <c r="D16403" i="7"/>
  <c r="D16404" i="7"/>
  <c r="D16405" i="7"/>
  <c r="D16406" i="7"/>
  <c r="D16407" i="7"/>
  <c r="D16408" i="7"/>
  <c r="D16409" i="7"/>
  <c r="D16410" i="7"/>
  <c r="D16411" i="7"/>
  <c r="D16412" i="7"/>
  <c r="D16413" i="7"/>
  <c r="D16414" i="7"/>
  <c r="D16415" i="7"/>
  <c r="D16416" i="7"/>
  <c r="D16417" i="7"/>
  <c r="D16418" i="7"/>
  <c r="D16419" i="7"/>
  <c r="D16420" i="7"/>
  <c r="D16421" i="7"/>
  <c r="D16422" i="7"/>
  <c r="D16423" i="7"/>
  <c r="D16424" i="7"/>
  <c r="D16425" i="7"/>
  <c r="D16426" i="7"/>
  <c r="D16427" i="7"/>
  <c r="D16428" i="7"/>
  <c r="D16429" i="7"/>
  <c r="D16430" i="7"/>
  <c r="D16431" i="7"/>
  <c r="D16432" i="7"/>
  <c r="D16433" i="7"/>
  <c r="D16434" i="7"/>
  <c r="D16435" i="7"/>
  <c r="D16436" i="7"/>
  <c r="D16437" i="7"/>
  <c r="D16438" i="7"/>
  <c r="D16439" i="7"/>
  <c r="D16440" i="7"/>
  <c r="D16441" i="7"/>
  <c r="D16442" i="7"/>
  <c r="D16443" i="7"/>
  <c r="D16444" i="7"/>
  <c r="D16445" i="7"/>
  <c r="D16446" i="7"/>
  <c r="D16447" i="7"/>
  <c r="D16448" i="7"/>
  <c r="D16449" i="7"/>
  <c r="D16450" i="7"/>
  <c r="D16451" i="7"/>
  <c r="D16452" i="7"/>
  <c r="D16453" i="7"/>
  <c r="D16454" i="7"/>
  <c r="D16455" i="7"/>
  <c r="D16456" i="7"/>
  <c r="D16457" i="7"/>
  <c r="D16458" i="7"/>
  <c r="D16459" i="7"/>
  <c r="D16460" i="7"/>
  <c r="D16461" i="7"/>
  <c r="D16462" i="7"/>
  <c r="D16463" i="7"/>
  <c r="D16464" i="7"/>
  <c r="D16465" i="7"/>
  <c r="D16466" i="7"/>
  <c r="D16467" i="7"/>
  <c r="D16468" i="7"/>
  <c r="D16469" i="7"/>
  <c r="D16470" i="7"/>
  <c r="D16471" i="7"/>
  <c r="D16472" i="7"/>
  <c r="D16473" i="7"/>
  <c r="D16474" i="7"/>
  <c r="D16475" i="7"/>
  <c r="D16476" i="7"/>
  <c r="D16477" i="7"/>
  <c r="D16478" i="7"/>
  <c r="D16479" i="7"/>
  <c r="D16480" i="7"/>
  <c r="D16481" i="7"/>
  <c r="D16482" i="7"/>
  <c r="D16483" i="7"/>
  <c r="D16484" i="7"/>
  <c r="D16485" i="7"/>
  <c r="D16486" i="7"/>
  <c r="D16487" i="7"/>
  <c r="D16488" i="7"/>
  <c r="D16489" i="7"/>
  <c r="D16490" i="7"/>
  <c r="D16491" i="7"/>
  <c r="D16492" i="7"/>
  <c r="D16493" i="7"/>
  <c r="D16494" i="7"/>
  <c r="D16495" i="7"/>
  <c r="D16496" i="7"/>
  <c r="D16497" i="7"/>
  <c r="D16498" i="7"/>
  <c r="D16499" i="7"/>
  <c r="D16500" i="7"/>
  <c r="D16501" i="7"/>
  <c r="D16502" i="7"/>
  <c r="D16503" i="7"/>
  <c r="D16504" i="7"/>
  <c r="D16505" i="7"/>
  <c r="D16506" i="7"/>
  <c r="D16507" i="7"/>
  <c r="D16508" i="7"/>
  <c r="D16509" i="7"/>
  <c r="D16510" i="7"/>
  <c r="D16511" i="7"/>
  <c r="D16512" i="7"/>
  <c r="D16513" i="7"/>
  <c r="D16514" i="7"/>
  <c r="D16515" i="7"/>
  <c r="D16516" i="7"/>
  <c r="D16517" i="7"/>
  <c r="D16518" i="7"/>
  <c r="D16519" i="7"/>
  <c r="D16520" i="7"/>
  <c r="D16521" i="7"/>
  <c r="D16522" i="7"/>
  <c r="D16523" i="7"/>
  <c r="D16524" i="7"/>
  <c r="D16525" i="7"/>
  <c r="D16526" i="7"/>
  <c r="D16527" i="7"/>
  <c r="D16528" i="7"/>
  <c r="D16529" i="7"/>
  <c r="D16530" i="7"/>
  <c r="D16531" i="7"/>
  <c r="D16532" i="7"/>
  <c r="D16533" i="7"/>
  <c r="D16534" i="7"/>
  <c r="D16535" i="7"/>
  <c r="D16536" i="7"/>
  <c r="D16537" i="7"/>
  <c r="D16538" i="7"/>
  <c r="D16539" i="7"/>
  <c r="D16540" i="7"/>
  <c r="D16541" i="7"/>
  <c r="D16542" i="7"/>
  <c r="D16543" i="7"/>
  <c r="D16544" i="7"/>
  <c r="D16545" i="7"/>
  <c r="D16546" i="7"/>
  <c r="D16547" i="7"/>
  <c r="D16548" i="7"/>
  <c r="D16549" i="7"/>
  <c r="D16550" i="7"/>
  <c r="D16551" i="7"/>
  <c r="D16552" i="7"/>
  <c r="D16553" i="7"/>
  <c r="D16554" i="7"/>
  <c r="D16555" i="7"/>
  <c r="D16556" i="7"/>
  <c r="D16557" i="7"/>
  <c r="D16558" i="7"/>
  <c r="D16559" i="7"/>
  <c r="D16560" i="7"/>
  <c r="D16561" i="7"/>
  <c r="D16562" i="7"/>
  <c r="D16563" i="7"/>
  <c r="D16564" i="7"/>
  <c r="D16565" i="7"/>
  <c r="D16566" i="7"/>
  <c r="D16567" i="7"/>
  <c r="D16568" i="7"/>
  <c r="D16569" i="7"/>
  <c r="D16570" i="7"/>
  <c r="D16571" i="7"/>
  <c r="D16572" i="7"/>
  <c r="D16573" i="7"/>
  <c r="D16574" i="7"/>
  <c r="D16575" i="7"/>
  <c r="D16576" i="7"/>
  <c r="D16577" i="7"/>
  <c r="D16578" i="7"/>
  <c r="D16579" i="7"/>
  <c r="D16580" i="7"/>
  <c r="D16581" i="7"/>
  <c r="D16582" i="7"/>
  <c r="D16583" i="7"/>
  <c r="D16584" i="7"/>
  <c r="D16585" i="7"/>
  <c r="D16586" i="7"/>
  <c r="D16587" i="7"/>
  <c r="D16588" i="7"/>
  <c r="D16589" i="7"/>
  <c r="D16590" i="7"/>
  <c r="D16591" i="7"/>
  <c r="D16592" i="7"/>
  <c r="D16593" i="7"/>
  <c r="D16594" i="7"/>
  <c r="D16595" i="7"/>
  <c r="D16596" i="7"/>
  <c r="D16597" i="7"/>
  <c r="D16598" i="7"/>
  <c r="D16599" i="7"/>
  <c r="D16600" i="7"/>
  <c r="D16601" i="7"/>
  <c r="D16602" i="7"/>
  <c r="D16603" i="7"/>
  <c r="D16604" i="7"/>
  <c r="D16605" i="7"/>
  <c r="D16606" i="7"/>
  <c r="D16607" i="7"/>
  <c r="D16608" i="7"/>
  <c r="D16609" i="7"/>
  <c r="D16610" i="7"/>
  <c r="D16611" i="7"/>
  <c r="D16612" i="7"/>
  <c r="D16613" i="7"/>
  <c r="D16614" i="7"/>
  <c r="D16615" i="7"/>
  <c r="D16616" i="7"/>
  <c r="D16617" i="7"/>
  <c r="D16618" i="7"/>
  <c r="D16619" i="7"/>
  <c r="D16620" i="7"/>
  <c r="D16621" i="7"/>
  <c r="D16622" i="7"/>
  <c r="D16623" i="7"/>
  <c r="D16624" i="7"/>
  <c r="D16625" i="7"/>
  <c r="D16626" i="7"/>
  <c r="D16627" i="7"/>
  <c r="D16628" i="7"/>
  <c r="D16629" i="7"/>
  <c r="D16630" i="7"/>
  <c r="D16631" i="7"/>
  <c r="D16632" i="7"/>
  <c r="D16633" i="7"/>
  <c r="D16634" i="7"/>
  <c r="D16635" i="7"/>
  <c r="D16636" i="7"/>
  <c r="D16637" i="7"/>
  <c r="D16638" i="7"/>
  <c r="D16639" i="7"/>
  <c r="D16640" i="7"/>
  <c r="D16641" i="7"/>
  <c r="D16642" i="7"/>
  <c r="D16643" i="7"/>
  <c r="D16644" i="7"/>
  <c r="D16645" i="7"/>
  <c r="D16646" i="7"/>
  <c r="D16647" i="7"/>
  <c r="D16648" i="7"/>
  <c r="D16649" i="7"/>
  <c r="D16650" i="7"/>
  <c r="D16651" i="7"/>
  <c r="D16652" i="7"/>
  <c r="D16653" i="7"/>
  <c r="D16654" i="7"/>
  <c r="D16655" i="7"/>
  <c r="D16656" i="7"/>
  <c r="D16657" i="7"/>
  <c r="D16658" i="7"/>
  <c r="D16659" i="7"/>
  <c r="D16660" i="7"/>
  <c r="D16661" i="7"/>
  <c r="D16662" i="7"/>
  <c r="D16663" i="7"/>
  <c r="D16664" i="7"/>
  <c r="D16665" i="7"/>
  <c r="D16666" i="7"/>
  <c r="D16667" i="7"/>
  <c r="D16668" i="7"/>
  <c r="D16669" i="7"/>
  <c r="D16670" i="7"/>
  <c r="D16671" i="7"/>
  <c r="D16672" i="7"/>
  <c r="D16673" i="7"/>
  <c r="D16674" i="7"/>
  <c r="AW13" i="9" l="1"/>
  <c r="AW19" i="9" s="1"/>
  <c r="BC9" i="3" s="1"/>
  <c r="BW9" i="9"/>
  <c r="BO65" i="3"/>
  <c r="BD65" i="3"/>
  <c r="AY3" i="9"/>
  <c r="AY9" i="9" s="1"/>
  <c r="BE8" i="3" s="1"/>
  <c r="AV65" i="3"/>
  <c r="AV69" i="3" s="1"/>
  <c r="AQ3" i="9"/>
  <c r="BU9" i="9"/>
  <c r="BM9" i="9"/>
  <c r="BE9" i="9"/>
  <c r="BN8" i="3" s="1"/>
  <c r="BB65" i="3"/>
  <c r="BB69" i="3" s="1"/>
  <c r="AW3" i="9"/>
  <c r="AW9" i="9" s="1"/>
  <c r="BC8" i="3" s="1"/>
  <c r="BC14" i="3" s="1"/>
  <c r="BW19" i="9"/>
  <c r="BC65" i="3"/>
  <c r="AX3" i="9"/>
  <c r="AX9" i="9" s="1"/>
  <c r="BD8" i="3" s="1"/>
  <c r="BT9" i="9"/>
  <c r="BT65" i="3"/>
  <c r="BT69" i="3" s="1"/>
  <c r="BL65" i="3"/>
  <c r="BL69" i="3" s="1"/>
  <c r="BD9" i="9"/>
  <c r="BM8" i="3" s="1"/>
  <c r="BA65" i="3"/>
  <c r="BA69" i="3" s="1"/>
  <c r="AV3" i="9"/>
  <c r="BV19" i="9"/>
  <c r="BS9" i="9"/>
  <c r="BK9" i="9"/>
  <c r="BT8" i="3" s="1"/>
  <c r="BK65" i="3"/>
  <c r="BK69" i="3" s="1"/>
  <c r="AZ65" i="3"/>
  <c r="AZ69" i="3" s="1"/>
  <c r="AU3" i="9"/>
  <c r="AU9" i="9" s="1"/>
  <c r="BA8" i="3" s="1"/>
  <c r="BS19" i="9"/>
  <c r="BN65" i="3"/>
  <c r="BR9" i="9"/>
  <c r="BR65" i="3"/>
  <c r="BR69" i="3" s="1"/>
  <c r="BJ65" i="3"/>
  <c r="BB9" i="9"/>
  <c r="BK8" i="3" s="1"/>
  <c r="AY65" i="3"/>
  <c r="AT3" i="9"/>
  <c r="AT9" i="9" s="1"/>
  <c r="AZ8" i="3" s="1"/>
  <c r="BQ19" i="9"/>
  <c r="BQ9" i="9"/>
  <c r="BI9" i="9"/>
  <c r="BR8" i="3" s="1"/>
  <c r="BF65" i="3"/>
  <c r="BG65" i="3" s="1"/>
  <c r="BA3" i="9"/>
  <c r="BA9" i="9" s="1"/>
  <c r="BJ8" i="3" s="1"/>
  <c r="AX65" i="3"/>
  <c r="AS3" i="9"/>
  <c r="BV9" i="9"/>
  <c r="AU65" i="3"/>
  <c r="AP3" i="9"/>
  <c r="BX9" i="9"/>
  <c r="BP9" i="9"/>
  <c r="BP65" i="3"/>
  <c r="BE65" i="3"/>
  <c r="AZ3" i="9"/>
  <c r="AW65" i="3"/>
  <c r="AR3" i="9"/>
  <c r="AR9" i="9" s="1"/>
  <c r="AX8" i="3" s="1"/>
  <c r="BT19" i="9"/>
  <c r="BO9" i="9"/>
  <c r="BU19" i="9"/>
  <c r="BO19" i="9"/>
  <c r="AU13" i="9"/>
  <c r="AU19" i="9" s="1"/>
  <c r="BA9" i="3" s="1"/>
  <c r="BR19" i="9"/>
  <c r="BN19" i="9"/>
  <c r="BX19" i="9"/>
  <c r="BP19" i="9"/>
  <c r="BN9" i="9"/>
  <c r="L17001" i="7"/>
  <c r="L16929" i="7"/>
  <c r="L16913" i="7"/>
  <c r="L16905" i="7"/>
  <c r="BG19" i="9"/>
  <c r="BC19" i="9"/>
  <c r="BU65" i="3"/>
  <c r="BV65" i="3" s="1"/>
  <c r="BO69" i="3"/>
  <c r="BS65" i="3"/>
  <c r="BS69" i="3" s="1"/>
  <c r="BJ9" i="9"/>
  <c r="BS8" i="3" s="1"/>
  <c r="BK19" i="9"/>
  <c r="BM19" i="9"/>
  <c r="BE19" i="9"/>
  <c r="BQ65" i="3"/>
  <c r="BQ69" i="3" s="1"/>
  <c r="BM65" i="3"/>
  <c r="BM69" i="3" s="1"/>
  <c r="AS9" i="9"/>
  <c r="AY8" i="3" s="1"/>
  <c r="AT13" i="9"/>
  <c r="AT19" i="9" s="1"/>
  <c r="AZ9" i="3" s="1"/>
  <c r="BL19" i="9"/>
  <c r="BD19" i="9"/>
  <c r="BN66" i="3"/>
  <c r="BN69" i="3" s="1"/>
  <c r="AZ9" i="9"/>
  <c r="BF8" i="3" s="1"/>
  <c r="BG8" i="3" s="1"/>
  <c r="AS13" i="9"/>
  <c r="AS19" i="9" s="1"/>
  <c r="AY9" i="3" s="1"/>
  <c r="BH9" i="9"/>
  <c r="BQ8" i="3" s="1"/>
  <c r="BQ14" i="3" s="1"/>
  <c r="BP66" i="3"/>
  <c r="BJ66" i="3"/>
  <c r="AZ13" i="9"/>
  <c r="AZ19" i="9" s="1"/>
  <c r="BF9" i="3" s="1"/>
  <c r="BG9" i="3" s="1"/>
  <c r="AR13" i="9"/>
  <c r="AR19" i="9" s="1"/>
  <c r="AX9" i="3" s="1"/>
  <c r="BG9" i="9"/>
  <c r="BP8" i="3" s="1"/>
  <c r="BJ19" i="9"/>
  <c r="AY13" i="9"/>
  <c r="AY19" i="9" s="1"/>
  <c r="BE9" i="3" s="1"/>
  <c r="BF9" i="9"/>
  <c r="BO8" i="3" s="1"/>
  <c r="BO14" i="3" s="1"/>
  <c r="BI19" i="9"/>
  <c r="AX13" i="9"/>
  <c r="AX19" i="9" s="1"/>
  <c r="BD9" i="3" s="1"/>
  <c r="BA13" i="9"/>
  <c r="BA19" i="9" s="1"/>
  <c r="AV9" i="9"/>
  <c r="BB8" i="3" s="1"/>
  <c r="BL9" i="9"/>
  <c r="BU8" i="3" s="1"/>
  <c r="BV8" i="3" s="1"/>
  <c r="AV13" i="9"/>
  <c r="AV19" i="9" s="1"/>
  <c r="BB9" i="3" s="1"/>
  <c r="BC9" i="9"/>
  <c r="BL8" i="3" s="1"/>
  <c r="BV66" i="3"/>
  <c r="AQ9" i="9"/>
  <c r="AW8" i="3" s="1"/>
  <c r="AQ13" i="9"/>
  <c r="AQ19" i="9" s="1"/>
  <c r="AW9" i="3" s="1"/>
  <c r="AP9" i="9"/>
  <c r="AV8" i="3" s="1"/>
  <c r="AP13" i="9"/>
  <c r="AP19" i="9" s="1"/>
  <c r="AV9" i="3" s="1"/>
  <c r="BC69" i="3"/>
  <c r="BE69" i="3"/>
  <c r="AW69" i="3"/>
  <c r="BD69" i="3"/>
  <c r="BK11" i="3"/>
  <c r="BV68" i="3"/>
  <c r="AX69" i="3"/>
  <c r="AY69" i="3"/>
  <c r="AU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A14" i="3" l="1"/>
  <c r="BP69" i="3"/>
  <c r="BF69" i="3"/>
  <c r="G6" i="1" s="1"/>
  <c r="I6" i="1"/>
  <c r="BB14" i="3"/>
  <c r="BB22" i="9"/>
  <c r="BK14" i="3"/>
  <c r="BJ69" i="3"/>
  <c r="BE14" i="3"/>
  <c r="AZ14" i="3"/>
  <c r="AX14" i="3"/>
  <c r="BO22" i="9"/>
  <c r="BF14" i="3"/>
  <c r="AO13" i="9"/>
  <c r="AO19" i="9" s="1"/>
  <c r="AU9" i="3" s="1"/>
  <c r="AQ66" i="3"/>
  <c r="I5" i="1"/>
  <c r="BM22" i="9"/>
  <c r="BD14" i="3"/>
  <c r="BF22" i="9"/>
  <c r="BH22" i="9"/>
  <c r="BN22" i="9"/>
  <c r="BJ9" i="3"/>
  <c r="BJ14" i="3" s="1"/>
  <c r="H5" i="1" s="1"/>
  <c r="BA22" i="9"/>
  <c r="BL9" i="3"/>
  <c r="BL14" i="3" s="1"/>
  <c r="BC22" i="9"/>
  <c r="BS9" i="3"/>
  <c r="BS14" i="3" s="1"/>
  <c r="BJ22" i="9"/>
  <c r="BP9" i="3"/>
  <c r="BP14" i="3" s="1"/>
  <c r="BG22" i="9"/>
  <c r="BN9" i="3"/>
  <c r="BN14" i="3" s="1"/>
  <c r="BE22" i="9"/>
  <c r="BM9" i="3"/>
  <c r="BM14" i="3" s="1"/>
  <c r="BD22" i="9"/>
  <c r="BT9" i="3"/>
  <c r="BT14" i="3" s="1"/>
  <c r="BK22" i="9"/>
  <c r="BR9" i="3"/>
  <c r="BR14" i="3" s="1"/>
  <c r="BI22" i="9"/>
  <c r="BU9" i="3"/>
  <c r="BV9" i="3" s="1"/>
  <c r="BV14" i="3" s="1"/>
  <c r="BL22" i="9"/>
  <c r="AW14" i="3"/>
  <c r="AY14" i="3"/>
  <c r="BU69" i="3"/>
  <c r="H6" i="1" s="1"/>
  <c r="BV69" i="3"/>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A14080" i="7"/>
  <c r="A14021" i="7"/>
  <c r="L7560" i="7"/>
  <c r="A13742" i="7"/>
  <c r="L7311" i="7"/>
  <c r="A14025" i="7"/>
  <c r="L7457" i="7"/>
  <c r="A13907" i="7"/>
  <c r="L7561" i="7"/>
  <c r="A13743" i="7"/>
  <c r="L7243" i="7"/>
  <c r="A14084" i="7"/>
  <c r="L7498" i="7"/>
  <c r="A13823" i="7"/>
  <c r="L7545" i="7"/>
  <c r="A13792" i="7"/>
  <c r="L7387" i="7"/>
  <c r="A13837" i="7"/>
  <c r="L7510" i="7"/>
  <c r="A13835" i="7"/>
  <c r="L7546" i="7"/>
  <c r="A13793" i="7"/>
  <c r="L7236" i="7"/>
  <c r="A14077" i="7"/>
  <c r="L7389" i="7"/>
  <c r="A13839" i="7"/>
  <c r="L7558" i="7"/>
  <c r="A13740" i="7"/>
  <c r="L7588" i="7"/>
  <c r="A13770" i="7"/>
  <c r="L7374" i="7"/>
  <c r="A13948" i="7"/>
  <c r="L7559" i="7"/>
  <c r="A13741" i="7"/>
  <c r="BU14" i="3"/>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A16717" i="7" s="1"/>
  <c r="D4614" i="7"/>
  <c r="D4613" i="7"/>
  <c r="D4935" i="7"/>
  <c r="D4934" i="7"/>
  <c r="D4933" i="7"/>
  <c r="D4932" i="7"/>
  <c r="D4931" i="7"/>
  <c r="A16400" i="7" s="1"/>
  <c r="D4930" i="7"/>
  <c r="A16399" i="7" s="1"/>
  <c r="D4929" i="7"/>
  <c r="D4928" i="7"/>
  <c r="D4925" i="7"/>
  <c r="D4924" i="7"/>
  <c r="D4923" i="7"/>
  <c r="D4922" i="7"/>
  <c r="D4921" i="7"/>
  <c r="D4920" i="7"/>
  <c r="D4919" i="7"/>
  <c r="D4918" i="7"/>
  <c r="D4917" i="7"/>
  <c r="A16416" i="7" s="1"/>
  <c r="D4916" i="7"/>
  <c r="D4913" i="7"/>
  <c r="D4912" i="7"/>
  <c r="A16427" i="7" s="1"/>
  <c r="D4911" i="7"/>
  <c r="D4910" i="7"/>
  <c r="D4909" i="7"/>
  <c r="D4908" i="7"/>
  <c r="A16423" i="7" s="1"/>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A16459" i="7" s="1"/>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A16500" i="7" s="1"/>
  <c r="D4848" i="7"/>
  <c r="D4847" i="7"/>
  <c r="D4846" i="7"/>
  <c r="D4845" i="7"/>
  <c r="D4844" i="7"/>
  <c r="D4843" i="7"/>
  <c r="D4842" i="7"/>
  <c r="D4841" i="7"/>
  <c r="D4840" i="7"/>
  <c r="D4839" i="7"/>
  <c r="D4838" i="7"/>
  <c r="A16489" i="7" s="1"/>
  <c r="D4837" i="7"/>
  <c r="A16488" i="7" s="1"/>
  <c r="D4836" i="7"/>
  <c r="A16487" i="7" s="1"/>
  <c r="D4835" i="7"/>
  <c r="D4834" i="7"/>
  <c r="D4833" i="7"/>
  <c r="D4832" i="7"/>
  <c r="D4831" i="7"/>
  <c r="D4830" i="7"/>
  <c r="D4829" i="7"/>
  <c r="D4827" i="7"/>
  <c r="A16524" i="7" s="1"/>
  <c r="D4826" i="7"/>
  <c r="D4825" i="7"/>
  <c r="D4824" i="7"/>
  <c r="D4823" i="7"/>
  <c r="D4822" i="7"/>
  <c r="D4821" i="7"/>
  <c r="D4820" i="7"/>
  <c r="D4819" i="7"/>
  <c r="D4818" i="7"/>
  <c r="D4817" i="7"/>
  <c r="D4816" i="7"/>
  <c r="D4815" i="7"/>
  <c r="D4814" i="7"/>
  <c r="D4813" i="7"/>
  <c r="D4812" i="7"/>
  <c r="D4811" i="7"/>
  <c r="D4810" i="7"/>
  <c r="D4809" i="7"/>
  <c r="D4808" i="7"/>
  <c r="A16505" i="7" s="1"/>
  <c r="D4805" i="7"/>
  <c r="D4804" i="7"/>
  <c r="D4803" i="7"/>
  <c r="D4802" i="7"/>
  <c r="D4801" i="7"/>
  <c r="D4800" i="7"/>
  <c r="D4799" i="7"/>
  <c r="D4798" i="7"/>
  <c r="D4797" i="7"/>
  <c r="D4796" i="7"/>
  <c r="D4795" i="7"/>
  <c r="A16554" i="7" s="1"/>
  <c r="D4794" i="7"/>
  <c r="D4793" i="7"/>
  <c r="D4792" i="7"/>
  <c r="D4791" i="7"/>
  <c r="D4790" i="7"/>
  <c r="A16549" i="7" s="1"/>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A16603" i="7" s="1"/>
  <c r="D4746" i="7"/>
  <c r="D4745" i="7"/>
  <c r="D4744" i="7"/>
  <c r="D4743" i="7"/>
  <c r="D4742" i="7"/>
  <c r="D4741" i="7"/>
  <c r="D4740" i="7"/>
  <c r="D4739" i="7"/>
  <c r="D4738" i="7"/>
  <c r="D4737" i="7"/>
  <c r="D4736" i="7"/>
  <c r="A16592" i="7" s="1"/>
  <c r="D4735" i="7"/>
  <c r="D4734" i="7"/>
  <c r="D4733" i="7"/>
  <c r="D4732" i="7"/>
  <c r="D4731" i="7"/>
  <c r="A16587" i="7" s="1"/>
  <c r="D4730" i="7"/>
  <c r="D4729" i="7"/>
  <c r="D4728" i="7"/>
  <c r="A16584" i="7" s="1"/>
  <c r="D4727" i="7"/>
  <c r="A16583" i="7" s="1"/>
  <c r="D4726" i="7"/>
  <c r="D4725" i="7"/>
  <c r="D4724" i="7"/>
  <c r="D4723" i="7"/>
  <c r="D4722" i="7"/>
  <c r="D4721" i="7"/>
  <c r="D4720" i="7"/>
  <c r="D4719" i="7"/>
  <c r="D4716" i="7"/>
  <c r="D4715" i="7"/>
  <c r="A16632" i="7" s="1"/>
  <c r="D4714" i="7"/>
  <c r="A16631" i="7" s="1"/>
  <c r="D4713" i="7"/>
  <c r="D4712" i="7"/>
  <c r="D4711" i="7"/>
  <c r="A16628" i="7" s="1"/>
  <c r="D4710" i="7"/>
  <c r="D4709" i="7"/>
  <c r="D4708" i="7"/>
  <c r="D4707" i="7"/>
  <c r="D4706" i="7"/>
  <c r="D4705" i="7"/>
  <c r="D4704" i="7"/>
  <c r="D4703" i="7"/>
  <c r="D4702" i="7"/>
  <c r="D4701" i="7"/>
  <c r="D4700" i="7"/>
  <c r="D4699" i="7"/>
  <c r="D4698" i="7"/>
  <c r="D4697" i="7"/>
  <c r="D4696" i="7"/>
  <c r="D4695" i="7"/>
  <c r="D4694" i="7"/>
  <c r="D4693" i="7"/>
  <c r="D4692" i="7"/>
  <c r="A16638" i="7" s="1"/>
  <c r="D4691" i="7"/>
  <c r="D4690" i="7"/>
  <c r="A16636" i="7" s="1"/>
  <c r="D4687" i="7"/>
  <c r="D4686" i="7"/>
  <c r="D4685" i="7"/>
  <c r="D4684" i="7"/>
  <c r="D4683" i="7"/>
  <c r="D4682" i="7"/>
  <c r="D4681" i="7"/>
  <c r="D4680" i="7"/>
  <c r="D4679" i="7"/>
  <c r="D4678" i="7"/>
  <c r="D4677" i="7"/>
  <c r="A16647" i="7" s="1"/>
  <c r="D4676" i="7"/>
  <c r="D4675" i="7"/>
  <c r="D4674" i="7"/>
  <c r="A16644" i="7" s="1"/>
  <c r="D4673" i="7"/>
  <c r="D4672" i="7"/>
  <c r="D4671" i="7"/>
  <c r="A16677" i="7" s="1"/>
  <c r="D4670" i="7"/>
  <c r="D4669" i="7"/>
  <c r="A16675" i="7" s="1"/>
  <c r="D4668" i="7"/>
  <c r="D4667" i="7"/>
  <c r="D4666" i="7"/>
  <c r="A16672" i="7" s="1"/>
  <c r="D4665" i="7"/>
  <c r="D4664" i="7"/>
  <c r="A16670" i="7" s="1"/>
  <c r="D4663" i="7"/>
  <c r="A16669" i="7" s="1"/>
  <c r="D4662" i="7"/>
  <c r="D4661" i="7"/>
  <c r="D4660" i="7"/>
  <c r="D4659" i="7"/>
  <c r="D4658" i="7"/>
  <c r="D4657" i="7"/>
  <c r="D4656" i="7"/>
  <c r="D4655" i="7"/>
  <c r="D4652" i="7"/>
  <c r="D4651" i="7"/>
  <c r="A16715" i="7" s="1"/>
  <c r="D4650" i="7"/>
  <c r="A16714" i="7" s="1"/>
  <c r="D4649" i="7"/>
  <c r="A16713" i="7" s="1"/>
  <c r="D4648" i="7"/>
  <c r="D4647" i="7"/>
  <c r="D4646" i="7"/>
  <c r="A16710" i="7" s="1"/>
  <c r="D4645" i="7"/>
  <c r="D4644" i="7"/>
  <c r="A16708" i="7" s="1"/>
  <c r="D4643" i="7"/>
  <c r="A16707" i="7" s="1"/>
  <c r="D4642" i="7"/>
  <c r="D4641" i="7"/>
  <c r="D4640" i="7"/>
  <c r="A16704" i="7" s="1"/>
  <c r="D4639" i="7"/>
  <c r="A16703" i="7" s="1"/>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A16948" i="7" s="1"/>
  <c r="D4380" i="7"/>
  <c r="D4540" i="7"/>
  <c r="D4302" i="7"/>
  <c r="A17042" i="7" s="1"/>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A17041" i="7" s="1"/>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A12757" i="7" s="1"/>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A12799" i="7" s="1"/>
  <c r="D8536" i="7"/>
  <c r="D8535" i="7"/>
  <c r="D8534" i="7"/>
  <c r="D8533" i="7"/>
  <c r="D8532" i="7"/>
  <c r="D8531" i="7"/>
  <c r="D8530" i="7"/>
  <c r="D8529" i="7"/>
  <c r="D8528" i="7"/>
  <c r="A12811" i="7" s="1"/>
  <c r="D8527" i="7"/>
  <c r="D8526" i="7"/>
  <c r="A12809" i="7" s="1"/>
  <c r="D8525" i="7"/>
  <c r="D8524" i="7"/>
  <c r="D8523" i="7"/>
  <c r="D8522" i="7"/>
  <c r="A12805" i="7" s="1"/>
  <c r="D8521" i="7"/>
  <c r="D8520" i="7"/>
  <c r="D8519" i="7"/>
  <c r="A12802" i="7" s="1"/>
  <c r="D8518" i="7"/>
  <c r="D8517" i="7"/>
  <c r="D8516" i="7"/>
  <c r="D8515" i="7"/>
  <c r="D8514" i="7"/>
  <c r="A12817" i="7" s="1"/>
  <c r="D8513" i="7"/>
  <c r="D8512" i="7"/>
  <c r="D8511" i="7"/>
  <c r="D8510" i="7"/>
  <c r="D8509" i="7"/>
  <c r="D8508" i="7"/>
  <c r="D8507" i="7"/>
  <c r="D8506" i="7"/>
  <c r="D8505" i="7"/>
  <c r="D8504" i="7"/>
  <c r="D8503" i="7"/>
  <c r="D8502" i="7"/>
  <c r="D8501" i="7"/>
  <c r="D8500" i="7"/>
  <c r="D8499" i="7"/>
  <c r="A12823" i="7" s="1"/>
  <c r="D8498" i="7"/>
  <c r="D8497" i="7"/>
  <c r="A12821" i="7" s="1"/>
  <c r="D8496" i="7"/>
  <c r="A12880" i="7" s="1"/>
  <c r="D8495" i="7"/>
  <c r="D8494" i="7"/>
  <c r="D8493" i="7"/>
  <c r="D8492" i="7"/>
  <c r="D8491" i="7"/>
  <c r="D8490" i="7"/>
  <c r="D8489" i="7"/>
  <c r="A12873" i="7" s="1"/>
  <c r="D8488" i="7"/>
  <c r="D8487" i="7"/>
  <c r="D8486" i="7"/>
  <c r="D8485" i="7"/>
  <c r="D8484" i="7"/>
  <c r="A12868" i="7" s="1"/>
  <c r="D8483" i="7"/>
  <c r="D8482" i="7"/>
  <c r="D8481" i="7"/>
  <c r="D8480" i="7"/>
  <c r="D8479" i="7"/>
  <c r="D8478" i="7"/>
  <c r="D8477" i="7"/>
  <c r="A12861" i="7" s="1"/>
  <c r="D8476" i="7"/>
  <c r="D8475" i="7"/>
  <c r="D8474" i="7"/>
  <c r="D8473" i="7"/>
  <c r="D8472" i="7"/>
  <c r="A12856" i="7" s="1"/>
  <c r="D8471" i="7"/>
  <c r="A12855" i="7" s="1"/>
  <c r="D8470" i="7"/>
  <c r="D8469" i="7"/>
  <c r="D8468" i="7"/>
  <c r="D8467" i="7"/>
  <c r="D8466" i="7"/>
  <c r="D8465" i="7"/>
  <c r="D8464" i="7"/>
  <c r="A12848" i="7" s="1"/>
  <c r="D8463" i="7"/>
  <c r="D8462" i="7"/>
  <c r="A12846" i="7" s="1"/>
  <c r="D8461" i="7"/>
  <c r="A12845" i="7" s="1"/>
  <c r="D8460" i="7"/>
  <c r="D8459" i="7"/>
  <c r="D8458" i="7"/>
  <c r="D8457" i="7"/>
  <c r="A12841" i="7" s="1"/>
  <c r="D8456" i="7"/>
  <c r="D8455" i="7"/>
  <c r="A12839" i="7" s="1"/>
  <c r="D8454" i="7"/>
  <c r="D8453" i="7"/>
  <c r="D8452" i="7"/>
  <c r="D8451" i="7"/>
  <c r="D8450" i="7"/>
  <c r="D8449" i="7"/>
  <c r="D8448" i="7"/>
  <c r="D8447" i="7"/>
  <c r="D8446" i="7"/>
  <c r="D8445" i="7"/>
  <c r="D8444" i="7"/>
  <c r="D8443" i="7"/>
  <c r="D8442" i="7"/>
  <c r="A12921" i="7" s="1"/>
  <c r="D8441" i="7"/>
  <c r="A12920" i="7" s="1"/>
  <c r="D8440" i="7"/>
  <c r="D8439" i="7"/>
  <c r="D8438" i="7"/>
  <c r="D8437" i="7"/>
  <c r="A12916" i="7" s="1"/>
  <c r="D8436" i="7"/>
  <c r="D8435" i="7"/>
  <c r="A12914" i="7" s="1"/>
  <c r="D8434" i="7"/>
  <c r="D8433" i="7"/>
  <c r="D8432" i="7"/>
  <c r="D8431" i="7"/>
  <c r="D8430" i="7"/>
  <c r="D8429" i="7"/>
  <c r="D8428" i="7"/>
  <c r="D8427" i="7"/>
  <c r="D8426" i="7"/>
  <c r="D8425" i="7"/>
  <c r="D8424" i="7"/>
  <c r="D8423" i="7"/>
  <c r="D8422" i="7"/>
  <c r="D8421" i="7"/>
  <c r="D8420" i="7"/>
  <c r="D8419" i="7"/>
  <c r="D8418" i="7"/>
  <c r="A12897" i="7" s="1"/>
  <c r="D8417" i="7"/>
  <c r="D8416" i="7"/>
  <c r="D8415" i="7"/>
  <c r="D8414" i="7"/>
  <c r="A12893" i="7" s="1"/>
  <c r="D8413" i="7"/>
  <c r="A12892" i="7" s="1"/>
  <c r="D8412" i="7"/>
  <c r="A12891" i="7" s="1"/>
  <c r="D8411" i="7"/>
  <c r="D8410" i="7"/>
  <c r="A12889" i="7" s="1"/>
  <c r="D8409" i="7"/>
  <c r="A12888" i="7" s="1"/>
  <c r="D8408" i="7"/>
  <c r="D8407" i="7"/>
  <c r="A12886" i="7" s="1"/>
  <c r="D8406" i="7"/>
  <c r="D8405" i="7"/>
  <c r="D8404" i="7"/>
  <c r="A12883" i="7" s="1"/>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A13084" i="7" s="1"/>
  <c r="D8277" i="7"/>
  <c r="D8276" i="7"/>
  <c r="A13082" i="7" s="1"/>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A13133" i="7" s="1"/>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A13102" i="7" s="1"/>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A13215" i="7" s="1"/>
  <c r="D8125" i="7"/>
  <c r="D8124" i="7"/>
  <c r="D8123" i="7"/>
  <c r="D8122" i="7"/>
  <c r="D8121" i="7"/>
  <c r="D8120" i="7"/>
  <c r="D8119" i="7"/>
  <c r="D8118" i="7"/>
  <c r="D8117" i="7"/>
  <c r="D8116" i="7"/>
  <c r="D8115" i="7"/>
  <c r="A13204" i="7" s="1"/>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A13257" i="7" s="1"/>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A13339" i="7" s="1"/>
  <c r="D7990" i="7"/>
  <c r="D7989" i="7"/>
  <c r="D7988" i="7"/>
  <c r="D7987" i="7"/>
  <c r="D7986" i="7"/>
  <c r="D7985" i="7"/>
  <c r="D7984" i="7"/>
  <c r="D7983" i="7"/>
  <c r="D7982" i="7"/>
  <c r="D7981" i="7"/>
  <c r="D7980" i="7"/>
  <c r="D7979" i="7"/>
  <c r="D7978" i="7"/>
  <c r="D7977" i="7"/>
  <c r="D7976" i="7"/>
  <c r="D7975" i="7"/>
  <c r="D7974" i="7"/>
  <c r="D7973" i="7"/>
  <c r="D7972" i="7"/>
  <c r="D7971" i="7"/>
  <c r="D7970" i="7"/>
  <c r="D7969" i="7"/>
  <c r="A13366" i="7" s="1"/>
  <c r="D7968" i="7"/>
  <c r="D7967" i="7"/>
  <c r="D7966" i="7"/>
  <c r="D7965" i="7"/>
  <c r="D7964" i="7"/>
  <c r="A13377" i="7" s="1"/>
  <c r="D7963" i="7"/>
  <c r="D7962" i="7"/>
  <c r="A13375" i="7" s="1"/>
  <c r="D7961" i="7"/>
  <c r="D7960" i="7"/>
  <c r="A13373" i="7" s="1"/>
  <c r="D7959" i="7"/>
  <c r="D7958" i="7"/>
  <c r="D7957" i="7"/>
  <c r="D7956" i="7"/>
  <c r="D7955" i="7"/>
  <c r="D7954" i="7"/>
  <c r="A13385" i="7" s="1"/>
  <c r="D7953" i="7"/>
  <c r="D7952" i="7"/>
  <c r="D7951" i="7"/>
  <c r="D7950" i="7"/>
  <c r="D7949" i="7"/>
  <c r="D7948" i="7"/>
  <c r="D7947" i="7"/>
  <c r="D7946" i="7"/>
  <c r="D7945" i="7"/>
  <c r="D7944" i="7"/>
  <c r="D7943" i="7"/>
  <c r="D7942" i="7"/>
  <c r="D7941" i="7"/>
  <c r="D7940" i="7"/>
  <c r="D7939" i="7"/>
  <c r="D7938" i="7"/>
  <c r="D7937" i="7"/>
  <c r="D7936" i="7"/>
  <c r="A13397" i="7" s="1"/>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A13605" i="7" s="1"/>
  <c r="D7726" i="7"/>
  <c r="D7725" i="7"/>
  <c r="D7724" i="7"/>
  <c r="D7723" i="7"/>
  <c r="D7722" i="7"/>
  <c r="D7721" i="7"/>
  <c r="D7720" i="7"/>
  <c r="D7719" i="7"/>
  <c r="A13638" i="7" s="1"/>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A13709" i="7" s="1"/>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A13717" i="7" s="1"/>
  <c r="D7620" i="7"/>
  <c r="D7619" i="7"/>
  <c r="A13715" i="7" s="1"/>
  <c r="D7618" i="7"/>
  <c r="D7617" i="7"/>
  <c r="D7616" i="7"/>
  <c r="D7615" i="7"/>
  <c r="D7614" i="7"/>
  <c r="A13727" i="7" s="1"/>
  <c r="D7613" i="7"/>
  <c r="D7612" i="7"/>
  <c r="D7611" i="7"/>
  <c r="D7610" i="7"/>
  <c r="D7609" i="7"/>
  <c r="D7608" i="7"/>
  <c r="A13721" i="7" s="1"/>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A14753" i="7"/>
  <c r="L5837" i="7"/>
  <c r="A15493" i="7"/>
  <c r="L6149" i="7"/>
  <c r="A15239" i="7"/>
  <c r="L6237" i="7"/>
  <c r="A15110" i="7"/>
  <c r="L6793" i="7"/>
  <c r="A14528" i="7"/>
  <c r="L7050" i="7"/>
  <c r="A14277" i="7"/>
  <c r="A11321" i="7"/>
  <c r="L5116" i="7"/>
  <c r="A16240" i="7"/>
  <c r="L5066" i="7"/>
  <c r="A16292" i="7"/>
  <c r="L5097" i="7"/>
  <c r="A16221" i="7"/>
  <c r="L5396" i="7"/>
  <c r="A15947" i="7"/>
  <c r="L5776" i="7"/>
  <c r="A15583" i="7"/>
  <c r="L6201" i="7"/>
  <c r="A15116" i="7"/>
  <c r="L6238" i="7"/>
  <c r="A15092" i="7"/>
  <c r="L6443" i="7"/>
  <c r="A14945" i="7"/>
  <c r="L6858" i="7"/>
  <c r="A14444" i="7"/>
  <c r="L6197" i="7"/>
  <c r="A15142" i="7"/>
  <c r="L6592" i="7"/>
  <c r="A14732" i="7"/>
  <c r="L5091" i="7"/>
  <c r="A16260" i="7"/>
  <c r="L5700" i="7"/>
  <c r="A15601" i="7"/>
  <c r="L5995" i="7"/>
  <c r="A15358" i="7"/>
  <c r="L6185" i="7"/>
  <c r="A15149" i="7"/>
  <c r="L6242" i="7"/>
  <c r="A15081" i="7"/>
  <c r="L7057" i="7"/>
  <c r="A14284" i="7"/>
  <c r="L7110" i="7"/>
  <c r="A14223" i="7"/>
  <c r="A9771" i="7"/>
  <c r="A11339" i="7"/>
  <c r="L6189" i="7"/>
  <c r="A15146" i="7"/>
  <c r="L6431" i="7"/>
  <c r="A14933" i="7"/>
  <c r="L4948" i="7"/>
  <c r="A16395" i="7"/>
  <c r="L5729" i="7"/>
  <c r="A15630" i="7"/>
  <c r="L5907" i="7"/>
  <c r="A15440" i="7"/>
  <c r="L6187" i="7"/>
  <c r="A15144" i="7"/>
  <c r="L6214" i="7"/>
  <c r="A15129" i="7"/>
  <c r="L6445" i="7"/>
  <c r="A14947" i="7"/>
  <c r="L6881" i="7"/>
  <c r="A14467" i="7"/>
  <c r="L7058" i="7"/>
  <c r="A14262" i="7"/>
  <c r="L6069" i="7"/>
  <c r="A15326" i="7"/>
  <c r="A11261" i="7"/>
  <c r="A11565" i="7"/>
  <c r="L5376" i="7"/>
  <c r="A15952" i="7"/>
  <c r="L7069" i="7"/>
  <c r="A14273" i="7"/>
  <c r="L5890" i="7"/>
  <c r="A15490" i="7"/>
  <c r="L5971" i="7"/>
  <c r="A15363" i="7"/>
  <c r="L6071" i="7"/>
  <c r="A15328" i="7"/>
  <c r="L6457" i="7"/>
  <c r="A14887" i="7"/>
  <c r="L6683" i="7"/>
  <c r="A14643" i="7"/>
  <c r="L6960" i="7"/>
  <c r="A14316" i="7"/>
  <c r="A9703" i="7"/>
  <c r="A11567" i="7"/>
  <c r="L6953" i="7"/>
  <c r="A14384" i="7"/>
  <c r="L5378" i="7"/>
  <c r="A15954" i="7"/>
  <c r="L5535" i="7"/>
  <c r="A15807" i="7"/>
  <c r="L5381" i="7"/>
  <c r="A15957" i="7"/>
  <c r="L5537" i="7"/>
  <c r="A15809" i="7"/>
  <c r="L6236" i="7"/>
  <c r="A15109" i="7"/>
  <c r="L6684" i="7"/>
  <c r="A14644" i="7"/>
  <c r="L6844" i="7"/>
  <c r="A14478" i="7"/>
  <c r="A11488" i="7"/>
  <c r="K3275" i="7"/>
  <c r="K3188" i="7"/>
  <c r="K3274" i="7"/>
  <c r="K2856" i="7"/>
  <c r="K2811" i="7"/>
  <c r="K2588" i="7"/>
  <c r="K2357" i="7"/>
  <c r="K2163" i="7"/>
  <c r="K1954" i="7"/>
  <c r="K1946" i="7"/>
  <c r="K1858" i="7"/>
  <c r="K1748" i="7"/>
  <c r="K1596" i="7"/>
  <c r="K1514" i="7"/>
  <c r="K1449" i="7"/>
  <c r="K1263" i="7"/>
  <c r="K797" i="7"/>
  <c r="K487" i="7"/>
  <c r="K4899" i="7"/>
  <c r="K4544" i="7"/>
  <c r="K4385" i="7"/>
  <c r="A16916" i="7" s="1"/>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C69" i="3" s="1"/>
  <c r="AD66" i="3" s="1"/>
  <c r="AF8" i="3"/>
  <c r="AQ65" i="3"/>
  <c r="AR65" i="3" s="1"/>
  <c r="AO3" i="9"/>
  <c r="AO9" i="9" s="1"/>
  <c r="AU8" i="3" s="1"/>
  <c r="AU14" i="3" s="1"/>
  <c r="G5" i="1" s="1"/>
  <c r="AQ8" i="3"/>
  <c r="AR8" i="3" s="1"/>
  <c r="AL14" i="3"/>
  <c r="AN14" i="3"/>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A13728" i="7" s="1"/>
  <c r="R5" i="3"/>
  <c r="AG5" i="3" s="1"/>
  <c r="AV5" i="3" s="1"/>
  <c r="BK5" i="3" s="1"/>
  <c r="S5" i="3"/>
  <c r="AH5" i="3" s="1"/>
  <c r="AW5" i="3" s="1"/>
  <c r="BL5" i="3" s="1"/>
  <c r="T5" i="3"/>
  <c r="AI5" i="3" s="1"/>
  <c r="AX5" i="3" s="1"/>
  <c r="BM5" i="3" s="1"/>
  <c r="U5" i="3"/>
  <c r="AJ5" i="3" s="1"/>
  <c r="AY5" i="3" s="1"/>
  <c r="BN5" i="3" s="1"/>
  <c r="V5" i="3"/>
  <c r="AK5" i="3" s="1"/>
  <c r="AZ5" i="3" s="1"/>
  <c r="BO5" i="3" s="1"/>
  <c r="W5" i="3"/>
  <c r="AL5" i="3" s="1"/>
  <c r="BA5" i="3" s="1"/>
  <c r="BP5" i="3" s="1"/>
  <c r="X5" i="3"/>
  <c r="AM5" i="3" s="1"/>
  <c r="BB5" i="3" s="1"/>
  <c r="BQ5" i="3" s="1"/>
  <c r="Y5" i="3"/>
  <c r="AN5" i="3" s="1"/>
  <c r="BC5" i="3" s="1"/>
  <c r="BR5" i="3" s="1"/>
  <c r="Z5" i="3"/>
  <c r="AO5" i="3" s="1"/>
  <c r="BD5" i="3" s="1"/>
  <c r="BS5" i="3" s="1"/>
  <c r="AA5" i="3"/>
  <c r="AP5" i="3" s="1"/>
  <c r="BE5" i="3" s="1"/>
  <c r="BT5" i="3" s="1"/>
  <c r="AB5" i="3"/>
  <c r="AQ5" i="3" s="1"/>
  <c r="BF5" i="3" s="1"/>
  <c r="BU5" i="3" s="1"/>
  <c r="Q5" i="3"/>
  <c r="AF5" i="3" s="1"/>
  <c r="AU5" i="3" s="1"/>
  <c r="BJ5" i="3" s="1"/>
  <c r="D7595" i="7"/>
  <c r="A4615" i="7"/>
  <c r="A5495" i="7"/>
  <c r="D7594" i="7"/>
  <c r="L2756" i="7" l="1"/>
  <c r="L2403" i="7"/>
  <c r="L4718" i="7"/>
  <c r="A16635" i="7"/>
  <c r="L2900" i="7"/>
  <c r="L750" i="7"/>
  <c r="L465" i="7"/>
  <c r="L2938" i="7"/>
  <c r="L1859" i="7"/>
  <c r="L2869" i="7"/>
  <c r="L2990" i="7"/>
  <c r="L2874" i="7"/>
  <c r="L2579" i="7"/>
  <c r="L2431" i="7"/>
  <c r="L2415" i="7"/>
  <c r="L2087" i="7"/>
  <c r="L1857" i="7"/>
  <c r="L864" i="7"/>
  <c r="L64" i="7"/>
  <c r="L4616" i="7"/>
  <c r="A16680" i="7"/>
  <c r="L4323" i="7"/>
  <c r="A17012" i="7"/>
  <c r="L3733" i="7"/>
  <c r="L4005" i="7"/>
  <c r="L3681" i="7"/>
  <c r="L3412" i="7"/>
  <c r="L3288" i="7"/>
  <c r="L3459" i="7"/>
  <c r="L4602" i="7"/>
  <c r="A16726" i="7"/>
  <c r="L3999" i="7"/>
  <c r="L3313" i="7"/>
  <c r="L3012" i="7"/>
  <c r="L2321" i="7"/>
  <c r="L2139" i="7"/>
  <c r="L3616" i="7"/>
  <c r="L3277" i="7"/>
  <c r="L3026" i="7"/>
  <c r="L2420" i="7"/>
  <c r="L3016" i="7"/>
  <c r="L2732" i="7"/>
  <c r="L2430" i="7"/>
  <c r="L2209" i="7"/>
  <c r="L1834" i="7"/>
  <c r="L1721" i="7"/>
  <c r="L1253" i="7"/>
  <c r="L915" i="7"/>
  <c r="L4376" i="7"/>
  <c r="A16979" i="7"/>
  <c r="L3824" i="7"/>
  <c r="L4580" i="7"/>
  <c r="A16752" i="7"/>
  <c r="L4464" i="7"/>
  <c r="A16855" i="7"/>
  <c r="L3971" i="7"/>
  <c r="L4216" i="7"/>
  <c r="L3759" i="7"/>
  <c r="L3538" i="7"/>
  <c r="L2910" i="7"/>
  <c r="L478" i="7"/>
  <c r="L1483" i="7"/>
  <c r="L3237" i="7"/>
  <c r="L3134" i="7"/>
  <c r="L3057" i="7"/>
  <c r="L2955" i="7"/>
  <c r="L2867" i="7"/>
  <c r="L2767" i="7"/>
  <c r="L2707" i="7"/>
  <c r="L2429" i="7"/>
  <c r="L1768" i="7"/>
  <c r="L1250" i="7"/>
  <c r="L4608" i="7"/>
  <c r="A16732" i="7"/>
  <c r="L4003" i="7"/>
  <c r="L4463" i="7"/>
  <c r="A16854" i="7"/>
  <c r="L3518" i="7"/>
  <c r="L3539" i="7"/>
  <c r="L4079" i="7"/>
  <c r="L3281" i="7"/>
  <c r="L2404" i="7"/>
  <c r="L2372" i="7"/>
  <c r="L1890" i="7"/>
  <c r="L1760" i="7"/>
  <c r="L1582" i="7"/>
  <c r="L1327" i="7"/>
  <c r="L3484" i="7"/>
  <c r="L3780" i="7"/>
  <c r="L4607" i="7"/>
  <c r="A16731" i="7"/>
  <c r="L3301" i="7"/>
  <c r="L4605" i="7"/>
  <c r="A16729" i="7"/>
  <c r="L3463" i="7"/>
  <c r="L3280" i="7"/>
  <c r="L2445" i="7"/>
  <c r="L2953" i="7"/>
  <c r="L2690" i="7"/>
  <c r="L3311" i="7"/>
  <c r="L3328" i="7"/>
  <c r="L4606" i="7"/>
  <c r="A16730" i="7"/>
  <c r="L4368" i="7"/>
  <c r="A16971" i="7"/>
  <c r="L4604" i="7"/>
  <c r="A16728" i="7"/>
  <c r="L4429" i="7"/>
  <c r="A16902" i="7"/>
  <c r="L3279" i="7"/>
  <c r="L1692" i="7"/>
  <c r="L1264" i="7"/>
  <c r="L4255" i="7"/>
  <c r="A17059" i="7"/>
  <c r="L3014" i="7"/>
  <c r="L2658" i="7"/>
  <c r="L3124" i="7"/>
  <c r="L2865" i="7"/>
  <c r="L1269" i="7"/>
  <c r="L2681" i="7"/>
  <c r="L1436" i="7"/>
  <c r="L2876" i="7"/>
  <c r="L874" i="7"/>
  <c r="L135" i="7"/>
  <c r="L4614" i="7"/>
  <c r="A16724" i="7"/>
  <c r="L3559" i="7"/>
  <c r="L4595" i="7"/>
  <c r="A16738" i="7"/>
  <c r="L3432" i="7"/>
  <c r="L3302" i="7"/>
  <c r="L4400" i="7"/>
  <c r="A16931" i="7"/>
  <c r="L3414" i="7"/>
  <c r="L3797" i="7"/>
  <c r="L4601" i="7"/>
  <c r="A16725" i="7"/>
  <c r="L2146" i="7"/>
  <c r="L2189" i="7"/>
  <c r="L4654" i="7"/>
  <c r="A16718" i="7"/>
  <c r="L3310" i="7"/>
  <c r="L3615" i="7"/>
  <c r="L3024" i="7"/>
  <c r="L3267" i="7"/>
  <c r="L3138" i="7"/>
  <c r="L2994" i="7"/>
  <c r="L2894" i="7"/>
  <c r="L2693" i="7"/>
  <c r="L2432" i="7"/>
  <c r="L2220" i="7"/>
  <c r="L1937" i="7"/>
  <c r="L1561" i="7"/>
  <c r="L1456" i="7"/>
  <c r="L833" i="7"/>
  <c r="L515" i="7"/>
  <c r="L368" i="7"/>
  <c r="L276" i="7"/>
  <c r="L3413" i="7"/>
  <c r="L3553" i="7"/>
  <c r="L3460" i="7"/>
  <c r="L4532" i="7"/>
  <c r="A16795"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BT73" i="3"/>
  <c r="W73" i="3"/>
  <c r="AQ73" i="3"/>
  <c r="BC73" i="3"/>
  <c r="N73" i="3"/>
  <c r="Z73" i="3"/>
  <c r="BL73" i="3"/>
  <c r="BS73" i="3"/>
  <c r="AB73" i="3"/>
  <c r="J73" i="3"/>
  <c r="AI73" i="3"/>
  <c r="AU73" i="3"/>
  <c r="BN73" i="3"/>
  <c r="E73" i="3"/>
  <c r="R73" i="3"/>
  <c r="AY73" i="3"/>
  <c r="BK73" i="3"/>
  <c r="V73" i="3"/>
  <c r="AP73" i="3"/>
  <c r="BA73" i="3"/>
  <c r="G73" i="3"/>
  <c r="AL73" i="3"/>
  <c r="BF73" i="3"/>
  <c r="BR73" i="3"/>
  <c r="T73" i="3"/>
  <c r="K73" i="3"/>
  <c r="AH73" i="3"/>
  <c r="AN73" i="3"/>
  <c r="AO73" i="3"/>
  <c r="Y73" i="3"/>
  <c r="AX73" i="3"/>
  <c r="BJ73" i="3"/>
  <c r="C73" i="3"/>
  <c r="U73" i="3"/>
  <c r="AF73" i="3"/>
  <c r="BU73" i="3"/>
  <c r="M73" i="3"/>
  <c r="Q73" i="3"/>
  <c r="AK73" i="3"/>
  <c r="BE73" i="3"/>
  <c r="BQ73" i="3"/>
  <c r="AG73" i="3"/>
  <c r="D73" i="3"/>
  <c r="AA73" i="3"/>
  <c r="BM73" i="3"/>
  <c r="H73" i="3"/>
  <c r="X73" i="3"/>
  <c r="AW73" i="3"/>
  <c r="BD73" i="3"/>
  <c r="L73" i="3"/>
  <c r="S73" i="3"/>
  <c r="AZ73" i="3"/>
  <c r="BO73" i="3"/>
  <c r="I73" i="3"/>
  <c r="AJ73" i="3"/>
  <c r="AV73" i="3"/>
  <c r="BP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3018" i="7"/>
  <c r="K13682" i="7"/>
  <c r="K12763" i="7"/>
  <c r="K13683" i="7"/>
  <c r="K13875" i="7"/>
  <c r="K12349" i="7"/>
  <c r="K12365" i="7"/>
  <c r="K13013" i="7"/>
  <c r="K13693" i="7"/>
  <c r="K12207" i="7"/>
  <c r="K13876" i="7"/>
  <c r="K14114" i="7"/>
  <c r="K14130" i="7"/>
  <c r="K12815" i="7"/>
  <c r="K13028" i="7"/>
  <c r="K13684" i="7"/>
  <c r="K14115" i="7"/>
  <c r="K14131" i="7"/>
  <c r="K13030" i="7"/>
  <c r="K14116" i="7"/>
  <c r="K14124" i="7"/>
  <c r="K14372" i="7"/>
  <c r="K13198" i="7"/>
  <c r="K13687" i="7"/>
  <c r="K14117" i="7"/>
  <c r="K14118" i="7"/>
  <c r="K14126" i="7"/>
  <c r="K14326" i="7"/>
  <c r="K12758" i="7"/>
  <c r="K13022" i="7"/>
  <c r="K13096" i="7"/>
  <c r="K13689" i="7"/>
  <c r="K14119" i="7"/>
  <c r="K14327" i="7"/>
  <c r="K12192" i="7"/>
  <c r="K13014" i="7"/>
  <c r="K14120" i="7"/>
  <c r="K12812" i="7"/>
  <c r="K14913" i="7"/>
  <c r="K16281" i="7"/>
  <c r="K14874" i="7"/>
  <c r="K14882" i="7"/>
  <c r="K15194" i="7"/>
  <c r="K15218" i="7"/>
  <c r="K16514" i="7"/>
  <c r="K14875" i="7"/>
  <c r="K15195" i="7"/>
  <c r="K15203" i="7"/>
  <c r="K15219" i="7"/>
  <c r="K15267" i="7"/>
  <c r="K14876" i="7"/>
  <c r="K14884" i="7"/>
  <c r="K15212" i="7"/>
  <c r="K15220" i="7"/>
  <c r="K15772" i="7"/>
  <c r="K14877" i="7"/>
  <c r="K15213" i="7"/>
  <c r="K15221" i="7"/>
  <c r="K15269" i="7"/>
  <c r="K15773" i="7"/>
  <c r="K16173" i="7"/>
  <c r="K16277" i="7"/>
  <c r="K16661" i="7"/>
  <c r="K14878" i="7"/>
  <c r="K14886" i="7"/>
  <c r="K15198" i="7"/>
  <c r="K15214" i="7"/>
  <c r="K16278" i="7"/>
  <c r="K16662" i="7"/>
  <c r="K14879" i="7"/>
  <c r="K14911" i="7"/>
  <c r="K14927" i="7"/>
  <c r="K15175" i="7"/>
  <c r="K15215" i="7"/>
  <c r="K16279" i="7"/>
  <c r="K16407" i="7"/>
  <c r="K16575" i="7"/>
  <c r="K16663" i="7"/>
  <c r="K14880" i="7"/>
  <c r="K14912" i="7"/>
  <c r="K15216" i="7"/>
  <c r="K16280" i="7"/>
  <c r="K16408" i="7"/>
  <c r="K7971" i="7"/>
  <c r="K7948" i="7"/>
  <c r="A13379" i="7" s="1"/>
  <c r="K7733" i="7"/>
  <c r="K7741" i="7"/>
  <c r="K7765" i="7"/>
  <c r="A13549" i="7" s="1"/>
  <c r="K7998" i="7"/>
  <c r="K7970" i="7"/>
  <c r="K8768" i="7"/>
  <c r="K8929" i="7"/>
  <c r="K7737" i="7"/>
  <c r="A13574" i="7" s="1"/>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K16940" i="7"/>
  <c r="K16942" i="7"/>
  <c r="A3332" i="7"/>
  <c r="K12225" i="7"/>
  <c r="K12649" i="7"/>
  <c r="K12370" i="7"/>
  <c r="K12458" i="7"/>
  <c r="K12538" i="7"/>
  <c r="K12690" i="7"/>
  <c r="K12978" i="7"/>
  <c r="K13474" i="7"/>
  <c r="K13706" i="7"/>
  <c r="K13714" i="7"/>
  <c r="K12587" i="7"/>
  <c r="K13075" i="7"/>
  <c r="K13083" i="7"/>
  <c r="K13091" i="7"/>
  <c r="K13171" i="7"/>
  <c r="K12172" i="7"/>
  <c r="K12372" i="7"/>
  <c r="K12588" i="7"/>
  <c r="K12221" i="7"/>
  <c r="K12621" i="7"/>
  <c r="K13077" i="7"/>
  <c r="K13085" i="7"/>
  <c r="K13093" i="7"/>
  <c r="K13253" i="7"/>
  <c r="K13541" i="7"/>
  <c r="K12222" i="7"/>
  <c r="K12366" i="7"/>
  <c r="K12374" i="7"/>
  <c r="K12390" i="7"/>
  <c r="K12223" i="7"/>
  <c r="K12224" i="7"/>
  <c r="K13079" i="7"/>
  <c r="K13089" i="7"/>
  <c r="K13532" i="7"/>
  <c r="K13863" i="7"/>
  <c r="K14546" i="7"/>
  <c r="K14554" i="7"/>
  <c r="K12376" i="7"/>
  <c r="K12953" i="7"/>
  <c r="K13353" i="7"/>
  <c r="K13716" i="7"/>
  <c r="K14363" i="7"/>
  <c r="K14443" i="7"/>
  <c r="K12620" i="7"/>
  <c r="K12975" i="7"/>
  <c r="K13081" i="7"/>
  <c r="K13436" i="7"/>
  <c r="K13708" i="7"/>
  <c r="K14076" i="7"/>
  <c r="K14548" i="7"/>
  <c r="K14564" i="7"/>
  <c r="K14580" i="7"/>
  <c r="K14628" i="7"/>
  <c r="K12976" i="7"/>
  <c r="K13252" i="7"/>
  <c r="K14725" i="7"/>
  <c r="K12368" i="7"/>
  <c r="K12977" i="7"/>
  <c r="K13438" i="7"/>
  <c r="K13448" i="7"/>
  <c r="K13710" i="7"/>
  <c r="K13990" i="7"/>
  <c r="K14550" i="7"/>
  <c r="K14566" i="7"/>
  <c r="K13472" i="7"/>
  <c r="K13528" i="7"/>
  <c r="K13599" i="7"/>
  <c r="K13087" i="7"/>
  <c r="K13600" i="7"/>
  <c r="K13712" i="7"/>
  <c r="K14544" i="7"/>
  <c r="K14552" i="7"/>
  <c r="K13862" i="7"/>
  <c r="K14985" i="7"/>
  <c r="K15009" i="7"/>
  <c r="K16193" i="7"/>
  <c r="K16385" i="7"/>
  <c r="K16665" i="7"/>
  <c r="K15050" i="7"/>
  <c r="K15506" i="7"/>
  <c r="K15514" i="7"/>
  <c r="K16386" i="7"/>
  <c r="K16410" i="7"/>
  <c r="K16522" i="7"/>
  <c r="K15051" i="7"/>
  <c r="K15515" i="7"/>
  <c r="K16187" i="7"/>
  <c r="K16387" i="7"/>
  <c r="K16411" i="7"/>
  <c r="K15348" i="7"/>
  <c r="K16388" i="7"/>
  <c r="K16412" i="7"/>
  <c r="K15053" i="7"/>
  <c r="K15325" i="7"/>
  <c r="K15589" i="7"/>
  <c r="K16389" i="7"/>
  <c r="K16413" i="7"/>
  <c r="K16493" i="7"/>
  <c r="K16637" i="7"/>
  <c r="K15054" i="7"/>
  <c r="K15086" i="7"/>
  <c r="K15374" i="7"/>
  <c r="A5962" i="7" s="1"/>
  <c r="K15494" i="7"/>
  <c r="K16206" i="7"/>
  <c r="K16390" i="7"/>
  <c r="K16414" i="7"/>
  <c r="K15087" i="7"/>
  <c r="K15327" i="7"/>
  <c r="K15463" i="7"/>
  <c r="K15495" i="7"/>
  <c r="K15591" i="7"/>
  <c r="K16391" i="7"/>
  <c r="K14665" i="7"/>
  <c r="K14984" i="7"/>
  <c r="K9226" i="7"/>
  <c r="K9222" i="7"/>
  <c r="K12080" i="7"/>
  <c r="K12641" i="7"/>
  <c r="K12982" i="7"/>
  <c r="K7605" i="7"/>
  <c r="K7606" i="7"/>
  <c r="A13719" i="7" s="1"/>
  <c r="K8032" i="7"/>
  <c r="K8511" i="7"/>
  <c r="A12835" i="7" s="1"/>
  <c r="K8607" i="7"/>
  <c r="K9058" i="7"/>
  <c r="K9715" i="7"/>
  <c r="A11586" i="7" s="1"/>
  <c r="K10505" i="7"/>
  <c r="A10830" i="7" s="1"/>
  <c r="K10542" i="7"/>
  <c r="K10621" i="7"/>
  <c r="K9892" i="7"/>
  <c r="K10961" i="7"/>
  <c r="K10543" i="7"/>
  <c r="K7734" i="7"/>
  <c r="K8246" i="7"/>
  <c r="K8617" i="7"/>
  <c r="K9081" i="7"/>
  <c r="K9493" i="7"/>
  <c r="K10311" i="7"/>
  <c r="K9946" i="7"/>
  <c r="K10663" i="7"/>
  <c r="K11681" i="7"/>
  <c r="K11005" i="7"/>
  <c r="A10308" i="7" s="1"/>
  <c r="K13318" i="7"/>
  <c r="K14074" i="7"/>
  <c r="K14395" i="7"/>
  <c r="K7899" i="7"/>
  <c r="K8237" i="7"/>
  <c r="K8333" i="7"/>
  <c r="K8238" i="7"/>
  <c r="K8334" i="7"/>
  <c r="K7847" i="7"/>
  <c r="K8335" i="7"/>
  <c r="A13010" i="7" s="1"/>
  <c r="K7848" i="7"/>
  <c r="K7896" i="7"/>
  <c r="K8336" i="7"/>
  <c r="K7850" i="7"/>
  <c r="A13540" i="7" s="1"/>
  <c r="K7898" i="7"/>
  <c r="K8274" i="7"/>
  <c r="A13080" i="7" s="1"/>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K16756" i="7"/>
  <c r="K16757" i="7"/>
  <c r="K16758" i="7"/>
  <c r="K16759" i="7"/>
  <c r="A4595" i="7" s="1"/>
  <c r="A3046" i="7"/>
  <c r="K12516" i="7"/>
  <c r="K12517" i="7"/>
  <c r="K13293" i="7"/>
  <c r="K13294" i="7"/>
  <c r="K14844" i="7"/>
  <c r="K13790" i="7"/>
  <c r="K14063" i="7"/>
  <c r="K14255" i="7"/>
  <c r="K13791" i="7"/>
  <c r="K14064" i="7"/>
  <c r="K14256" i="7"/>
  <c r="K15313" i="7"/>
  <c r="K14930" i="7"/>
  <c r="K15042" i="7"/>
  <c r="K15410" i="7"/>
  <c r="K14931" i="7"/>
  <c r="K15043" i="7"/>
  <c r="K16339" i="7"/>
  <c r="K14932" i="7"/>
  <c r="K15044" i="7"/>
  <c r="K15412" i="7"/>
  <c r="K15996" i="7"/>
  <c r="K16340" i="7"/>
  <c r="K16396" i="7"/>
  <c r="K16460" i="7"/>
  <c r="K15045" i="7"/>
  <c r="K15309" i="7"/>
  <c r="K15997" i="7"/>
  <c r="K16341" i="7"/>
  <c r="K16461" i="7"/>
  <c r="K14843" i="7"/>
  <c r="K15311" i="7"/>
  <c r="K7973" i="7"/>
  <c r="K7615" i="7"/>
  <c r="A13711" i="7" s="1"/>
  <c r="K7751" i="7"/>
  <c r="K8255" i="7"/>
  <c r="A13061" i="7" s="1"/>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6885" i="7"/>
  <c r="K16846" i="7"/>
  <c r="K16936" i="7"/>
  <c r="K16737" i="7"/>
  <c r="K16939" i="7"/>
  <c r="K12201" i="7"/>
  <c r="K12609" i="7"/>
  <c r="K12234" i="7"/>
  <c r="K12610" i="7"/>
  <c r="K13890" i="7"/>
  <c r="K13547" i="7"/>
  <c r="K12285" i="7"/>
  <c r="K12781" i="7"/>
  <c r="K13189" i="7"/>
  <c r="K12870" i="7"/>
  <c r="K12983" i="7"/>
  <c r="K13048" i="7"/>
  <c r="K13408" i="7"/>
  <c r="K13695" i="7"/>
  <c r="K13769" i="7"/>
  <c r="K14210" i="7"/>
  <c r="K14602" i="7"/>
  <c r="K12672" i="7"/>
  <c r="K14707" i="7"/>
  <c r="K12640" i="7"/>
  <c r="K13070" i="7"/>
  <c r="K14028" i="7"/>
  <c r="K14108" i="7"/>
  <c r="K13335" i="7"/>
  <c r="K13918" i="7"/>
  <c r="K14205" i="7"/>
  <c r="K14685" i="7"/>
  <c r="K14733" i="7"/>
  <c r="K13919" i="7"/>
  <c r="K14718" i="7"/>
  <c r="K14782" i="7"/>
  <c r="K14897" i="7"/>
  <c r="K15265" i="7"/>
  <c r="K15993" i="7"/>
  <c r="K16161" i="7"/>
  <c r="K16457" i="7"/>
  <c r="K14806" i="7"/>
  <c r="K16066" i="7"/>
  <c r="K16394" i="7"/>
  <c r="K16458" i="7"/>
  <c r="K16498" i="7"/>
  <c r="K15443" i="7"/>
  <c r="K16523" i="7"/>
  <c r="K14225" i="7"/>
  <c r="K15172" i="7"/>
  <c r="K15204" i="7"/>
  <c r="K15628" i="7"/>
  <c r="K16668" i="7"/>
  <c r="K15206" i="7"/>
  <c r="K15366" i="7"/>
  <c r="K14813" i="7"/>
  <c r="K14991" i="7"/>
  <c r="K15383" i="7"/>
  <c r="K14992" i="7"/>
  <c r="K15984" i="7"/>
  <c r="K16456" i="7"/>
  <c r="K7040" i="7"/>
  <c r="K7790" i="7"/>
  <c r="A13480" i="7" s="1"/>
  <c r="K8198" i="7"/>
  <c r="K8247" i="7"/>
  <c r="A13053" i="7" s="1"/>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6747" i="7"/>
  <c r="K16851" i="7"/>
  <c r="K16740" i="7"/>
  <c r="K16748" i="7"/>
  <c r="K16741" i="7"/>
  <c r="K16781" i="7"/>
  <c r="K16742" i="7"/>
  <c r="K16744" i="7"/>
  <c r="K16776" i="7"/>
  <c r="K16848" i="7"/>
  <c r="K16952" i="7"/>
  <c r="K16745" i="7"/>
  <c r="K16753" i="7"/>
  <c r="K16849" i="7"/>
  <c r="K16977" i="7"/>
  <c r="K16754" i="7"/>
  <c r="K16847" i="7"/>
  <c r="K16850" i="7"/>
  <c r="K16743" i="7"/>
  <c r="K16746" i="7"/>
  <c r="K16951" i="7"/>
  <c r="K12537" i="7"/>
  <c r="K12585" i="7"/>
  <c r="K12617" i="7"/>
  <c r="K12729" i="7"/>
  <c r="K12769" i="7"/>
  <c r="K12770" i="7"/>
  <c r="K13642" i="7"/>
  <c r="K12483" i="7"/>
  <c r="K13507" i="7"/>
  <c r="K13643" i="7"/>
  <c r="K12484" i="7"/>
  <c r="K13165" i="7"/>
  <c r="K13269" i="7"/>
  <c r="K13645" i="7"/>
  <c r="K13765" i="7"/>
  <c r="K12302" i="7"/>
  <c r="K12583" i="7"/>
  <c r="K14122" i="7"/>
  <c r="K14162" i="7"/>
  <c r="K14770" i="7"/>
  <c r="K12616" i="7"/>
  <c r="K12871" i="7"/>
  <c r="K13270" i="7"/>
  <c r="K14123" i="7"/>
  <c r="K14163" i="7"/>
  <c r="K12584" i="7"/>
  <c r="K12872" i="7"/>
  <c r="K13673" i="7"/>
  <c r="K14004" i="7"/>
  <c r="K13031" i="7"/>
  <c r="K14005" i="7"/>
  <c r="K14285" i="7"/>
  <c r="K13032" i="7"/>
  <c r="K13688" i="7"/>
  <c r="K13764" i="7"/>
  <c r="K14006" i="7"/>
  <c r="K14286" i="7"/>
  <c r="K14438" i="7"/>
  <c r="K12854" i="7"/>
  <c r="K13166" i="7"/>
  <c r="K13641" i="7"/>
  <c r="K13766" i="7"/>
  <c r="K14007" i="7"/>
  <c r="K14287" i="7"/>
  <c r="K14439" i="7"/>
  <c r="K14471" i="7"/>
  <c r="K14767" i="7"/>
  <c r="K13167" i="7"/>
  <c r="K13644" i="7"/>
  <c r="K14008" i="7"/>
  <c r="K14288" i="7"/>
  <c r="K14440" i="7"/>
  <c r="K14472" i="7"/>
  <c r="K14768" i="7"/>
  <c r="K13646" i="7"/>
  <c r="K14121" i="7"/>
  <c r="K14921" i="7"/>
  <c r="K15001" i="7"/>
  <c r="K15241" i="7"/>
  <c r="K16145" i="7"/>
  <c r="K16177" i="7"/>
  <c r="K16273" i="7"/>
  <c r="K16417" i="7"/>
  <c r="K16465" i="7"/>
  <c r="K16529" i="7"/>
  <c r="K16641" i="7"/>
  <c r="K14922" i="7"/>
  <c r="K15002" i="7"/>
  <c r="K15226" i="7"/>
  <c r="K15234" i="7"/>
  <c r="K15242" i="7"/>
  <c r="K16146" i="7"/>
  <c r="K16178" i="7"/>
  <c r="K16418" i="7"/>
  <c r="K16466" i="7"/>
  <c r="K16530" i="7"/>
  <c r="K16642" i="7"/>
  <c r="K14923" i="7"/>
  <c r="K15003" i="7"/>
  <c r="K15243" i="7"/>
  <c r="K15603" i="7"/>
  <c r="K16155" i="7"/>
  <c r="K16179" i="7"/>
  <c r="K16267" i="7"/>
  <c r="K16419" i="7"/>
  <c r="K16467" i="7"/>
  <c r="K14161" i="7"/>
  <c r="K14769" i="7"/>
  <c r="K15004" i="7"/>
  <c r="K15228" i="7"/>
  <c r="K15236" i="7"/>
  <c r="K15244" i="7"/>
  <c r="K15604" i="7"/>
  <c r="K16116" i="7"/>
  <c r="K16156" i="7"/>
  <c r="K16420" i="7"/>
  <c r="K16588" i="7"/>
  <c r="K14441" i="7"/>
  <c r="K14997" i="7"/>
  <c r="K15005" i="7"/>
  <c r="K15245" i="7"/>
  <c r="K15605" i="7"/>
  <c r="K16157" i="7"/>
  <c r="K16397" i="7"/>
  <c r="K16501" i="7"/>
  <c r="K16525" i="7"/>
  <c r="K14998" i="7"/>
  <c r="K15006" i="7"/>
  <c r="K15222" i="7"/>
  <c r="K15230" i="7"/>
  <c r="K15238" i="7"/>
  <c r="K15246" i="7"/>
  <c r="K15606" i="7"/>
  <c r="K16158" i="7"/>
  <c r="K16462" i="7"/>
  <c r="K16502" i="7"/>
  <c r="K16526" i="7"/>
  <c r="K16550" i="7"/>
  <c r="K14999" i="7"/>
  <c r="K15007" i="7"/>
  <c r="K15607" i="7"/>
  <c r="K16159" i="7"/>
  <c r="K16175" i="7"/>
  <c r="K16263" i="7"/>
  <c r="K16463" i="7"/>
  <c r="K16527" i="7"/>
  <c r="K16639" i="7"/>
  <c r="K16671" i="7"/>
  <c r="K14920" i="7"/>
  <c r="K15000" i="7"/>
  <c r="K15224" i="7"/>
  <c r="K15232" i="7"/>
  <c r="K15240" i="7"/>
  <c r="K16144" i="7"/>
  <c r="K16160" i="7"/>
  <c r="K16176" i="7"/>
  <c r="K16528" i="7"/>
  <c r="K16640" i="7"/>
  <c r="K16464" i="7"/>
  <c r="K7596" i="7"/>
  <c r="K8109" i="7"/>
  <c r="K8159" i="7"/>
  <c r="K7736" i="7"/>
  <c r="K8761" i="7"/>
  <c r="A12557" i="7" s="1"/>
  <c r="K8961" i="7"/>
  <c r="A12364" i="7" s="1"/>
  <c r="K9337" i="7"/>
  <c r="K9131" i="7"/>
  <c r="A12197" i="7" s="1"/>
  <c r="K9196" i="7"/>
  <c r="K10290" i="7"/>
  <c r="K9925" i="7"/>
  <c r="K13410" i="7"/>
  <c r="K13989" i="7"/>
  <c r="K14645" i="7"/>
  <c r="K14374" i="7"/>
  <c r="K16009" i="7"/>
  <c r="K16067" i="7"/>
  <c r="K7788" i="7"/>
  <c r="K8188" i="7"/>
  <c r="A13095" i="7" s="1"/>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6841" i="7"/>
  <c r="K16955" i="7"/>
  <c r="K16842" i="7"/>
  <c r="K12233" i="7"/>
  <c r="K12546" i="7"/>
  <c r="K13242" i="7"/>
  <c r="K13355" i="7"/>
  <c r="K12228" i="7"/>
  <c r="K12693" i="7"/>
  <c r="K13941" i="7"/>
  <c r="K12780" i="7"/>
  <c r="K14746" i="7"/>
  <c r="K13488" i="7"/>
  <c r="K12896" i="7"/>
  <c r="K13921" i="7"/>
  <c r="K14360" i="7"/>
  <c r="K16209" i="7"/>
  <c r="K15090" i="7"/>
  <c r="K15069" i="7"/>
  <c r="K15414" i="7"/>
  <c r="K16551" i="7"/>
  <c r="K8368" i="7"/>
  <c r="K8892" i="7"/>
  <c r="K9594" i="7"/>
  <c r="K9228" i="7"/>
  <c r="K7885" i="7"/>
  <c r="K8286" i="7"/>
  <c r="K8622" i="7"/>
  <c r="K9494" i="7"/>
  <c r="K9943" i="7"/>
  <c r="K9077" i="7"/>
  <c r="K10974" i="7"/>
  <c r="K10665" i="7"/>
  <c r="K10299" i="7"/>
  <c r="A11030" i="7" s="1"/>
  <c r="K12074" i="7"/>
  <c r="K11622" i="7"/>
  <c r="K16869" i="7"/>
  <c r="K12449" i="7"/>
  <c r="K12605" i="7"/>
  <c r="K13025" i="7"/>
  <c r="K13926" i="7"/>
  <c r="A7377" i="7" s="1"/>
  <c r="K14155" i="7"/>
  <c r="K14659" i="7"/>
  <c r="K14787" i="7"/>
  <c r="K13246" i="7"/>
  <c r="K15177" i="7"/>
  <c r="K15609" i="7"/>
  <c r="K15985" i="7"/>
  <c r="K16311" i="7"/>
  <c r="K7945" i="7"/>
  <c r="K8706" i="7"/>
  <c r="K8292" i="7"/>
  <c r="K10190" i="7"/>
  <c r="K9968" i="7"/>
  <c r="A11357" i="7" s="1"/>
  <c r="K9229" i="7"/>
  <c r="K9730" i="7"/>
  <c r="A11601" i="7" s="1"/>
  <c r="K10472" i="7"/>
  <c r="A10909" i="7" s="1"/>
  <c r="K10695" i="7"/>
  <c r="K9884" i="7"/>
  <c r="K11014" i="7"/>
  <c r="K11631" i="7"/>
  <c r="K11341" i="7"/>
  <c r="K16953" i="7"/>
  <c r="K16954" i="7"/>
  <c r="K13035" i="7"/>
  <c r="K12236" i="7"/>
  <c r="K13172" i="7"/>
  <c r="K14476" i="7"/>
  <c r="K12622" i="7"/>
  <c r="K14030" i="7"/>
  <c r="K14166" i="7"/>
  <c r="K13516" i="7"/>
  <c r="K16225" i="7"/>
  <c r="K15276" i="7"/>
  <c r="K14814" i="7"/>
  <c r="K15384" i="7"/>
  <c r="K10807" i="7"/>
  <c r="K10856" i="7"/>
  <c r="K10857" i="7"/>
  <c r="K12291" i="7"/>
  <c r="K12379" i="7"/>
  <c r="K12293" i="7"/>
  <c r="A8998" i="7" s="1"/>
  <c r="K14442" i="7"/>
  <c r="K14805" i="7"/>
  <c r="K7667" i="7"/>
  <c r="K7675" i="7"/>
  <c r="K7683" i="7"/>
  <c r="A13703" i="7" s="1"/>
  <c r="K7715" i="7"/>
  <c r="A13634" i="7" s="1"/>
  <c r="K7731" i="7"/>
  <c r="K7755" i="7"/>
  <c r="K7779" i="7"/>
  <c r="K7835" i="7"/>
  <c r="K7867" i="7"/>
  <c r="K8091" i="7"/>
  <c r="A13268" i="7" s="1"/>
  <c r="K8131" i="7"/>
  <c r="A13220" i="7" s="1"/>
  <c r="K8139" i="7"/>
  <c r="K8171" i="7"/>
  <c r="K7620" i="7"/>
  <c r="K7668" i="7"/>
  <c r="K7676" i="7"/>
  <c r="K7716" i="7"/>
  <c r="K7756" i="7"/>
  <c r="K7780" i="7"/>
  <c r="K7836" i="7"/>
  <c r="K7868" i="7"/>
  <c r="K8092" i="7"/>
  <c r="K8132" i="7"/>
  <c r="A13221" i="7" s="1"/>
  <c r="K8180" i="7"/>
  <c r="K8260" i="7"/>
  <c r="K8268" i="7"/>
  <c r="K7669" i="7"/>
  <c r="K7677" i="7"/>
  <c r="K7717" i="7"/>
  <c r="K7757" i="7"/>
  <c r="K7781" i="7"/>
  <c r="K7837" i="7"/>
  <c r="A13527" i="7" s="1"/>
  <c r="K7869" i="7"/>
  <c r="K8085" i="7"/>
  <c r="K8093" i="7"/>
  <c r="K8133" i="7"/>
  <c r="A13222" i="7" s="1"/>
  <c r="K8181" i="7"/>
  <c r="K8261" i="7"/>
  <c r="K8269" i="7"/>
  <c r="K8293" i="7"/>
  <c r="A13047" i="7" s="1"/>
  <c r="K8325" i="7"/>
  <c r="K8365" i="7"/>
  <c r="K7670" i="7"/>
  <c r="K7678" i="7"/>
  <c r="K7758" i="7"/>
  <c r="A13595" i="7" s="1"/>
  <c r="K7782" i="7"/>
  <c r="K7838" i="7"/>
  <c r="K7870" i="7"/>
  <c r="K7886" i="7"/>
  <c r="K7982" i="7"/>
  <c r="K8086" i="7"/>
  <c r="A13263" i="7" s="1"/>
  <c r="K8094" i="7"/>
  <c r="K8134" i="7"/>
  <c r="A13223" i="7" s="1"/>
  <c r="K8230" i="7"/>
  <c r="K8262" i="7"/>
  <c r="K8270" i="7"/>
  <c r="A13076" i="7" s="1"/>
  <c r="K8294" i="7"/>
  <c r="K8326" i="7"/>
  <c r="K7663" i="7"/>
  <c r="K7671" i="7"/>
  <c r="K7679" i="7"/>
  <c r="K7711" i="7"/>
  <c r="A13630" i="7" s="1"/>
  <c r="K7791" i="7"/>
  <c r="K7831" i="7"/>
  <c r="K7839" i="7"/>
  <c r="A13529" i="7" s="1"/>
  <c r="K7983" i="7"/>
  <c r="A13358" i="7" s="1"/>
  <c r="K8087" i="7"/>
  <c r="K8095" i="7"/>
  <c r="K8135" i="7"/>
  <c r="K8151" i="7"/>
  <c r="K8231" i="7"/>
  <c r="K8263" i="7"/>
  <c r="K8271" i="7"/>
  <c r="K8327" i="7"/>
  <c r="K7664" i="7"/>
  <c r="K7672" i="7"/>
  <c r="K7680" i="7"/>
  <c r="K7712" i="7"/>
  <c r="A13631" i="7" s="1"/>
  <c r="K7792" i="7"/>
  <c r="K7832" i="7"/>
  <c r="K7840" i="7"/>
  <c r="K7984" i="7"/>
  <c r="K8088" i="7"/>
  <c r="K8096" i="7"/>
  <c r="A13273" i="7" s="1"/>
  <c r="K8128" i="7"/>
  <c r="A13217" i="7" s="1"/>
  <c r="K8136" i="7"/>
  <c r="K8144" i="7"/>
  <c r="K8152" i="7"/>
  <c r="K8192" i="7"/>
  <c r="A13099" i="7" s="1"/>
  <c r="K8232" i="7"/>
  <c r="K8264" i="7"/>
  <c r="K8328" i="7"/>
  <c r="K7666" i="7"/>
  <c r="A13686" i="7" s="1"/>
  <c r="K7674" i="7"/>
  <c r="A13694" i="7" s="1"/>
  <c r="K7682" i="7"/>
  <c r="A13702" i="7" s="1"/>
  <c r="K7714" i="7"/>
  <c r="K7754" i="7"/>
  <c r="K7778" i="7"/>
  <c r="K7834" i="7"/>
  <c r="K8002" i="7"/>
  <c r="K8090" i="7"/>
  <c r="K8130" i="7"/>
  <c r="K8138" i="7"/>
  <c r="K8170" i="7"/>
  <c r="K8266" i="7"/>
  <c r="K7841" i="7"/>
  <c r="A13531" i="7" s="1"/>
  <c r="K8089" i="7"/>
  <c r="A13266" i="7" s="1"/>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A12954" i="7" s="1"/>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A13483" i="7" s="1"/>
  <c r="K7833" i="7"/>
  <c r="K8364" i="7"/>
  <c r="A12963" i="7" s="1"/>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A13701" i="7" s="1"/>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K16723" i="7"/>
  <c r="K16763" i="7"/>
  <c r="K16819" i="7"/>
  <c r="K16827" i="7"/>
  <c r="K16835" i="7"/>
  <c r="K16891" i="7"/>
  <c r="K16899" i="7"/>
  <c r="K16820" i="7"/>
  <c r="K16828" i="7"/>
  <c r="K16836" i="7"/>
  <c r="K16892" i="7"/>
  <c r="K16900" i="7"/>
  <c r="K16956" i="7"/>
  <c r="K16964" i="7"/>
  <c r="K17004" i="7"/>
  <c r="K17044" i="7"/>
  <c r="K17052" i="7"/>
  <c r="K16733" i="7"/>
  <c r="K16821" i="7"/>
  <c r="K16829" i="7"/>
  <c r="K16893" i="7"/>
  <c r="K16901" i="7"/>
  <c r="K16957" i="7"/>
  <c r="K16965" i="7"/>
  <c r="K17005" i="7"/>
  <c r="K17045" i="7"/>
  <c r="K17053" i="7"/>
  <c r="K16702" i="7"/>
  <c r="K16822" i="7"/>
  <c r="K16830" i="7"/>
  <c r="K16712" i="7"/>
  <c r="K16720" i="7"/>
  <c r="K16824" i="7"/>
  <c r="K16832" i="7"/>
  <c r="K16896" i="7"/>
  <c r="K16960" i="7"/>
  <c r="K17008" i="7"/>
  <c r="K17048" i="7"/>
  <c r="K16721" i="7"/>
  <c r="A4619" i="7" s="1"/>
  <c r="K16817" i="7"/>
  <c r="K16825" i="7"/>
  <c r="K16833" i="7"/>
  <c r="K16889" i="7"/>
  <c r="K16897" i="7"/>
  <c r="K16961" i="7"/>
  <c r="K17009" i="7"/>
  <c r="K17049" i="7"/>
  <c r="K17057" i="7"/>
  <c r="K16722" i="7"/>
  <c r="K16818" i="7"/>
  <c r="K16890" i="7"/>
  <c r="K17010" i="7"/>
  <c r="K17050" i="7"/>
  <c r="K16823" i="7"/>
  <c r="K16894" i="7"/>
  <c r="K17051" i="7"/>
  <c r="K16826" i="7"/>
  <c r="K16895" i="7"/>
  <c r="K16958" i="7"/>
  <c r="K17054" i="7"/>
  <c r="K16831" i="7"/>
  <c r="K16898" i="7"/>
  <c r="K16959" i="7"/>
  <c r="K17055" i="7"/>
  <c r="A3934" i="7"/>
  <c r="K16706" i="7"/>
  <c r="K16834" i="7"/>
  <c r="K16962" i="7"/>
  <c r="K17002" i="7"/>
  <c r="K17056" i="7"/>
  <c r="A3781" i="7"/>
  <c r="A3745" i="7"/>
  <c r="K16963" i="7"/>
  <c r="K17003" i="7"/>
  <c r="K17043" i="7"/>
  <c r="K16966" i="7"/>
  <c r="K17006" i="7"/>
  <c r="K17046" i="7"/>
  <c r="K16967" i="7"/>
  <c r="K17007" i="7"/>
  <c r="K17047" i="7"/>
  <c r="A797" i="7"/>
  <c r="A525"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K12826" i="7"/>
  <c r="K12858" i="7"/>
  <c r="K12874" i="7"/>
  <c r="K12882" i="7"/>
  <c r="K12890" i="7"/>
  <c r="K12938" i="7"/>
  <c r="K12946" i="7"/>
  <c r="A8434" i="7" s="1"/>
  <c r="K13002" i="7"/>
  <c r="K13042" i="7"/>
  <c r="K13066" i="7"/>
  <c r="K13074" i="7"/>
  <c r="K13146" i="7"/>
  <c r="K13178" i="7"/>
  <c r="K13274" i="7"/>
  <c r="K13282" i="7"/>
  <c r="K13290" i="7"/>
  <c r="K13346" i="7"/>
  <c r="K13362" i="7"/>
  <c r="K13418" i="7"/>
  <c r="K13426" i="7"/>
  <c r="K13466" i="7"/>
  <c r="K13522" i="7"/>
  <c r="K13562" i="7"/>
  <c r="K13570" i="7"/>
  <c r="K13618" i="7"/>
  <c r="K13626" i="7"/>
  <c r="K13650" i="7"/>
  <c r="K13658" i="7"/>
  <c r="K13666" i="7"/>
  <c r="K13698" i="7"/>
  <c r="K13778" i="7"/>
  <c r="K13786" i="7"/>
  <c r="K13850" i="7"/>
  <c r="K13858" i="7"/>
  <c r="K13874" i="7"/>
  <c r="K13954" i="7"/>
  <c r="K13962"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803" i="7"/>
  <c r="K12827" i="7"/>
  <c r="K12859" i="7"/>
  <c r="K12867" i="7"/>
  <c r="K12875" i="7"/>
  <c r="K12931" i="7"/>
  <c r="K12939" i="7"/>
  <c r="K12947" i="7"/>
  <c r="K13003" i="7"/>
  <c r="K13043" i="7"/>
  <c r="K13067" i="7"/>
  <c r="K13115" i="7"/>
  <c r="K13147" i="7"/>
  <c r="K13179" i="7"/>
  <c r="K13275" i="7"/>
  <c r="K13283" i="7"/>
  <c r="K13291" i="7"/>
  <c r="K13347" i="7"/>
  <c r="K13363" i="7"/>
  <c r="K13419" i="7"/>
  <c r="K13427" i="7"/>
  <c r="K13467" i="7"/>
  <c r="K13491" i="7"/>
  <c r="K13499" i="7"/>
  <c r="K13523" i="7"/>
  <c r="K13555" i="7"/>
  <c r="K13563" i="7"/>
  <c r="K13619" i="7"/>
  <c r="K13651" i="7"/>
  <c r="K13667" i="7"/>
  <c r="K13699" i="7"/>
  <c r="K13779" i="7"/>
  <c r="K13787" i="7"/>
  <c r="K13851" i="7"/>
  <c r="K13859" i="7"/>
  <c r="K13867" i="7"/>
  <c r="K13955" i="7"/>
  <c r="K13963"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K12829" i="7"/>
  <c r="K12877" i="7"/>
  <c r="A8467" i="7" s="1"/>
  <c r="K12885" i="7"/>
  <c r="K12933" i="7"/>
  <c r="K12941" i="7"/>
  <c r="K12965" i="7"/>
  <c r="K13005" i="7"/>
  <c r="K13037" i="7"/>
  <c r="K13109" i="7"/>
  <c r="K13149" i="7"/>
  <c r="K13173" i="7"/>
  <c r="K13181" i="7"/>
  <c r="A8175" i="7" s="1"/>
  <c r="K13197" i="7"/>
  <c r="K13277" i="7"/>
  <c r="K13285" i="7"/>
  <c r="K13341" i="7"/>
  <c r="K13413" i="7"/>
  <c r="K13421" i="7"/>
  <c r="K13429" i="7"/>
  <c r="K13461" i="7"/>
  <c r="K13469" i="7"/>
  <c r="K13477" i="7"/>
  <c r="K13517" i="7"/>
  <c r="K13525" i="7"/>
  <c r="K13557" i="7"/>
  <c r="K13565" i="7"/>
  <c r="K13573" i="7"/>
  <c r="K13613" i="7"/>
  <c r="K13621" i="7"/>
  <c r="K13653" i="7"/>
  <c r="K13669" i="7"/>
  <c r="K13781" i="7"/>
  <c r="K13845" i="7"/>
  <c r="K13853" i="7"/>
  <c r="K13877" i="7"/>
  <c r="K13885" i="7"/>
  <c r="K13957"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K12940" i="7"/>
  <c r="K13006" i="7"/>
  <c r="K13016" i="7"/>
  <c r="K13038" i="7"/>
  <c r="K13065" i="7"/>
  <c r="K13183" i="7"/>
  <c r="K13280" i="7"/>
  <c r="K13340" i="7"/>
  <c r="K13420" i="7"/>
  <c r="K13432" i="7"/>
  <c r="K13464" i="7"/>
  <c r="K13520" i="7"/>
  <c r="K13556" i="7"/>
  <c r="K13568" i="7"/>
  <c r="K13614" i="7"/>
  <c r="K13625" i="7"/>
  <c r="K13705" i="7"/>
  <c r="K13782" i="7"/>
  <c r="A7590" i="7" s="1"/>
  <c r="K13849" i="7"/>
  <c r="K13960" i="7"/>
  <c r="K14034" i="7"/>
  <c r="K14042" i="7"/>
  <c r="K14050" i="7"/>
  <c r="K14058" i="7"/>
  <c r="K14090" i="7"/>
  <c r="K14170" i="7"/>
  <c r="K14178" i="7"/>
  <c r="K14234" i="7"/>
  <c r="K14242" i="7"/>
  <c r="K14250" i="7"/>
  <c r="K14298" i="7"/>
  <c r="K14330" i="7"/>
  <c r="K14378" i="7"/>
  <c r="K14426" i="7"/>
  <c r="K14482" i="7"/>
  <c r="K14490" i="7"/>
  <c r="K14538" i="7"/>
  <c r="K14562" i="7"/>
  <c r="K14610" i="7"/>
  <c r="K14618" i="7"/>
  <c r="K14626" i="7"/>
  <c r="K14650" i="7"/>
  <c r="K14690" i="7"/>
  <c r="K14698" i="7"/>
  <c r="K14714" i="7"/>
  <c r="K14738" i="7"/>
  <c r="K14778" i="7"/>
  <c r="K12504" i="7"/>
  <c r="K12704" i="7"/>
  <c r="K12736" i="7"/>
  <c r="K12836" i="7"/>
  <c r="K12860" i="7"/>
  <c r="K12942" i="7"/>
  <c r="K13007" i="7"/>
  <c r="A8363" i="7" s="1"/>
  <c r="K13039" i="7"/>
  <c r="K13068" i="7"/>
  <c r="K13113" i="7"/>
  <c r="K13134" i="7"/>
  <c r="K13184" i="7"/>
  <c r="K13224" i="7"/>
  <c r="K13281" i="7"/>
  <c r="K13342" i="7"/>
  <c r="K13422" i="7"/>
  <c r="K13465" i="7"/>
  <c r="K13521" i="7"/>
  <c r="K13558" i="7"/>
  <c r="K13569" i="7"/>
  <c r="K13615" i="7"/>
  <c r="K13696" i="7"/>
  <c r="K13783" i="7"/>
  <c r="K13852" i="7"/>
  <c r="K13897" i="7"/>
  <c r="K13950" i="7"/>
  <c r="K13961" i="7"/>
  <c r="K13979" i="7"/>
  <c r="K14035" i="7"/>
  <c r="K14043" i="7"/>
  <c r="K14051" i="7"/>
  <c r="K14059" i="7"/>
  <c r="K14091" i="7"/>
  <c r="K14107" i="7"/>
  <c r="K14171" i="7"/>
  <c r="K14179" i="7"/>
  <c r="K14235" i="7"/>
  <c r="K14243" i="7"/>
  <c r="K14251" i="7"/>
  <c r="A7148" i="7" s="1"/>
  <c r="K14291" i="7"/>
  <c r="K14299" i="7"/>
  <c r="K14307" i="7"/>
  <c r="K14331" i="7"/>
  <c r="K14347" i="7"/>
  <c r="K14379" i="7"/>
  <c r="K14427" i="7"/>
  <c r="K14483" i="7"/>
  <c r="K14539" i="7"/>
  <c r="K14611" i="7"/>
  <c r="K14619" i="7"/>
  <c r="K14651" i="7"/>
  <c r="K14691" i="7"/>
  <c r="K14699" i="7"/>
  <c r="K14715" i="7"/>
  <c r="K14747" i="7"/>
  <c r="K12320" i="7"/>
  <c r="K12424" i="7"/>
  <c r="K12512" i="7"/>
  <c r="K12568" i="7"/>
  <c r="K12676" i="7"/>
  <c r="K12708" i="7"/>
  <c r="K12740" i="7"/>
  <c r="K12943" i="7"/>
  <c r="K12966" i="7"/>
  <c r="K13008" i="7"/>
  <c r="K13040" i="7"/>
  <c r="K13148" i="7"/>
  <c r="K13174" i="7"/>
  <c r="K13284" i="7"/>
  <c r="K13343" i="7"/>
  <c r="K13423" i="7"/>
  <c r="K13468" i="7"/>
  <c r="K13500" i="7"/>
  <c r="K13524" i="7"/>
  <c r="K13559" i="7"/>
  <c r="K13616" i="7"/>
  <c r="K13697" i="7"/>
  <c r="K13784" i="7"/>
  <c r="K13854" i="7"/>
  <c r="K13951" i="7"/>
  <c r="K13964" i="7"/>
  <c r="K14036" i="7"/>
  <c r="K14044" i="7"/>
  <c r="K14052" i="7"/>
  <c r="K14060" i="7"/>
  <c r="K14092" i="7"/>
  <c r="K14132" i="7"/>
  <c r="K14148" i="7"/>
  <c r="K14172" i="7"/>
  <c r="K14180" i="7"/>
  <c r="K14228" i="7"/>
  <c r="K14236" i="7"/>
  <c r="K14244" i="7"/>
  <c r="K14252" i="7"/>
  <c r="K14292" i="7"/>
  <c r="K14308" i="7"/>
  <c r="K14332" i="7"/>
  <c r="K14340" i="7"/>
  <c r="K14348" i="7"/>
  <c r="K14380" i="7"/>
  <c r="K14428" i="7"/>
  <c r="K14452" i="7"/>
  <c r="K14484" i="7"/>
  <c r="K14540" i="7"/>
  <c r="K14612" i="7"/>
  <c r="K14620" i="7"/>
  <c r="K14692" i="7"/>
  <c r="K14716" i="7"/>
  <c r="K14820" i="7"/>
  <c r="K14828" i="7"/>
  <c r="K14836" i="7"/>
  <c r="K14852" i="7"/>
  <c r="K12240" i="7"/>
  <c r="K12328" i="7"/>
  <c r="K12432" i="7"/>
  <c r="K12678" i="7"/>
  <c r="K12710" i="7"/>
  <c r="K12807" i="7"/>
  <c r="K12828" i="7"/>
  <c r="K12932" i="7"/>
  <c r="K12944" i="7"/>
  <c r="K12967" i="7"/>
  <c r="K12998" i="7"/>
  <c r="K13041" i="7"/>
  <c r="K13150" i="7"/>
  <c r="K13175" i="7"/>
  <c r="K13286" i="7"/>
  <c r="K13344" i="7"/>
  <c r="K13424" i="7"/>
  <c r="K13470" i="7"/>
  <c r="K13560" i="7"/>
  <c r="K13617" i="7"/>
  <c r="K13652" i="7"/>
  <c r="K13718" i="7"/>
  <c r="K13774" i="7"/>
  <c r="K13785" i="7"/>
  <c r="K13855" i="7"/>
  <c r="K13908" i="7"/>
  <c r="K13952" i="7"/>
  <c r="K13965" i="7"/>
  <c r="K13981" i="7"/>
  <c r="K14037" i="7"/>
  <c r="K14045" i="7"/>
  <c r="K14053" i="7"/>
  <c r="K14133" i="7"/>
  <c r="K14181" i="7"/>
  <c r="K14229" i="7"/>
  <c r="K14237" i="7"/>
  <c r="K14245" i="7"/>
  <c r="K14253" i="7"/>
  <c r="K14293" i="7"/>
  <c r="K14301" i="7"/>
  <c r="K14309" i="7"/>
  <c r="K14317" i="7"/>
  <c r="K14349" i="7"/>
  <c r="K14429" i="7"/>
  <c r="K14485" i="7"/>
  <c r="K14541" i="7"/>
  <c r="K14613" i="7"/>
  <c r="K14621" i="7"/>
  <c r="K14693" i="7"/>
  <c r="K14717" i="7"/>
  <c r="K14741" i="7"/>
  <c r="K12336" i="7"/>
  <c r="K12440" i="7"/>
  <c r="A8987" i="7" s="1"/>
  <c r="K12624" i="7"/>
  <c r="K12680" i="7"/>
  <c r="K12830" i="7"/>
  <c r="K12876" i="7"/>
  <c r="K12934" i="7"/>
  <c r="K12945" i="7"/>
  <c r="K12968" i="7"/>
  <c r="K12999" i="7"/>
  <c r="K13044" i="7"/>
  <c r="K13072" i="7"/>
  <c r="K13105" i="7"/>
  <c r="K13151" i="7"/>
  <c r="K13176" i="7"/>
  <c r="K13190" i="7"/>
  <c r="K13287" i="7"/>
  <c r="K13345" i="7"/>
  <c r="K13359" i="7"/>
  <c r="K13414" i="7"/>
  <c r="K13425" i="7"/>
  <c r="K13471" i="7"/>
  <c r="K13561" i="7"/>
  <c r="K13620" i="7"/>
  <c r="K13654" i="7"/>
  <c r="K13775" i="7"/>
  <c r="K13788" i="7"/>
  <c r="K13844" i="7"/>
  <c r="K13856" i="7"/>
  <c r="K13892" i="7"/>
  <c r="K13953" i="7"/>
  <c r="K13966" i="7"/>
  <c r="K14038" i="7"/>
  <c r="K14046" i="7"/>
  <c r="K14054" i="7"/>
  <c r="K14110" i="7"/>
  <c r="K14134" i="7"/>
  <c r="K14230" i="7"/>
  <c r="K14238" i="7"/>
  <c r="K14246" i="7"/>
  <c r="K14294" i="7"/>
  <c r="K14310" i="7"/>
  <c r="K14318" i="7"/>
  <c r="K14342" i="7"/>
  <c r="K14430" i="7"/>
  <c r="K14486" i="7"/>
  <c r="K14534" i="7"/>
  <c r="K14542" i="7"/>
  <c r="K14606" i="7"/>
  <c r="K14614" i="7"/>
  <c r="K14622" i="7"/>
  <c r="K14686" i="7"/>
  <c r="K14694" i="7"/>
  <c r="K14734" i="7"/>
  <c r="K14742" i="7"/>
  <c r="K14750" i="7"/>
  <c r="K14758" i="7"/>
  <c r="K14774" i="7"/>
  <c r="K12592" i="7"/>
  <c r="K12628" i="7"/>
  <c r="K12831" i="7"/>
  <c r="K12935" i="7"/>
  <c r="K13000" i="7"/>
  <c r="K13073" i="7"/>
  <c r="K13177" i="7"/>
  <c r="K13191" i="7"/>
  <c r="K13276" i="7"/>
  <c r="K13288" i="7"/>
  <c r="K13348" i="7"/>
  <c r="K13360" i="7"/>
  <c r="K13415" i="7"/>
  <c r="K13428" i="7"/>
  <c r="K13564" i="7"/>
  <c r="K13622" i="7"/>
  <c r="K13655" i="7"/>
  <c r="K13665" i="7"/>
  <c r="K13776" i="7"/>
  <c r="K13846" i="7"/>
  <c r="K13857" i="7"/>
  <c r="K13956" i="7"/>
  <c r="K13967" i="7"/>
  <c r="K14039" i="7"/>
  <c r="K14047" i="7"/>
  <c r="K14055" i="7"/>
  <c r="K14095" i="7"/>
  <c r="K14135" i="7"/>
  <c r="K14143" i="7"/>
  <c r="K14151" i="7"/>
  <c r="K14167" i="7"/>
  <c r="K14231" i="7"/>
  <c r="K14239" i="7"/>
  <c r="K14247" i="7"/>
  <c r="K14271" i="7"/>
  <c r="K14295" i="7"/>
  <c r="K14319" i="7"/>
  <c r="K14423" i="7"/>
  <c r="K14431" i="7"/>
  <c r="K14487" i="7"/>
  <c r="K14535" i="7"/>
  <c r="K14543" i="7"/>
  <c r="K14607" i="7"/>
  <c r="K14615" i="7"/>
  <c r="K14623" i="7"/>
  <c r="K14687" i="7"/>
  <c r="K14695" i="7"/>
  <c r="K14727" i="7"/>
  <c r="K14735" i="7"/>
  <c r="K14743" i="7"/>
  <c r="K14751" i="7"/>
  <c r="K14775" i="7"/>
  <c r="K14823" i="7"/>
  <c r="K14831" i="7"/>
  <c r="K14839" i="7"/>
  <c r="K12528" i="7"/>
  <c r="K12596" i="7"/>
  <c r="K12630" i="7"/>
  <c r="K12832" i="7"/>
  <c r="K12844" i="7"/>
  <c r="K12879" i="7"/>
  <c r="K12936" i="7"/>
  <c r="K13001" i="7"/>
  <c r="K13180" i="7"/>
  <c r="K13192" i="7"/>
  <c r="K13278" i="7"/>
  <c r="K13289" i="7"/>
  <c r="K13361" i="7"/>
  <c r="K13416" i="7"/>
  <c r="K13430" i="7"/>
  <c r="K13462" i="7"/>
  <c r="K13484" i="7"/>
  <c r="K13518" i="7"/>
  <c r="K13566" i="7"/>
  <c r="K13623" i="7"/>
  <c r="K13632" i="7"/>
  <c r="K13656" i="7"/>
  <c r="K13668" i="7"/>
  <c r="K13679" i="7"/>
  <c r="K13777" i="7"/>
  <c r="K13847" i="7"/>
  <c r="K13860" i="7"/>
  <c r="K13958" i="7"/>
  <c r="K14040" i="7"/>
  <c r="K14048" i="7"/>
  <c r="K14056" i="7"/>
  <c r="K14088" i="7"/>
  <c r="K14096" i="7"/>
  <c r="K14136" i="7"/>
  <c r="K14168" i="7"/>
  <c r="K14232" i="7"/>
  <c r="K14240" i="7"/>
  <c r="K14248" i="7"/>
  <c r="K14272" i="7"/>
  <c r="K14296" i="7"/>
  <c r="K14320" i="7"/>
  <c r="K14336" i="7"/>
  <c r="K14368" i="7"/>
  <c r="K14408" i="7"/>
  <c r="K14488" i="7"/>
  <c r="K14536" i="7"/>
  <c r="K14608" i="7"/>
  <c r="K14616" i="7"/>
  <c r="K14624" i="7"/>
  <c r="K14648" i="7"/>
  <c r="K14688" i="7"/>
  <c r="K14696" i="7"/>
  <c r="A6678" i="7" s="1"/>
  <c r="K14720" i="7"/>
  <c r="K14752" i="7"/>
  <c r="K14776" i="7"/>
  <c r="K12598" i="7"/>
  <c r="K12632" i="7"/>
  <c r="K12700" i="7"/>
  <c r="K12833" i="7"/>
  <c r="K12937" i="7"/>
  <c r="K13004" i="7"/>
  <c r="K13036" i="7"/>
  <c r="K13132" i="7"/>
  <c r="K13182" i="7"/>
  <c r="K13193" i="7"/>
  <c r="K13279" i="7"/>
  <c r="K13364" i="7"/>
  <c r="K13417" i="7"/>
  <c r="K13431" i="7"/>
  <c r="K13463" i="7"/>
  <c r="K13519" i="7"/>
  <c r="K13567" i="7"/>
  <c r="K13612" i="7"/>
  <c r="K13624" i="7"/>
  <c r="K13657" i="7"/>
  <c r="K13704" i="7"/>
  <c r="K13780" i="7"/>
  <c r="K13848" i="7"/>
  <c r="K13873" i="7"/>
  <c r="K13959" i="7"/>
  <c r="K14033" i="7"/>
  <c r="K14041" i="7"/>
  <c r="K14049" i="7"/>
  <c r="K14057" i="7"/>
  <c r="K14089" i="7"/>
  <c r="K14137" i="7"/>
  <c r="K14826" i="7"/>
  <c r="K14837" i="7"/>
  <c r="K14857" i="7"/>
  <c r="K14937" i="7"/>
  <c r="K15025" i="7"/>
  <c r="K15033" i="7"/>
  <c r="K15065" i="7"/>
  <c r="K15097" i="7"/>
  <c r="K15105" i="7"/>
  <c r="K15113" i="7"/>
  <c r="K15281" i="7"/>
  <c r="K15289" i="7"/>
  <c r="K15297" i="7"/>
  <c r="K15329" i="7"/>
  <c r="K15385" i="7"/>
  <c r="K15393" i="7"/>
  <c r="K15401" i="7"/>
  <c r="K15417" i="7"/>
  <c r="K15425" i="7"/>
  <c r="K15449" i="7"/>
  <c r="K15529" i="7"/>
  <c r="K15537" i="7"/>
  <c r="K15545" i="7"/>
  <c r="K15553" i="7"/>
  <c r="K15617" i="7"/>
  <c r="K15713" i="7"/>
  <c r="K15721" i="7"/>
  <c r="K15729" i="7"/>
  <c r="K15737" i="7"/>
  <c r="K15745" i="7"/>
  <c r="K15761" i="7"/>
  <c r="K15777" i="7"/>
  <c r="K15817" i="7"/>
  <c r="K15825" i="7"/>
  <c r="K15897" i="7"/>
  <c r="K15905" i="7"/>
  <c r="K15913" i="7"/>
  <c r="K15921" i="7"/>
  <c r="K15929" i="7"/>
  <c r="K15937" i="7"/>
  <c r="K15945" i="7"/>
  <c r="K16025" i="7"/>
  <c r="K16033" i="7"/>
  <c r="K16041" i="7"/>
  <c r="K16049" i="7"/>
  <c r="K16057" i="7"/>
  <c r="K16081" i="7"/>
  <c r="K16113" i="7"/>
  <c r="K16137" i="7"/>
  <c r="K16217" i="7"/>
  <c r="K16233" i="7"/>
  <c r="K16249" i="7"/>
  <c r="K16321" i="7"/>
  <c r="K16361" i="7"/>
  <c r="K16401" i="7"/>
  <c r="K16441" i="7"/>
  <c r="K16481" i="7"/>
  <c r="K16561" i="7"/>
  <c r="K16625" i="7"/>
  <c r="K16633" i="7"/>
  <c r="A4691" i="7" s="1"/>
  <c r="K16657" i="7"/>
  <c r="K14409" i="7"/>
  <c r="K14425" i="7"/>
  <c r="K14713" i="7"/>
  <c r="K14827" i="7"/>
  <c r="K14838" i="7"/>
  <c r="K14858" i="7"/>
  <c r="K14866" i="7"/>
  <c r="K15026" i="7"/>
  <c r="K15034" i="7"/>
  <c r="K15066" i="7"/>
  <c r="K15082" i="7"/>
  <c r="K15098" i="7"/>
  <c r="K15106" i="7"/>
  <c r="K15130" i="7"/>
  <c r="K15282" i="7"/>
  <c r="K15290" i="7"/>
  <c r="K15298" i="7"/>
  <c r="K15330" i="7"/>
  <c r="K15386" i="7"/>
  <c r="K15394" i="7"/>
  <c r="K15402" i="7"/>
  <c r="K15426" i="7"/>
  <c r="K15450" i="7"/>
  <c r="K15530" i="7"/>
  <c r="K15538" i="7"/>
  <c r="K15546" i="7"/>
  <c r="K15554" i="7"/>
  <c r="K15562" i="7"/>
  <c r="K15578" i="7"/>
  <c r="K15618" i="7"/>
  <c r="K15714" i="7"/>
  <c r="K15722" i="7"/>
  <c r="K15730" i="7"/>
  <c r="K15738" i="7"/>
  <c r="K15746" i="7"/>
  <c r="K15778" i="7"/>
  <c r="K15810" i="7"/>
  <c r="K15818" i="7"/>
  <c r="K15826" i="7"/>
  <c r="K15834" i="7"/>
  <c r="K15898" i="7"/>
  <c r="K15906" i="7"/>
  <c r="K15914" i="7"/>
  <c r="K15922" i="7"/>
  <c r="K15930" i="7"/>
  <c r="K15938" i="7"/>
  <c r="K15946" i="7"/>
  <c r="K16018" i="7"/>
  <c r="K16026" i="7"/>
  <c r="K16034" i="7"/>
  <c r="K16042" i="7"/>
  <c r="K16050" i="7"/>
  <c r="K16058" i="7"/>
  <c r="K16082" i="7"/>
  <c r="K16122" i="7"/>
  <c r="K16138" i="7"/>
  <c r="K16218" i="7"/>
  <c r="K16234" i="7"/>
  <c r="K16250" i="7"/>
  <c r="K16314" i="7"/>
  <c r="K16322" i="7"/>
  <c r="K16362" i="7"/>
  <c r="K16402" i="7"/>
  <c r="K16442" i="7"/>
  <c r="K16482" i="7"/>
  <c r="K16538" i="7"/>
  <c r="K16594" i="7"/>
  <c r="K16618" i="7"/>
  <c r="K16626" i="7"/>
  <c r="K16634" i="7"/>
  <c r="A4692" i="7" s="1"/>
  <c r="K16658" i="7"/>
  <c r="K14537" i="7"/>
  <c r="K14649" i="7"/>
  <c r="K14829" i="7"/>
  <c r="K14840" i="7"/>
  <c r="K14859" i="7"/>
  <c r="K14955" i="7"/>
  <c r="K15027" i="7"/>
  <c r="K15035" i="7"/>
  <c r="K15091" i="7"/>
  <c r="K15099" i="7"/>
  <c r="K15131" i="7"/>
  <c r="K15147" i="7"/>
  <c r="K15155" i="7"/>
  <c r="K15283" i="7"/>
  <c r="K15291" i="7"/>
  <c r="K15299" i="7"/>
  <c r="K15387" i="7"/>
  <c r="K15395" i="7"/>
  <c r="K15403" i="7"/>
  <c r="K15419" i="7"/>
  <c r="K15451" i="7"/>
  <c r="K15531" i="7"/>
  <c r="K15539" i="7"/>
  <c r="K15547" i="7"/>
  <c r="K15555" i="7"/>
  <c r="K15563" i="7"/>
  <c r="K15579" i="7"/>
  <c r="K15595" i="7"/>
  <c r="K15619" i="7"/>
  <c r="K15715" i="7"/>
  <c r="K15723" i="7"/>
  <c r="K15731" i="7"/>
  <c r="K15739" i="7"/>
  <c r="K15747" i="7"/>
  <c r="K15763" i="7"/>
  <c r="K15779" i="7"/>
  <c r="K15811" i="7"/>
  <c r="K15819" i="7"/>
  <c r="K15827" i="7"/>
  <c r="K15835" i="7"/>
  <c r="K15899" i="7"/>
  <c r="K15907" i="7"/>
  <c r="K15915" i="7"/>
  <c r="K15923" i="7"/>
  <c r="K15931" i="7"/>
  <c r="K15939" i="7"/>
  <c r="K16019" i="7"/>
  <c r="K16027" i="7"/>
  <c r="K16035" i="7"/>
  <c r="K16043" i="7"/>
  <c r="K16051" i="7"/>
  <c r="K16059" i="7"/>
  <c r="K16083" i="7"/>
  <c r="K16123" i="7"/>
  <c r="K16139" i="7"/>
  <c r="K16211" i="7"/>
  <c r="K16219" i="7"/>
  <c r="K16235" i="7"/>
  <c r="K16251" i="7"/>
  <c r="K16275" i="7"/>
  <c r="K16315" i="7"/>
  <c r="K16323" i="7"/>
  <c r="K16355" i="7"/>
  <c r="K16363" i="7"/>
  <c r="K16403" i="7"/>
  <c r="K16443" i="7"/>
  <c r="A4877" i="7" s="1"/>
  <c r="K16483" i="7"/>
  <c r="K16539" i="7"/>
  <c r="K16555" i="7"/>
  <c r="K16595" i="7"/>
  <c r="K16619" i="7"/>
  <c r="K16651" i="7"/>
  <c r="K16659" i="7"/>
  <c r="K14481" i="7"/>
  <c r="K14819" i="7"/>
  <c r="K14830" i="7"/>
  <c r="K14841" i="7"/>
  <c r="K14956" i="7"/>
  <c r="K15028" i="7"/>
  <c r="K15036" i="7"/>
  <c r="K15076" i="7"/>
  <c r="K15100" i="7"/>
  <c r="K15132" i="7"/>
  <c r="K15284" i="7"/>
  <c r="K15292" i="7"/>
  <c r="K15300" i="7"/>
  <c r="K15388" i="7"/>
  <c r="K15396" i="7"/>
  <c r="K15404" i="7"/>
  <c r="K15452" i="7"/>
  <c r="K15532" i="7"/>
  <c r="K15540" i="7"/>
  <c r="K15548" i="7"/>
  <c r="K15564" i="7"/>
  <c r="K15580" i="7"/>
  <c r="K15596" i="7"/>
  <c r="K15620" i="7"/>
  <c r="K15716" i="7"/>
  <c r="K15724" i="7"/>
  <c r="K15732" i="7"/>
  <c r="K15740" i="7"/>
  <c r="K15748" i="7"/>
  <c r="K15764" i="7"/>
  <c r="K15780" i="7"/>
  <c r="K15812" i="7"/>
  <c r="K15820" i="7"/>
  <c r="K15828" i="7"/>
  <c r="K15836" i="7"/>
  <c r="K15900" i="7"/>
  <c r="K15908" i="7"/>
  <c r="K15916" i="7"/>
  <c r="K15924" i="7"/>
  <c r="K15932" i="7"/>
  <c r="K15940" i="7"/>
  <c r="K16020" i="7"/>
  <c r="K16028" i="7"/>
  <c r="K16036" i="7"/>
  <c r="K16044" i="7"/>
  <c r="K16052" i="7"/>
  <c r="K16060" i="7"/>
  <c r="K16076" i="7"/>
  <c r="K16084" i="7"/>
  <c r="K16188" i="7"/>
  <c r="K16212" i="7"/>
  <c r="K16252" i="7"/>
  <c r="K16268" i="7"/>
  <c r="K16276" i="7"/>
  <c r="K16316" i="7"/>
  <c r="K16324" i="7"/>
  <c r="K16356" i="7"/>
  <c r="K16364" i="7"/>
  <c r="K16404" i="7"/>
  <c r="K16444" i="7"/>
  <c r="K16484" i="7"/>
  <c r="K16540" i="7"/>
  <c r="K16556" i="7"/>
  <c r="K16596" i="7"/>
  <c r="K16620" i="7"/>
  <c r="K16652" i="7"/>
  <c r="K16660" i="7"/>
  <c r="K14233" i="7"/>
  <c r="K14297" i="7"/>
  <c r="K14489" i="7"/>
  <c r="K14689" i="7"/>
  <c r="K14821" i="7"/>
  <c r="K14832" i="7"/>
  <c r="K14853" i="7"/>
  <c r="K14941" i="7"/>
  <c r="K15029" i="7"/>
  <c r="K15037" i="7"/>
  <c r="K15077" i="7"/>
  <c r="K15101" i="7"/>
  <c r="K15117" i="7"/>
  <c r="K15285" i="7"/>
  <c r="K15293" i="7"/>
  <c r="K15301" i="7"/>
  <c r="K15349" i="7"/>
  <c r="K15389" i="7"/>
  <c r="K15397" i="7"/>
  <c r="K15533" i="7"/>
  <c r="K15541" i="7"/>
  <c r="K15549" i="7"/>
  <c r="K15581" i="7"/>
  <c r="K15597" i="7"/>
  <c r="K15709" i="7"/>
  <c r="K15717" i="7"/>
  <c r="K15725" i="7"/>
  <c r="K15733" i="7"/>
  <c r="K15741" i="7"/>
  <c r="K15765" i="7"/>
  <c r="K15813" i="7"/>
  <c r="K15821" i="7"/>
  <c r="K15829" i="7"/>
  <c r="K15901" i="7"/>
  <c r="K15909" i="7"/>
  <c r="K15917" i="7"/>
  <c r="K15925" i="7"/>
  <c r="K15933" i="7"/>
  <c r="K15941" i="7"/>
  <c r="K16021" i="7"/>
  <c r="K16029" i="7"/>
  <c r="K16037" i="7"/>
  <c r="K16045" i="7"/>
  <c r="K16053" i="7"/>
  <c r="K16061" i="7"/>
  <c r="K16077" i="7"/>
  <c r="K16085" i="7"/>
  <c r="K16133" i="7"/>
  <c r="K16141" i="7"/>
  <c r="K16189" i="7"/>
  <c r="K16213" i="7"/>
  <c r="A5135" i="7" s="1"/>
  <c r="K16229" i="7"/>
  <c r="K16253" i="7"/>
  <c r="K16261" i="7"/>
  <c r="K16293" i="7"/>
  <c r="K16317" i="7"/>
  <c r="K16357" i="7"/>
  <c r="K16365" i="7"/>
  <c r="K16405" i="7"/>
  <c r="K16485" i="7"/>
  <c r="K16509" i="7"/>
  <c r="K16557" i="7"/>
  <c r="K16621" i="7"/>
  <c r="K16645" i="7"/>
  <c r="K16653" i="7"/>
  <c r="K14169" i="7"/>
  <c r="K14241" i="7"/>
  <c r="K14329" i="7"/>
  <c r="K14609" i="7"/>
  <c r="K14697" i="7"/>
  <c r="K14777" i="7"/>
  <c r="K14822" i="7"/>
  <c r="K14833" i="7"/>
  <c r="K14854" i="7"/>
  <c r="K14910" i="7"/>
  <c r="K14942" i="7"/>
  <c r="K15030" i="7"/>
  <c r="K15038" i="7"/>
  <c r="K15078" i="7"/>
  <c r="K15118" i="7"/>
  <c r="K15278" i="7"/>
  <c r="K15286" i="7"/>
  <c r="K15294" i="7"/>
  <c r="K15302" i="7"/>
  <c r="K15390" i="7"/>
  <c r="K15398" i="7"/>
  <c r="K15534" i="7"/>
  <c r="K15542" i="7"/>
  <c r="K15550" i="7"/>
  <c r="K15582" i="7"/>
  <c r="K15614" i="7"/>
  <c r="K15710" i="7"/>
  <c r="K15718" i="7"/>
  <c r="K15726" i="7"/>
  <c r="K15734" i="7"/>
  <c r="K15742" i="7"/>
  <c r="K15774" i="7"/>
  <c r="K15814" i="7"/>
  <c r="K15822" i="7"/>
  <c r="K15830" i="7"/>
  <c r="K15894" i="7"/>
  <c r="K15902" i="7"/>
  <c r="K15910" i="7"/>
  <c r="K15918" i="7"/>
  <c r="K15926" i="7"/>
  <c r="K15934" i="7"/>
  <c r="K15942" i="7"/>
  <c r="K16022" i="7"/>
  <c r="K16030" i="7"/>
  <c r="K16038" i="7"/>
  <c r="K16046" i="7"/>
  <c r="K16054" i="7"/>
  <c r="K16062" i="7"/>
  <c r="K16078" i="7"/>
  <c r="K16086" i="7"/>
  <c r="K16134" i="7"/>
  <c r="K16214" i="7"/>
  <c r="A5136" i="7" s="1"/>
  <c r="K16230" i="7"/>
  <c r="K16254" i="7"/>
  <c r="K16270" i="7"/>
  <c r="K16294" i="7"/>
  <c r="K16302" i="7"/>
  <c r="K16318" i="7"/>
  <c r="K16358" i="7"/>
  <c r="K16366" i="7"/>
  <c r="K16406" i="7"/>
  <c r="K16510" i="7"/>
  <c r="K16558" i="7"/>
  <c r="K16606" i="7"/>
  <c r="K16622" i="7"/>
  <c r="K16654" i="7"/>
  <c r="K14177" i="7"/>
  <c r="K14249" i="7"/>
  <c r="K14617" i="7"/>
  <c r="K14824" i="7"/>
  <c r="K14834" i="7"/>
  <c r="K15023" i="7"/>
  <c r="K15031" i="7"/>
  <c r="K15039" i="7"/>
  <c r="K15079" i="7"/>
  <c r="K15159" i="7"/>
  <c r="K15279" i="7"/>
  <c r="K15287" i="7"/>
  <c r="K15295" i="7"/>
  <c r="K15391" i="7"/>
  <c r="K15399" i="7"/>
  <c r="K15535" i="7"/>
  <c r="K15543" i="7"/>
  <c r="K15551" i="7"/>
  <c r="K15615" i="7"/>
  <c r="K15711" i="7"/>
  <c r="K15719" i="7"/>
  <c r="K15727" i="7"/>
  <c r="K15735" i="7"/>
  <c r="K15743" i="7"/>
  <c r="K15759" i="7"/>
  <c r="K15775" i="7"/>
  <c r="K15815" i="7"/>
  <c r="K15823" i="7"/>
  <c r="K15831" i="7"/>
  <c r="K15895" i="7"/>
  <c r="K15903" i="7"/>
  <c r="K15911" i="7"/>
  <c r="K15919" i="7"/>
  <c r="K15927" i="7"/>
  <c r="K15935" i="7"/>
  <c r="K15943" i="7"/>
  <c r="K16023" i="7"/>
  <c r="K16031" i="7"/>
  <c r="K16039" i="7"/>
  <c r="K16047" i="7"/>
  <c r="K16055" i="7"/>
  <c r="K16079" i="7"/>
  <c r="K16135" i="7"/>
  <c r="K16191" i="7"/>
  <c r="K16215" i="7"/>
  <c r="K16231" i="7"/>
  <c r="K16239" i="7"/>
  <c r="K16255" i="7"/>
  <c r="K16295" i="7"/>
  <c r="K16319" i="7"/>
  <c r="K16359" i="7"/>
  <c r="K16439" i="7"/>
  <c r="K16479" i="7"/>
  <c r="K16511" i="7"/>
  <c r="K16559" i="7"/>
  <c r="K16591" i="7"/>
  <c r="K16623" i="7"/>
  <c r="K16655" i="7"/>
  <c r="K14337" i="7"/>
  <c r="K14449" i="7"/>
  <c r="K14625" i="7"/>
  <c r="K14825" i="7"/>
  <c r="K14835" i="7"/>
  <c r="K14888" i="7"/>
  <c r="K14944" i="7"/>
  <c r="K15024" i="7"/>
  <c r="K15032" i="7"/>
  <c r="K15064" i="7"/>
  <c r="K15080" i="7"/>
  <c r="K15096" i="7"/>
  <c r="K15280" i="7"/>
  <c r="K15288" i="7"/>
  <c r="K15296" i="7"/>
  <c r="K15392" i="7"/>
  <c r="K15400" i="7"/>
  <c r="K15448" i="7"/>
  <c r="K15536" i="7"/>
  <c r="K15544" i="7"/>
  <c r="K15552" i="7"/>
  <c r="K15616" i="7"/>
  <c r="K15712" i="7"/>
  <c r="K15720" i="7"/>
  <c r="K15728" i="7"/>
  <c r="K15744" i="7"/>
  <c r="K15760" i="7"/>
  <c r="K15776" i="7"/>
  <c r="K15816" i="7"/>
  <c r="K15824" i="7"/>
  <c r="K15832" i="7"/>
  <c r="K15896" i="7"/>
  <c r="K15904" i="7"/>
  <c r="K15912" i="7"/>
  <c r="K15920" i="7"/>
  <c r="K15928" i="7"/>
  <c r="K15936" i="7"/>
  <c r="K15944" i="7"/>
  <c r="K16024" i="7"/>
  <c r="K16032" i="7"/>
  <c r="K16040" i="7"/>
  <c r="K16048" i="7"/>
  <c r="K16056" i="7"/>
  <c r="K16080" i="7"/>
  <c r="K16136" i="7"/>
  <c r="K16216" i="7"/>
  <c r="K16232" i="7"/>
  <c r="K16256" i="7"/>
  <c r="K16320" i="7"/>
  <c r="K16360" i="7"/>
  <c r="K16624" i="7"/>
  <c r="K16504" i="7"/>
  <c r="K16560" i="7"/>
  <c r="K16424" i="7"/>
  <c r="K16656" i="7"/>
  <c r="K16480" i="7"/>
  <c r="K16512" i="7"/>
  <c r="K16440" i="7"/>
  <c r="K7725" i="7"/>
  <c r="K7957" i="7"/>
  <c r="K7862" i="7"/>
  <c r="K8791" i="7"/>
  <c r="K8283" i="7"/>
  <c r="K8849" i="7"/>
  <c r="A12468" i="7" s="1"/>
  <c r="K8738" i="7"/>
  <c r="A12579" i="7" s="1"/>
  <c r="K8739" i="7"/>
  <c r="A12580" i="7" s="1"/>
  <c r="K8033" i="7"/>
  <c r="K8540" i="7"/>
  <c r="A12768" i="7" s="1"/>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6762" i="7"/>
  <c r="K12177" i="7"/>
  <c r="K12713" i="7"/>
  <c r="K12442" i="7"/>
  <c r="K13482" i="7"/>
  <c r="K12571" i="7"/>
  <c r="K13011" i="7"/>
  <c r="K12268" i="7"/>
  <c r="K12572" i="7"/>
  <c r="K12269" i="7"/>
  <c r="K12573" i="7"/>
  <c r="K12837" i="7"/>
  <c r="K13725" i="7"/>
  <c r="K12471" i="7"/>
  <c r="K12519" i="7"/>
  <c r="K12881" i="7"/>
  <c r="K13121" i="7"/>
  <c r="K13896" i="7"/>
  <c r="K14354" i="7"/>
  <c r="K14386" i="7"/>
  <c r="K13049" i="7"/>
  <c r="K14139" i="7"/>
  <c r="K14739" i="7"/>
  <c r="K12838" i="7"/>
  <c r="K13206" i="7"/>
  <c r="K13572" i="7"/>
  <c r="K13628" i="7"/>
  <c r="K14740" i="7"/>
  <c r="K12520" i="7"/>
  <c r="K13207" i="7"/>
  <c r="K12712" i="7"/>
  <c r="K12887" i="7"/>
  <c r="K13481" i="7"/>
  <c r="K12472" i="7"/>
  <c r="K14176" i="7"/>
  <c r="K14352" i="7"/>
  <c r="K13120" i="7"/>
  <c r="K15153" i="7"/>
  <c r="K15561" i="7"/>
  <c r="K15154" i="7"/>
  <c r="K16259" i="7"/>
  <c r="K14353" i="7"/>
  <c r="K14869" i="7"/>
  <c r="K16605" i="7"/>
  <c r="K15150" i="7"/>
  <c r="K15151" i="7"/>
  <c r="K15559" i="7"/>
  <c r="K14385" i="7"/>
  <c r="K15152" i="7"/>
  <c r="K15560" i="7"/>
  <c r="K7627" i="7"/>
  <c r="K7643" i="7"/>
  <c r="K7651" i="7"/>
  <c r="A13671" i="7" s="1"/>
  <c r="K7803" i="7"/>
  <c r="A13493" i="7" s="1"/>
  <c r="K7811" i="7"/>
  <c r="K7819" i="7"/>
  <c r="K7843" i="7"/>
  <c r="K8059" i="7"/>
  <c r="K8067" i="7"/>
  <c r="K8075" i="7"/>
  <c r="K8083" i="7"/>
  <c r="K8099" i="7"/>
  <c r="K8107" i="7"/>
  <c r="A13196" i="7" s="1"/>
  <c r="K7628" i="7"/>
  <c r="A13648" i="7" s="1"/>
  <c r="K7636" i="7"/>
  <c r="K7644" i="7"/>
  <c r="A13664" i="7" s="1"/>
  <c r="K7652" i="7"/>
  <c r="A13672" i="7" s="1"/>
  <c r="K7660" i="7"/>
  <c r="K7684" i="7"/>
  <c r="K7692" i="7"/>
  <c r="A13611" i="7" s="1"/>
  <c r="K7804" i="7"/>
  <c r="K7812" i="7"/>
  <c r="K7828" i="7"/>
  <c r="K7844" i="7"/>
  <c r="K8060" i="7"/>
  <c r="K8068" i="7"/>
  <c r="K8076" i="7"/>
  <c r="K8140" i="7"/>
  <c r="K8204" i="7"/>
  <c r="K8212" i="7"/>
  <c r="A13119" i="7" s="1"/>
  <c r="K8220" i="7"/>
  <c r="K8228" i="7"/>
  <c r="A13135" i="7" s="1"/>
  <c r="K7637" i="7"/>
  <c r="K7645" i="7"/>
  <c r="K7661" i="7"/>
  <c r="K7789" i="7"/>
  <c r="K7797" i="7"/>
  <c r="A13487" i="7" s="1"/>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A13707" i="7" s="1"/>
  <c r="K7695" i="7"/>
  <c r="K7759" i="7"/>
  <c r="K7807" i="7"/>
  <c r="K7815" i="7"/>
  <c r="A13505" i="7" s="1"/>
  <c r="K7823" i="7"/>
  <c r="A13513" i="7" s="1"/>
  <c r="K8055" i="7"/>
  <c r="K8063" i="7"/>
  <c r="K8071" i="7"/>
  <c r="K8079" i="7"/>
  <c r="K8103" i="7"/>
  <c r="K8119" i="7"/>
  <c r="A13208" i="7" s="1"/>
  <c r="K8143" i="7"/>
  <c r="K8183" i="7"/>
  <c r="A13090" i="7" s="1"/>
  <c r="K8191" i="7"/>
  <c r="K8199" i="7"/>
  <c r="K8207" i="7"/>
  <c r="A13114" i="7" s="1"/>
  <c r="K8215" i="7"/>
  <c r="A13122" i="7" s="1"/>
  <c r="K8223" i="7"/>
  <c r="K7640" i="7"/>
  <c r="A13660" i="7" s="1"/>
  <c r="K7648" i="7"/>
  <c r="K7800" i="7"/>
  <c r="K7808" i="7"/>
  <c r="K7816" i="7"/>
  <c r="K8056" i="7"/>
  <c r="K8064" i="7"/>
  <c r="K8072" i="7"/>
  <c r="K8112" i="7"/>
  <c r="A13201" i="7" s="1"/>
  <c r="K8120" i="7"/>
  <c r="A13209" i="7" s="1"/>
  <c r="K8184" i="7"/>
  <c r="K8208" i="7"/>
  <c r="K8216" i="7"/>
  <c r="K8224" i="7"/>
  <c r="K7626" i="7"/>
  <c r="K7634" i="7"/>
  <c r="K7642" i="7"/>
  <c r="K7650" i="7"/>
  <c r="A13670" i="7" s="1"/>
  <c r="K7658" i="7"/>
  <c r="A13678" i="7" s="1"/>
  <c r="K7690" i="7"/>
  <c r="K7786" i="7"/>
  <c r="A13476" i="7" s="1"/>
  <c r="K7794" i="7"/>
  <c r="K7802" i="7"/>
  <c r="A13492" i="7" s="1"/>
  <c r="K7842" i="7"/>
  <c r="K8058" i="7"/>
  <c r="K8066" i="7"/>
  <c r="A13243" i="7" s="1"/>
  <c r="K8074" i="7"/>
  <c r="K8082" i="7"/>
  <c r="A13259" i="7" s="1"/>
  <c r="K8098" i="7"/>
  <c r="K8106" i="7"/>
  <c r="A13195" i="7" s="1"/>
  <c r="K8114" i="7"/>
  <c r="A13203" i="7" s="1"/>
  <c r="K8122" i="7"/>
  <c r="A13211" i="7" s="1"/>
  <c r="K8186" i="7"/>
  <c r="K8194" i="7"/>
  <c r="K8202" i="7"/>
  <c r="K8210" i="7"/>
  <c r="A13117" i="7" s="1"/>
  <c r="K8218" i="7"/>
  <c r="K8234" i="7"/>
  <c r="K7649" i="7"/>
  <c r="K7801" i="7"/>
  <c r="K8217" i="7"/>
  <c r="K8551" i="7"/>
  <c r="K8559" i="7"/>
  <c r="K8575" i="7"/>
  <c r="K8583" i="7"/>
  <c r="K8591" i="7"/>
  <c r="K8679" i="7"/>
  <c r="K8687" i="7"/>
  <c r="K8695" i="7"/>
  <c r="K8703" i="7"/>
  <c r="K7809" i="7"/>
  <c r="K8219" i="7"/>
  <c r="K8241" i="7"/>
  <c r="K8552" i="7"/>
  <c r="K8576" i="7"/>
  <c r="A12746" i="7" s="1"/>
  <c r="K8584" i="7"/>
  <c r="A12754" i="7" s="1"/>
  <c r="K8592" i="7"/>
  <c r="K8680" i="7"/>
  <c r="K8688" i="7"/>
  <c r="K8696" i="7"/>
  <c r="K8704" i="7"/>
  <c r="K8553" i="7"/>
  <c r="K8577" i="7"/>
  <c r="K8593" i="7"/>
  <c r="K8681" i="7"/>
  <c r="K8689" i="7"/>
  <c r="K8697" i="7"/>
  <c r="K8705" i="7"/>
  <c r="K9033" i="7"/>
  <c r="K7817" i="7"/>
  <c r="K8057" i="7"/>
  <c r="K8554" i="7"/>
  <c r="K8578" i="7"/>
  <c r="K8586" i="7"/>
  <c r="A12756" i="7" s="1"/>
  <c r="K8634" i="7"/>
  <c r="K8682" i="7"/>
  <c r="K8690" i="7"/>
  <c r="K8698" i="7"/>
  <c r="K7825" i="7"/>
  <c r="A13515" i="7" s="1"/>
  <c r="K8065" i="7"/>
  <c r="K8105" i="7"/>
  <c r="A13194" i="7" s="1"/>
  <c r="K8563" i="7"/>
  <c r="K8579" i="7"/>
  <c r="K8683" i="7"/>
  <c r="K8691" i="7"/>
  <c r="K8699" i="7"/>
  <c r="K8715" i="7"/>
  <c r="A12657" i="7" s="1"/>
  <c r="K9035" i="7"/>
  <c r="K8073" i="7"/>
  <c r="K8113" i="7"/>
  <c r="K8203" i="7"/>
  <c r="A13110" i="7" s="1"/>
  <c r="K8233" i="7"/>
  <c r="K8556" i="7"/>
  <c r="K8564" i="7"/>
  <c r="K8572" i="7"/>
  <c r="A12742" i="7" s="1"/>
  <c r="K8580" i="7"/>
  <c r="K8588" i="7"/>
  <c r="K8612" i="7"/>
  <c r="K8676" i="7"/>
  <c r="K8684" i="7"/>
  <c r="K8692" i="7"/>
  <c r="K8700" i="7"/>
  <c r="K9028" i="7"/>
  <c r="K9036" i="7"/>
  <c r="K7641" i="7"/>
  <c r="K8187" i="7"/>
  <c r="A13094" i="7" s="1"/>
  <c r="K8211" i="7"/>
  <c r="A13118" i="7" s="1"/>
  <c r="K8550" i="7"/>
  <c r="K8558" i="7"/>
  <c r="K8574" i="7"/>
  <c r="K8582" i="7"/>
  <c r="A12752" i="7" s="1"/>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A13475" i="7" s="1"/>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K16908" i="7"/>
  <c r="K16798" i="7"/>
  <c r="K16904" i="7"/>
  <c r="K16777" i="7"/>
  <c r="A2578" i="7"/>
  <c r="K15961" i="7"/>
  <c r="K15969" i="7"/>
  <c r="K16017" i="7"/>
  <c r="K16073" i="7"/>
  <c r="K16089" i="7"/>
  <c r="K16097" i="7"/>
  <c r="K16105" i="7"/>
  <c r="K16569" i="7"/>
  <c r="K15962" i="7"/>
  <c r="K15970" i="7"/>
  <c r="K16090" i="7"/>
  <c r="K16098" i="7"/>
  <c r="K16106" i="7"/>
  <c r="K16570" i="7"/>
  <c r="K15963" i="7"/>
  <c r="K16091" i="7"/>
  <c r="K16099" i="7"/>
  <c r="K16107" i="7"/>
  <c r="K16571" i="7"/>
  <c r="K15964" i="7"/>
  <c r="K16012" i="7"/>
  <c r="K16092" i="7"/>
  <c r="K16100" i="7"/>
  <c r="K16108" i="7"/>
  <c r="K16572" i="7"/>
  <c r="K15965" i="7"/>
  <c r="K16013" i="7"/>
  <c r="K16093" i="7"/>
  <c r="K16101" i="7"/>
  <c r="K16109" i="7"/>
  <c r="K16565" i="7"/>
  <c r="K16573" i="7"/>
  <c r="K15958" i="7"/>
  <c r="K15966" i="7"/>
  <c r="K16014" i="7"/>
  <c r="K16070" i="7"/>
  <c r="K16094" i="7"/>
  <c r="K16102" i="7"/>
  <c r="K16110" i="7"/>
  <c r="K16566" i="7"/>
  <c r="K16574" i="7"/>
  <c r="K15959" i="7"/>
  <c r="K15967" i="7"/>
  <c r="K16015" i="7"/>
  <c r="K16071" i="7"/>
  <c r="K16095" i="7"/>
  <c r="K16103" i="7"/>
  <c r="K16567" i="7"/>
  <c r="K15960" i="7"/>
  <c r="K15968" i="7"/>
  <c r="K16016" i="7"/>
  <c r="K16072" i="7"/>
  <c r="K16088" i="7"/>
  <c r="K16096" i="7"/>
  <c r="K16104" i="7"/>
  <c r="K16568" i="7"/>
  <c r="K7635" i="7"/>
  <c r="K7699" i="7"/>
  <c r="K7723" i="7"/>
  <c r="K7771" i="7"/>
  <c r="K7947" i="7"/>
  <c r="K8043" i="7"/>
  <c r="K8147" i="7"/>
  <c r="K8163" i="7"/>
  <c r="K7604" i="7"/>
  <c r="K7708" i="7"/>
  <c r="A13627" i="7" s="1"/>
  <c r="K7748" i="7"/>
  <c r="K7796" i="7"/>
  <c r="A13486" i="7" s="1"/>
  <c r="K7820" i="7"/>
  <c r="K8036" i="7"/>
  <c r="K8084" i="7"/>
  <c r="A13261" i="7" s="1"/>
  <c r="K8108" i="7"/>
  <c r="K8124" i="7"/>
  <c r="A13213" i="7" s="1"/>
  <c r="K8172" i="7"/>
  <c r="K7701" i="7"/>
  <c r="K7821" i="7"/>
  <c r="K7949" i="7"/>
  <c r="K7965" i="7"/>
  <c r="K8125" i="7"/>
  <c r="A13214" i="7" s="1"/>
  <c r="K8157" i="7"/>
  <c r="K8165" i="7"/>
  <c r="K8173" i="7"/>
  <c r="K8285" i="7"/>
  <c r="K7598" i="7"/>
  <c r="A13732" i="7" s="1"/>
  <c r="K7726" i="7"/>
  <c r="K7742" i="7"/>
  <c r="K7750" i="7"/>
  <c r="K7798" i="7"/>
  <c r="K7735" i="7"/>
  <c r="K7799" i="7"/>
  <c r="K7919" i="7"/>
  <c r="K8023" i="7"/>
  <c r="K8047" i="7"/>
  <c r="K8111" i="7"/>
  <c r="K8167" i="7"/>
  <c r="K7744" i="7"/>
  <c r="A13581" i="7" s="1"/>
  <c r="K7768" i="7"/>
  <c r="K7992" i="7"/>
  <c r="K8160" i="7"/>
  <c r="K8176" i="7"/>
  <c r="K7706" i="7"/>
  <c r="K8146" i="7"/>
  <c r="K7601" i="7"/>
  <c r="K7617" i="7"/>
  <c r="A13713" i="7" s="1"/>
  <c r="K7721" i="7"/>
  <c r="A13640" i="7" s="1"/>
  <c r="K7769" i="7"/>
  <c r="K8299" i="7"/>
  <c r="K8535" i="7"/>
  <c r="A12797" i="7" s="1"/>
  <c r="K8767" i="7"/>
  <c r="K8775" i="7"/>
  <c r="K8959" i="7"/>
  <c r="K8169" i="7"/>
  <c r="K8408" i="7"/>
  <c r="K8448" i="7"/>
  <c r="K8760" i="7"/>
  <c r="K8856" i="7"/>
  <c r="A12475" i="7" s="1"/>
  <c r="K8872" i="7"/>
  <c r="K8904" i="7"/>
  <c r="K8960" i="7"/>
  <c r="K7657" i="7"/>
  <c r="A13677" i="7" s="1"/>
  <c r="K7729" i="7"/>
  <c r="K8289" i="7"/>
  <c r="K8769" i="7"/>
  <c r="K8873" i="7"/>
  <c r="A12459" i="7" s="1"/>
  <c r="K8937" i="7"/>
  <c r="A12386" i="7" s="1"/>
  <c r="K8977" i="7"/>
  <c r="K9049" i="7"/>
  <c r="K9105" i="7"/>
  <c r="K8177" i="7"/>
  <c r="K8290" i="7"/>
  <c r="K8498" i="7"/>
  <c r="K8538" i="7"/>
  <c r="K8562" i="7"/>
  <c r="A12790" i="7" s="1"/>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A12950" i="7" s="1"/>
  <c r="K8533" i="7"/>
  <c r="A12795" i="7" s="1"/>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K16691" i="7"/>
  <c r="K16787" i="7"/>
  <c r="K16875" i="7"/>
  <c r="K16788" i="7"/>
  <c r="K16876" i="7"/>
  <c r="K16972" i="7"/>
  <c r="K17028" i="7"/>
  <c r="K16949" i="7"/>
  <c r="K16973" i="7"/>
  <c r="K16981" i="7"/>
  <c r="K17021" i="7"/>
  <c r="K17029" i="7"/>
  <c r="K16694" i="7"/>
  <c r="K16920" i="7"/>
  <c r="K16944" i="7"/>
  <c r="K16992" i="7"/>
  <c r="K17032" i="7"/>
  <c r="K17040" i="7"/>
  <c r="K16689" i="7"/>
  <c r="K16873" i="7"/>
  <c r="K16993" i="7"/>
  <c r="K17025" i="7"/>
  <c r="K16982" i="7"/>
  <c r="K16866" i="7"/>
  <c r="K17039" i="7"/>
  <c r="K16986" i="7"/>
  <c r="A3736" i="7"/>
  <c r="K16874" i="7"/>
  <c r="K16947" i="7"/>
  <c r="K16974" i="7"/>
  <c r="K17027" i="7"/>
  <c r="K16695" i="7"/>
  <c r="K16975" i="7"/>
  <c r="K16990" i="7"/>
  <c r="K17030" i="7"/>
  <c r="K16991" i="7"/>
  <c r="K17031" i="7"/>
  <c r="K16994" i="7"/>
  <c r="K17019" i="7"/>
  <c r="K12361" i="7"/>
  <c r="K12385" i="7"/>
  <c r="K12393" i="7"/>
  <c r="K12689" i="7"/>
  <c r="K12793" i="7"/>
  <c r="K12666" i="7"/>
  <c r="K12682" i="7"/>
  <c r="K12730" i="7"/>
  <c r="K12962" i="7"/>
  <c r="K13386" i="7"/>
  <c r="K13394" i="7"/>
  <c r="K13442" i="7"/>
  <c r="K13530" i="7"/>
  <c r="K13546" i="7"/>
  <c r="K13602" i="7"/>
  <c r="K13690" i="7"/>
  <c r="K13794" i="7"/>
  <c r="K12259" i="7"/>
  <c r="K12355" i="7"/>
  <c r="K12395" i="7"/>
  <c r="K12547" i="7"/>
  <c r="K12771" i="7"/>
  <c r="K12779" i="7"/>
  <c r="K12787" i="7"/>
  <c r="K12955" i="7"/>
  <c r="K12987" i="7"/>
  <c r="K13267" i="7"/>
  <c r="K13307" i="7"/>
  <c r="K13331" i="7"/>
  <c r="K13539" i="7"/>
  <c r="K13603" i="7"/>
  <c r="K13635" i="7"/>
  <c r="K13691" i="7"/>
  <c r="K12220" i="7"/>
  <c r="K12356" i="7"/>
  <c r="K12404" i="7"/>
  <c r="K12412" i="7"/>
  <c r="K12548" i="7"/>
  <c r="K12261" i="7"/>
  <c r="K12357" i="7"/>
  <c r="K12397" i="7"/>
  <c r="K12413" i="7"/>
  <c r="K12549" i="7"/>
  <c r="K12717" i="7"/>
  <c r="K12725" i="7"/>
  <c r="K12901" i="7"/>
  <c r="K13245" i="7"/>
  <c r="K13325" i="7"/>
  <c r="K13333" i="7"/>
  <c r="K13349" i="7"/>
  <c r="K13533" i="7"/>
  <c r="K13597" i="7"/>
  <c r="K13685" i="7"/>
  <c r="K13797" i="7"/>
  <c r="K12350" i="7"/>
  <c r="K12406" i="7"/>
  <c r="K12550" i="7"/>
  <c r="K12590" i="7"/>
  <c r="K12399" i="7"/>
  <c r="K12447" i="7"/>
  <c r="K12551" i="7"/>
  <c r="K12615" i="7"/>
  <c r="K12647" i="7"/>
  <c r="K12719" i="7"/>
  <c r="K12662" i="7"/>
  <c r="K12750" i="7"/>
  <c r="K12903" i="7"/>
  <c r="K12992" i="7"/>
  <c r="K13329" i="7"/>
  <c r="K13352" i="7"/>
  <c r="K13384" i="7"/>
  <c r="K13444" i="7"/>
  <c r="K13455" i="7"/>
  <c r="K13592" i="7"/>
  <c r="K13604" i="7"/>
  <c r="K13905" i="7"/>
  <c r="K13994" i="7"/>
  <c r="K14314" i="7"/>
  <c r="K14466" i="7"/>
  <c r="K14506" i="7"/>
  <c r="K14522" i="7"/>
  <c r="K14570" i="7"/>
  <c r="K14682" i="7"/>
  <c r="K14794" i="7"/>
  <c r="K12654" i="7"/>
  <c r="K12904" i="7"/>
  <c r="K12993" i="7"/>
  <c r="K13305" i="7"/>
  <c r="K13332" i="7"/>
  <c r="K13534" i="7"/>
  <c r="K13545" i="7"/>
  <c r="K13582" i="7"/>
  <c r="K13593" i="7"/>
  <c r="K13636" i="7"/>
  <c r="K13995" i="7"/>
  <c r="K14283" i="7"/>
  <c r="K14323" i="7"/>
  <c r="K14531" i="7"/>
  <c r="K14563" i="7"/>
  <c r="K14595" i="7"/>
  <c r="K14667" i="7"/>
  <c r="K14723" i="7"/>
  <c r="K12694" i="7"/>
  <c r="K12985" i="7"/>
  <c r="K13356" i="7"/>
  <c r="K13368" i="7"/>
  <c r="K13446" i="7"/>
  <c r="K13457" i="7"/>
  <c r="K13535" i="7"/>
  <c r="K13606" i="7"/>
  <c r="K13649" i="7"/>
  <c r="K13798" i="7"/>
  <c r="K13809" i="7"/>
  <c r="K13980" i="7"/>
  <c r="K14012" i="7"/>
  <c r="K14508" i="7"/>
  <c r="K14524" i="7"/>
  <c r="K14572" i="7"/>
  <c r="K14596" i="7"/>
  <c r="K14604" i="7"/>
  <c r="K12656" i="7"/>
  <c r="K12784" i="7"/>
  <c r="K12919" i="7"/>
  <c r="K13310" i="7"/>
  <c r="K13321" i="7"/>
  <c r="K13447" i="7"/>
  <c r="K13607" i="7"/>
  <c r="K13639" i="7"/>
  <c r="K13799" i="7"/>
  <c r="K13832" i="7"/>
  <c r="K14061" i="7"/>
  <c r="K14189" i="7"/>
  <c r="K14213" i="7"/>
  <c r="K14501" i="7"/>
  <c r="K14509" i="7"/>
  <c r="K14517" i="7"/>
  <c r="K14573" i="7"/>
  <c r="K14581" i="7"/>
  <c r="K14597" i="7"/>
  <c r="K14605" i="7"/>
  <c r="K14661" i="7"/>
  <c r="K14677" i="7"/>
  <c r="K14709" i="7"/>
  <c r="K12772" i="7"/>
  <c r="K12788" i="7"/>
  <c r="K12958" i="7"/>
  <c r="K13550" i="7"/>
  <c r="K13608" i="7"/>
  <c r="K13800" i="7"/>
  <c r="K13824" i="7"/>
  <c r="K13998" i="7"/>
  <c r="K14302" i="7"/>
  <c r="K14502" i="7"/>
  <c r="K14510" i="7"/>
  <c r="K14526" i="7"/>
  <c r="K14558" i="7"/>
  <c r="K14574" i="7"/>
  <c r="K14638" i="7"/>
  <c r="K14662" i="7"/>
  <c r="K14678" i="7"/>
  <c r="K14710" i="7"/>
  <c r="K12648" i="7"/>
  <c r="K12684" i="7"/>
  <c r="K12820" i="7"/>
  <c r="K12980" i="7"/>
  <c r="K13588" i="7"/>
  <c r="K13801" i="7"/>
  <c r="K14303" i="7"/>
  <c r="K14343" i="7"/>
  <c r="K14479" i="7"/>
  <c r="K14511" i="7"/>
  <c r="K14519" i="7"/>
  <c r="K14527" i="7"/>
  <c r="K14559" i="7"/>
  <c r="K14679" i="7"/>
  <c r="K14711" i="7"/>
  <c r="K12686" i="7"/>
  <c r="K12900" i="7"/>
  <c r="K12990" i="7"/>
  <c r="K13244" i="7"/>
  <c r="K13265" i="7"/>
  <c r="K13302" i="7"/>
  <c r="K13382" i="7"/>
  <c r="K13393" i="7"/>
  <c r="K13406" i="7"/>
  <c r="K13692" i="7"/>
  <c r="K13836" i="7"/>
  <c r="A7510" i="7" s="1"/>
  <c r="K14024" i="7"/>
  <c r="K14304" i="7"/>
  <c r="K14312" i="7"/>
  <c r="K14512" i="7"/>
  <c r="K14560" i="7"/>
  <c r="K14568" i="7"/>
  <c r="K14664" i="7"/>
  <c r="K14672" i="7"/>
  <c r="K14680" i="7"/>
  <c r="K12408" i="7"/>
  <c r="K12652" i="7"/>
  <c r="K12688" i="7"/>
  <c r="K12760" i="7"/>
  <c r="K12822" i="7"/>
  <c r="K12902" i="7"/>
  <c r="K12961" i="7"/>
  <c r="K12991" i="7"/>
  <c r="K13303" i="7"/>
  <c r="K13396" i="7"/>
  <c r="K13407" i="7"/>
  <c r="K13508" i="7"/>
  <c r="K13591" i="7"/>
  <c r="K13601" i="7"/>
  <c r="K13993" i="7"/>
  <c r="K14009" i="7"/>
  <c r="K14217" i="7"/>
  <c r="K14792" i="7"/>
  <c r="K14993" i="7"/>
  <c r="K15121" i="7"/>
  <c r="K15473" i="7"/>
  <c r="K15497" i="7"/>
  <c r="K15505" i="7"/>
  <c r="K15513" i="7"/>
  <c r="K15593" i="7"/>
  <c r="K16065" i="7"/>
  <c r="K16121" i="7"/>
  <c r="K16313" i="7"/>
  <c r="K16353" i="7"/>
  <c r="K16473" i="7"/>
  <c r="K16553" i="7"/>
  <c r="K16593" i="7"/>
  <c r="K16649" i="7"/>
  <c r="K14593" i="7"/>
  <c r="K14817" i="7"/>
  <c r="K14970" i="7"/>
  <c r="K14986" i="7"/>
  <c r="K14994" i="7"/>
  <c r="K15378" i="7"/>
  <c r="A5966" i="7" s="1"/>
  <c r="K15474" i="7"/>
  <c r="K15482" i="7"/>
  <c r="K16002" i="7"/>
  <c r="K16354" i="7"/>
  <c r="K16474" i="7"/>
  <c r="K16650" i="7"/>
  <c r="K14673" i="7"/>
  <c r="K14850" i="7"/>
  <c r="K14963" i="7"/>
  <c r="K14971" i="7"/>
  <c r="K14995" i="7"/>
  <c r="K15475" i="7"/>
  <c r="K15755" i="7"/>
  <c r="K16115" i="7"/>
  <c r="K16435" i="7"/>
  <c r="K16475" i="7"/>
  <c r="K14521" i="7"/>
  <c r="K15012" i="7"/>
  <c r="K15052" i="7"/>
  <c r="K15420" i="7"/>
  <c r="K15476" i="7"/>
  <c r="K15948" i="7"/>
  <c r="K16132" i="7"/>
  <c r="K16436" i="7"/>
  <c r="K16476" i="7"/>
  <c r="K16508" i="7"/>
  <c r="A4799" i="7" s="1"/>
  <c r="K14569" i="7"/>
  <c r="K14909" i="7"/>
  <c r="K14965" i="7"/>
  <c r="K15013" i="7"/>
  <c r="K15125" i="7"/>
  <c r="K15421" i="7"/>
  <c r="K15437" i="7"/>
  <c r="K15477" i="7"/>
  <c r="K15485" i="7"/>
  <c r="K15557" i="7"/>
  <c r="K15781" i="7"/>
  <c r="K15805" i="7"/>
  <c r="K16069" i="7"/>
  <c r="K16301" i="7"/>
  <c r="K16349" i="7"/>
  <c r="K16437" i="7"/>
  <c r="K16477" i="7"/>
  <c r="K14918" i="7"/>
  <c r="K14966" i="7"/>
  <c r="K14990" i="7"/>
  <c r="K15062" i="7"/>
  <c r="K15134" i="7"/>
  <c r="K15438" i="7"/>
  <c r="K15486" i="7"/>
  <c r="K15502" i="7"/>
  <c r="K15518" i="7"/>
  <c r="K15950" i="7"/>
  <c r="K16350" i="7"/>
  <c r="K16438" i="7"/>
  <c r="K16478" i="7"/>
  <c r="K14313" i="7"/>
  <c r="K14855" i="7"/>
  <c r="K14967" i="7"/>
  <c r="K15055" i="7"/>
  <c r="K15071" i="7"/>
  <c r="K15103" i="7"/>
  <c r="K15519" i="7"/>
  <c r="K15575" i="7"/>
  <c r="K15767" i="7"/>
  <c r="K16007" i="7"/>
  <c r="K16207" i="7"/>
  <c r="K16223" i="7"/>
  <c r="K16351" i="7"/>
  <c r="K14529" i="7"/>
  <c r="K15056" i="7"/>
  <c r="K15424" i="7"/>
  <c r="K15480" i="7"/>
  <c r="K15488" i="7"/>
  <c r="K15496" i="7"/>
  <c r="K15520" i="7"/>
  <c r="K16128" i="7"/>
  <c r="K16352" i="7"/>
  <c r="K16648" i="7"/>
  <c r="K16472" i="7"/>
  <c r="K16552" i="7"/>
  <c r="K7730" i="7"/>
  <c r="K8050" i="7"/>
  <c r="K8145" i="7"/>
  <c r="K9061" i="7"/>
  <c r="K9180" i="7"/>
  <c r="A12188" i="7" s="1"/>
  <c r="K9064" i="7"/>
  <c r="K10988" i="7"/>
  <c r="K10588" i="7"/>
  <c r="K10893" i="7"/>
  <c r="K11766" i="7"/>
  <c r="K12085" i="7"/>
  <c r="K17024" i="7"/>
  <c r="K17022" i="7"/>
  <c r="K17026" i="7"/>
  <c r="K13314" i="7"/>
  <c r="K13315" i="7"/>
  <c r="K13587" i="7"/>
  <c r="K12380" i="7"/>
  <c r="K12789" i="7"/>
  <c r="K14226" i="7"/>
  <c r="K13583" i="7"/>
  <c r="K14652" i="7"/>
  <c r="K13584" i="7"/>
  <c r="K14654" i="7"/>
  <c r="K12744" i="7"/>
  <c r="K13312" i="7"/>
  <c r="K13975" i="7"/>
  <c r="K14207" i="7"/>
  <c r="K13313" i="7"/>
  <c r="K12464" i="7"/>
  <c r="K12732" i="7"/>
  <c r="K15466" i="7"/>
  <c r="K14959" i="7"/>
  <c r="K15487" i="7"/>
  <c r="K14960" i="7"/>
  <c r="K15464" i="7"/>
  <c r="K7864" i="7"/>
  <c r="K8248" i="7"/>
  <c r="K8799" i="7"/>
  <c r="A12502" i="7" s="1"/>
  <c r="K8305" i="7"/>
  <c r="K8306" i="7"/>
  <c r="A12981" i="7" s="1"/>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906" i="7"/>
  <c r="K13869" i="7"/>
  <c r="K12294" i="7"/>
  <c r="K13247" i="7"/>
  <c r="K13927" i="7"/>
  <c r="K14196" i="7"/>
  <c r="K13928" i="7"/>
  <c r="K14456" i="7"/>
  <c r="K14972" i="7"/>
  <c r="K7763" i="7"/>
  <c r="K7875" i="7"/>
  <c r="K7939" i="7"/>
  <c r="A13400" i="7" s="1"/>
  <c r="K7955" i="7"/>
  <c r="K8155" i="7"/>
  <c r="K7764" i="7"/>
  <c r="K8052" i="7"/>
  <c r="K8156" i="7"/>
  <c r="K8029" i="7"/>
  <c r="K8053" i="7"/>
  <c r="A13301" i="7" s="1"/>
  <c r="K8357" i="7"/>
  <c r="K8006" i="7"/>
  <c r="A13334" i="7" s="1"/>
  <c r="K8030" i="7"/>
  <c r="K8102" i="7"/>
  <c r="K8182" i="7"/>
  <c r="K7871" i="7"/>
  <c r="K7879" i="7"/>
  <c r="A13456" i="7" s="1"/>
  <c r="K8031" i="7"/>
  <c r="K7872" i="7"/>
  <c r="K7880" i="7"/>
  <c r="K8296" i="7"/>
  <c r="A13050" i="7" s="1"/>
  <c r="K8360" i="7"/>
  <c r="K7858" i="7"/>
  <c r="A13548" i="7" s="1"/>
  <c r="K7874" i="7"/>
  <c r="A13473" i="7" s="1"/>
  <c r="K7938" i="7"/>
  <c r="K8154" i="7"/>
  <c r="K7937" i="7"/>
  <c r="K8383" i="7"/>
  <c r="A12960" i="7" s="1"/>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A13034" i="7" s="1"/>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6676" i="7"/>
  <c r="K16796" i="7"/>
  <c r="K16678" i="7"/>
  <c r="K16984" i="7"/>
  <c r="K16681" i="7"/>
  <c r="K16985" i="7"/>
  <c r="K16682" i="7"/>
  <c r="K16983" i="7"/>
  <c r="K16679" i="7"/>
  <c r="K12289" i="7"/>
  <c r="K12297" i="7"/>
  <c r="K12305" i="7"/>
  <c r="K12313" i="7"/>
  <c r="K12353" i="7"/>
  <c r="K12306" i="7"/>
  <c r="K12418" i="7"/>
  <c r="K12514" i="7"/>
  <c r="K12866" i="7"/>
  <c r="K13058" i="7"/>
  <c r="K13098" i="7"/>
  <c r="K13538" i="7"/>
  <c r="K13754" i="7"/>
  <c r="K13818" i="7"/>
  <c r="K13842" i="7"/>
  <c r="K13882" i="7"/>
  <c r="K13739" i="7"/>
  <c r="K13755" i="7"/>
  <c r="K13763" i="7"/>
  <c r="K13771" i="7"/>
  <c r="K13843" i="7"/>
  <c r="A7517" i="7" s="1"/>
  <c r="K12348" i="7"/>
  <c r="K12388" i="7"/>
  <c r="K12492" i="7"/>
  <c r="K12301" i="7"/>
  <c r="K12309" i="7"/>
  <c r="A9014" i="7" s="1"/>
  <c r="K12389" i="7"/>
  <c r="K12773" i="7"/>
  <c r="K13757" i="7"/>
  <c r="K13773" i="7"/>
  <c r="K13821" i="7"/>
  <c r="K12303" i="7"/>
  <c r="K12343" i="7"/>
  <c r="K12351" i="7"/>
  <c r="K12503" i="7"/>
  <c r="K12927" i="7"/>
  <c r="K13056" i="7"/>
  <c r="K13735" i="7"/>
  <c r="K13745" i="7"/>
  <c r="K13759" i="7"/>
  <c r="K13817" i="7"/>
  <c r="K14218" i="7"/>
  <c r="K14762" i="7"/>
  <c r="K12312" i="7"/>
  <c r="K12600" i="7"/>
  <c r="K12766" i="7"/>
  <c r="K12782" i="7"/>
  <c r="K12928" i="7"/>
  <c r="K13736" i="7"/>
  <c r="K13760" i="7"/>
  <c r="K13808" i="7"/>
  <c r="K13864" i="7"/>
  <c r="K13878" i="7"/>
  <c r="K14203" i="7"/>
  <c r="K14219" i="7"/>
  <c r="K14227" i="7"/>
  <c r="K14419" i="7"/>
  <c r="K14811" i="7"/>
  <c r="K12929" i="7"/>
  <c r="K13772" i="7"/>
  <c r="K13822" i="7"/>
  <c r="K13865" i="7"/>
  <c r="K14204" i="7"/>
  <c r="K14212" i="7"/>
  <c r="K14220" i="7"/>
  <c r="K14276" i="7"/>
  <c r="K14436" i="7"/>
  <c r="K14748" i="7"/>
  <c r="K12288" i="7"/>
  <c r="K13412" i="7"/>
  <c r="K13663" i="7"/>
  <c r="K14197" i="7"/>
  <c r="K14221" i="7"/>
  <c r="K14333" i="7"/>
  <c r="K14421" i="7"/>
  <c r="K14437" i="7"/>
  <c r="K13052" i="7"/>
  <c r="K13752" i="7"/>
  <c r="K14078" i="7"/>
  <c r="K14190" i="7"/>
  <c r="K14206" i="7"/>
  <c r="K14222" i="7"/>
  <c r="K14422" i="7"/>
  <c r="K12774" i="7"/>
  <c r="K12864" i="7"/>
  <c r="K13062" i="7"/>
  <c r="K13753" i="7"/>
  <c r="K13871" i="7"/>
  <c r="K14335" i="7"/>
  <c r="K14351" i="7"/>
  <c r="K14447" i="7"/>
  <c r="K14463" i="7"/>
  <c r="K14807" i="7"/>
  <c r="K12296" i="7"/>
  <c r="K12775" i="7"/>
  <c r="K13054" i="7"/>
  <c r="K13063" i="7"/>
  <c r="K13097" i="7"/>
  <c r="K13756" i="7"/>
  <c r="K13815" i="7"/>
  <c r="K13872" i="7"/>
  <c r="K13884" i="7"/>
  <c r="K14200" i="7"/>
  <c r="K14424" i="7"/>
  <c r="K14432" i="7"/>
  <c r="K14448" i="7"/>
  <c r="K14784" i="7"/>
  <c r="K12304" i="7"/>
  <c r="K12352" i="7"/>
  <c r="K12792" i="7"/>
  <c r="K12926" i="7"/>
  <c r="K13734" i="7"/>
  <c r="K13744" i="7"/>
  <c r="K13758" i="7"/>
  <c r="K13816" i="7"/>
  <c r="K15201" i="7"/>
  <c r="K15273" i="7"/>
  <c r="K15369" i="7"/>
  <c r="K15377" i="7"/>
  <c r="K16241" i="7"/>
  <c r="K16537" i="7"/>
  <c r="K16609" i="7"/>
  <c r="K16617" i="7"/>
  <c r="K15114" i="7"/>
  <c r="K15202" i="7"/>
  <c r="K15266" i="7"/>
  <c r="K15274" i="7"/>
  <c r="K15370" i="7"/>
  <c r="K16242" i="7"/>
  <c r="K16610" i="7"/>
  <c r="K14433" i="7"/>
  <c r="K14808" i="7"/>
  <c r="K15115" i="7"/>
  <c r="K15275" i="7"/>
  <c r="K15371" i="7"/>
  <c r="K15379" i="7"/>
  <c r="K16227" i="7"/>
  <c r="K16243" i="7"/>
  <c r="K16611" i="7"/>
  <c r="K14809" i="7"/>
  <c r="K15356" i="7"/>
  <c r="K15372" i="7"/>
  <c r="K15380" i="7"/>
  <c r="K15444" i="7"/>
  <c r="K16228" i="7"/>
  <c r="K16244" i="7"/>
  <c r="K16612" i="7"/>
  <c r="K14201" i="7"/>
  <c r="K14798" i="7"/>
  <c r="K14810" i="7"/>
  <c r="K15373" i="7"/>
  <c r="K15381" i="7"/>
  <c r="K16245" i="7"/>
  <c r="K16613" i="7"/>
  <c r="K15270" i="7"/>
  <c r="K15350" i="7"/>
  <c r="K15382" i="7"/>
  <c r="K15446" i="7"/>
  <c r="K15974" i="7"/>
  <c r="K16222" i="7"/>
  <c r="K16246" i="7"/>
  <c r="K16614" i="7"/>
  <c r="K14209" i="7"/>
  <c r="K15199" i="7"/>
  <c r="K15351" i="7"/>
  <c r="K15375" i="7"/>
  <c r="K15447" i="7"/>
  <c r="K15975" i="7"/>
  <c r="K16247" i="7"/>
  <c r="K16607" i="7"/>
  <c r="K16615" i="7"/>
  <c r="K15200" i="7"/>
  <c r="K15376" i="7"/>
  <c r="K15608" i="7"/>
  <c r="K16208" i="7"/>
  <c r="K16224" i="7"/>
  <c r="K16248" i="7"/>
  <c r="K16616" i="7"/>
  <c r="K16608" i="7"/>
  <c r="K8236" i="7"/>
  <c r="K7845" i="7"/>
  <c r="K7846" i="7"/>
  <c r="K7894" i="7"/>
  <c r="K7895" i="7"/>
  <c r="K8272" i="7"/>
  <c r="A13078" i="7" s="1"/>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K16755" i="7"/>
  <c r="K16917" i="7"/>
  <c r="K16760" i="7"/>
  <c r="K13789" i="7"/>
  <c r="K14062" i="7"/>
  <c r="K14254" i="7"/>
  <c r="K12948" i="7"/>
  <c r="K13292" i="7"/>
  <c r="K14929" i="7"/>
  <c r="K15041" i="7"/>
  <c r="K15305" i="7"/>
  <c r="K15409" i="7"/>
  <c r="K16185" i="7"/>
  <c r="K16337" i="7"/>
  <c r="K16490" i="7"/>
  <c r="K15307" i="7"/>
  <c r="K15308" i="7"/>
  <c r="K16164" i="7"/>
  <c r="K14842" i="7"/>
  <c r="K16117" i="7"/>
  <c r="K16165" i="7"/>
  <c r="K16445" i="7"/>
  <c r="K16166" i="7"/>
  <c r="K16446" i="7"/>
  <c r="A4880" i="7" s="1"/>
  <c r="K16518" i="7"/>
  <c r="K15303" i="7"/>
  <c r="K15407" i="7"/>
  <c r="A5995" i="7" s="1"/>
  <c r="K16143" i="7"/>
  <c r="K14928" i="7"/>
  <c r="K15040" i="7"/>
  <c r="K15992" i="7"/>
  <c r="K7795" i="7"/>
  <c r="A13485" i="7" s="1"/>
  <c r="K8375" i="7"/>
  <c r="K8619" i="7"/>
  <c r="K9112" i="7"/>
  <c r="K9565" i="7"/>
  <c r="K10314" i="7"/>
  <c r="A11013" i="7" s="1"/>
  <c r="K9972" i="7"/>
  <c r="A11361" i="7" s="1"/>
  <c r="K10716" i="7"/>
  <c r="K11006" i="7"/>
  <c r="A10309" i="7" s="1"/>
  <c r="K11673" i="7"/>
  <c r="K11411" i="7"/>
  <c r="K16867" i="7"/>
  <c r="K16868" i="7"/>
  <c r="K17018" i="7"/>
  <c r="K12493" i="7"/>
  <c r="K13982" i="7"/>
  <c r="K14278" i="7"/>
  <c r="K14455" i="7"/>
  <c r="K14192" i="7"/>
  <c r="K13156" i="7"/>
  <c r="K16409" i="7"/>
  <c r="K14193" i="7"/>
  <c r="K15998" i="7"/>
  <c r="K14785" i="7"/>
  <c r="K16383" i="7"/>
  <c r="K15176" i="7"/>
  <c r="K16384"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7061" i="7"/>
  <c r="K17060" i="7"/>
  <c r="K12745" i="7"/>
  <c r="K12450" i="7"/>
  <c r="K13210" i="7"/>
  <c r="K13730" i="7"/>
  <c r="K13726" i="7"/>
  <c r="K14411" i="7"/>
  <c r="K14445" i="7"/>
  <c r="K14142" i="7"/>
  <c r="K13033" i="7"/>
  <c r="K12748" i="7"/>
  <c r="K16297" i="7"/>
  <c r="K16673" i="7"/>
  <c r="K15594" i="7"/>
  <c r="K16674" i="7"/>
  <c r="K14883" i="7"/>
  <c r="K14870" i="7"/>
  <c r="K15119" i="7"/>
  <c r="K15128" i="7"/>
  <c r="K15584" i="7"/>
  <c r="K16296" i="7"/>
  <c r="K12144" i="7"/>
  <c r="K12146" i="7"/>
  <c r="K12131" i="7"/>
  <c r="A9208" i="7" s="1"/>
  <c r="K12147" i="7"/>
  <c r="K12133" i="7"/>
  <c r="K12134" i="7"/>
  <c r="K12157" i="7"/>
  <c r="K12158" i="7"/>
  <c r="K12132" i="7"/>
  <c r="K15785" i="7"/>
  <c r="K15793" i="7"/>
  <c r="K15801" i="7"/>
  <c r="K15833" i="7"/>
  <c r="K15849" i="7"/>
  <c r="K15857" i="7"/>
  <c r="K15865" i="7"/>
  <c r="K15873" i="7"/>
  <c r="K15881" i="7"/>
  <c r="K16433" i="7"/>
  <c r="K15786" i="7"/>
  <c r="K15794" i="7"/>
  <c r="K15802" i="7"/>
  <c r="K15850" i="7"/>
  <c r="K15858" i="7"/>
  <c r="K15866" i="7"/>
  <c r="K15874" i="7"/>
  <c r="K15882" i="7"/>
  <c r="K16434" i="7"/>
  <c r="K15787" i="7"/>
  <c r="K15795" i="7"/>
  <c r="K15803" i="7"/>
  <c r="K15851" i="7"/>
  <c r="K15859" i="7"/>
  <c r="K15867" i="7"/>
  <c r="K15875" i="7"/>
  <c r="K15883" i="7"/>
  <c r="K15788" i="7"/>
  <c r="K15796" i="7"/>
  <c r="K15804" i="7"/>
  <c r="K15844" i="7"/>
  <c r="K15852" i="7"/>
  <c r="K15860" i="7"/>
  <c r="K15868" i="7"/>
  <c r="K15876" i="7"/>
  <c r="K15884" i="7"/>
  <c r="K16428" i="7"/>
  <c r="K15789" i="7"/>
  <c r="K15797" i="7"/>
  <c r="K15845" i="7"/>
  <c r="K15853" i="7"/>
  <c r="K15861" i="7"/>
  <c r="K15869" i="7"/>
  <c r="K15877" i="7"/>
  <c r="K15885" i="7"/>
  <c r="K16429" i="7"/>
  <c r="K15790" i="7"/>
  <c r="K15798" i="7"/>
  <c r="K15846" i="7"/>
  <c r="K15854" i="7"/>
  <c r="K15862" i="7"/>
  <c r="K15870" i="7"/>
  <c r="K15878" i="7"/>
  <c r="K15886" i="7"/>
  <c r="K16430" i="7"/>
  <c r="K15783" i="7"/>
  <c r="K15791" i="7"/>
  <c r="K15799" i="7"/>
  <c r="K15847" i="7"/>
  <c r="K15855" i="7"/>
  <c r="K15863" i="7"/>
  <c r="K15871" i="7"/>
  <c r="K15879" i="7"/>
  <c r="K15887" i="7"/>
  <c r="K16431" i="7"/>
  <c r="K15784" i="7"/>
  <c r="K15792" i="7"/>
  <c r="K15800" i="7"/>
  <c r="K15848" i="7"/>
  <c r="A5396" i="7" s="1"/>
  <c r="K15856" i="7"/>
  <c r="K15864" i="7"/>
  <c r="K15872" i="7"/>
  <c r="K15880" i="7"/>
  <c r="K16432" i="7"/>
  <c r="K7863" i="7"/>
  <c r="K8571" i="7"/>
  <c r="K10345" i="7"/>
  <c r="K10714" i="7"/>
  <c r="A10602" i="7" s="1"/>
  <c r="K11223" i="7"/>
  <c r="K11629" i="7"/>
  <c r="K12102" i="7"/>
  <c r="K12337" i="7"/>
  <c r="K12338" i="7"/>
  <c r="K12216" i="7"/>
  <c r="K7958" i="7"/>
  <c r="A13371" i="7" s="1"/>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2257" i="7"/>
  <c r="K12810" i="7"/>
  <c r="K13434" i="7"/>
  <c r="K13586" i="7"/>
  <c r="K12581" i="7"/>
  <c r="K13389" i="7"/>
  <c r="K14194" i="7"/>
  <c r="K13433" i="7"/>
  <c r="K13390" i="7"/>
  <c r="K13596" i="7"/>
  <c r="K13391" i="7"/>
  <c r="K14582" i="7"/>
  <c r="K14702" i="7"/>
  <c r="K12384" i="7"/>
  <c r="K13392" i="7"/>
  <c r="K13991" i="7"/>
  <c r="K14583" i="7"/>
  <c r="K13992" i="7"/>
  <c r="K14584" i="7"/>
  <c r="K15489" i="7"/>
  <c r="A5801" i="7" s="1"/>
  <c r="K16585" i="7"/>
  <c r="K14962" i="7"/>
  <c r="K15498" i="7"/>
  <c r="K15491" i="7"/>
  <c r="K15499" i="7"/>
  <c r="K15068" i="7"/>
  <c r="K15500" i="7"/>
  <c r="K14893" i="7"/>
  <c r="K15501" i="7"/>
  <c r="K15470" i="7"/>
  <c r="K14585" i="7"/>
  <c r="K15471" i="7"/>
  <c r="K16064" i="7"/>
  <c r="K8966" i="7"/>
  <c r="A12369" i="7" s="1"/>
  <c r="K16778" i="7"/>
  <c r="K15170" i="7"/>
  <c r="K15434" i="7"/>
  <c r="K16426" i="7"/>
  <c r="K14957" i="7"/>
  <c r="K7787" i="7"/>
  <c r="K7906" i="7"/>
  <c r="K7930" i="7"/>
  <c r="K8839" i="7"/>
  <c r="K8737" i="7"/>
  <c r="A12578" i="7" s="1"/>
  <c r="K8347" i="7"/>
  <c r="K8348" i="7"/>
  <c r="A13023" i="7" s="1"/>
  <c r="K8382" i="7"/>
  <c r="K8838" i="7"/>
  <c r="K8862" i="7"/>
  <c r="K9111" i="7"/>
  <c r="K9710" i="7"/>
  <c r="K9633" i="7"/>
  <c r="K9745" i="7"/>
  <c r="K8185" i="7"/>
  <c r="A13092" i="7" s="1"/>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6780" i="7"/>
  <c r="K16845" i="7"/>
  <c r="K16761" i="7"/>
  <c r="K17015" i="7"/>
  <c r="K16938" i="7"/>
  <c r="K12601" i="7"/>
  <c r="K12226" i="7"/>
  <c r="K12490" i="7"/>
  <c r="K12602" i="7"/>
  <c r="K12227" i="7"/>
  <c r="K13435" i="7"/>
  <c r="K13795" i="7"/>
  <c r="K13915" i="7"/>
  <c r="K12638" i="7"/>
  <c r="K13238" i="7"/>
  <c r="K14259" i="7"/>
  <c r="K13239" i="7"/>
  <c r="K13972" i="7"/>
  <c r="K14260" i="7"/>
  <c r="K14556" i="7"/>
  <c r="K12895" i="7"/>
  <c r="K13020" i="7"/>
  <c r="K13240" i="7"/>
  <c r="K14781" i="7"/>
  <c r="K12344" i="7"/>
  <c r="K14112" i="7"/>
  <c r="K14656" i="7"/>
  <c r="K14113" i="7"/>
  <c r="K15986" i="7"/>
  <c r="K16186" i="7"/>
  <c r="K15987" i="7"/>
  <c r="K16507" i="7"/>
  <c r="K16348" i="7"/>
  <c r="K15046" i="7"/>
  <c r="K15047" i="7"/>
  <c r="K14846" i="7"/>
  <c r="K16312"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K16884" i="7"/>
  <c r="K17037" i="7"/>
  <c r="A3691" i="7"/>
  <c r="K12522" i="7"/>
  <c r="K12530" i="7"/>
  <c r="K13138" i="7"/>
  <c r="K12204" i="7"/>
  <c r="K14266" i="7"/>
  <c r="K12894" i="7"/>
  <c r="K13225" i="7"/>
  <c r="K13009" i="7"/>
  <c r="K14141" i="7"/>
  <c r="K14341" i="7"/>
  <c r="K12840" i="7"/>
  <c r="K13137" i="7"/>
  <c r="K14630" i="7"/>
  <c r="K14079" i="7"/>
  <c r="K14111" i="7"/>
  <c r="K14631" i="7"/>
  <c r="K13494" i="7"/>
  <c r="K14704" i="7"/>
  <c r="K14736" i="7"/>
  <c r="K16265" i="7"/>
  <c r="A5072" i="7" s="1"/>
  <c r="K16266" i="7"/>
  <c r="K15067" i="7"/>
  <c r="K14721" i="7"/>
  <c r="K15588" i="7"/>
  <c r="K16589" i="7"/>
  <c r="K16422" i="7"/>
  <c r="K16534" i="7"/>
  <c r="K16590" i="7"/>
  <c r="K14935" i="7"/>
  <c r="K16535" i="7"/>
  <c r="K14705" i="7"/>
  <c r="K8027" i="7"/>
  <c r="K8123" i="7"/>
  <c r="A13212" i="7" s="1"/>
  <c r="K8020" i="7"/>
  <c r="K8028" i="7"/>
  <c r="K7629" i="7"/>
  <c r="K7685" i="7"/>
  <c r="K8021" i="7"/>
  <c r="K8061" i="7"/>
  <c r="K7694" i="7"/>
  <c r="K7710" i="7"/>
  <c r="A13629" i="7" s="1"/>
  <c r="K8014" i="7"/>
  <c r="K8022" i="7"/>
  <c r="K8054" i="7"/>
  <c r="K8062" i="7"/>
  <c r="K8078" i="7"/>
  <c r="A13255" i="7" s="1"/>
  <c r="K7639" i="7"/>
  <c r="A13659" i="7" s="1"/>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A12767" i="7" s="1"/>
  <c r="K8547" i="7"/>
  <c r="K8979" i="7"/>
  <c r="K9011" i="7"/>
  <c r="K7625" i="7"/>
  <c r="K8009" i="7"/>
  <c r="K8524" i="7"/>
  <c r="K8548" i="7"/>
  <c r="K8518" i="7"/>
  <c r="A12801" i="7" s="1"/>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K16699" i="7"/>
  <c r="K16700" i="7"/>
  <c r="K16686" i="7"/>
  <c r="K16687" i="7"/>
  <c r="K16698" i="7"/>
  <c r="A2953" i="7"/>
  <c r="K12185" i="7"/>
  <c r="K12481" i="7"/>
  <c r="K12474" i="7"/>
  <c r="K12482" i="7"/>
  <c r="K12498" i="7"/>
  <c r="K12842" i="7"/>
  <c r="K13130" i="7"/>
  <c r="K13354" i="7"/>
  <c r="K13490" i="7"/>
  <c r="K12843" i="7"/>
  <c r="K12851" i="7"/>
  <c r="K13123" i="7"/>
  <c r="K13131" i="7"/>
  <c r="K13899" i="7"/>
  <c r="K12181" i="7"/>
  <c r="K12477" i="7"/>
  <c r="K12853" i="7"/>
  <c r="K12869" i="7"/>
  <c r="K13069" i="7"/>
  <c r="K13101" i="7"/>
  <c r="K13125" i="7"/>
  <c r="K12182" i="7"/>
  <c r="K12462" i="7"/>
  <c r="K12463" i="7"/>
  <c r="K12479" i="7"/>
  <c r="K14274" i="7"/>
  <c r="K14514" i="7"/>
  <c r="K12847" i="7"/>
  <c r="K13409" i="7"/>
  <c r="K13497" i="7"/>
  <c r="K13937" i="7"/>
  <c r="K14267" i="7"/>
  <c r="K14491" i="7"/>
  <c r="K12480" i="7"/>
  <c r="K13124" i="7"/>
  <c r="K14268" i="7"/>
  <c r="K14500" i="7"/>
  <c r="K13071" i="7"/>
  <c r="K13126" i="7"/>
  <c r="K13136" i="7"/>
  <c r="K13216" i="7"/>
  <c r="K13489" i="7"/>
  <c r="K13751" i="7"/>
  <c r="K14157" i="7"/>
  <c r="K12852" i="7"/>
  <c r="K13127" i="7"/>
  <c r="K14198" i="7"/>
  <c r="K14454" i="7"/>
  <c r="K14462" i="7"/>
  <c r="K14470" i="7"/>
  <c r="K13128" i="7"/>
  <c r="K13129" i="7"/>
  <c r="K13934" i="7"/>
  <c r="K14264" i="7"/>
  <c r="K13351" i="7"/>
  <c r="K13495" i="7"/>
  <c r="K13806" i="7"/>
  <c r="K13904" i="7"/>
  <c r="K15161" i="7"/>
  <c r="K15169" i="7"/>
  <c r="K15625" i="7"/>
  <c r="K15633" i="7"/>
  <c r="K15641" i="7"/>
  <c r="K15649" i="7"/>
  <c r="K15657" i="7"/>
  <c r="K15665" i="7"/>
  <c r="K15673" i="7"/>
  <c r="K15681" i="7"/>
  <c r="K15689" i="7"/>
  <c r="K15697" i="7"/>
  <c r="K15705" i="7"/>
  <c r="K15753" i="7"/>
  <c r="K16329" i="7"/>
  <c r="K16369" i="7"/>
  <c r="K16377" i="7"/>
  <c r="K14890" i="7"/>
  <c r="K15626" i="7"/>
  <c r="K15634" i="7"/>
  <c r="K15642" i="7"/>
  <c r="K15650" i="7"/>
  <c r="K15658" i="7"/>
  <c r="K15666" i="7"/>
  <c r="K15674" i="7"/>
  <c r="K15682" i="7"/>
  <c r="K15690" i="7"/>
  <c r="K15698" i="7"/>
  <c r="K15706" i="7"/>
  <c r="K15754" i="7"/>
  <c r="K16330" i="7"/>
  <c r="K16370" i="7"/>
  <c r="K14289" i="7"/>
  <c r="K14891" i="7"/>
  <c r="K14907" i="7"/>
  <c r="K15635" i="7"/>
  <c r="K15643" i="7"/>
  <c r="K15651" i="7"/>
  <c r="K15659" i="7"/>
  <c r="K15667" i="7"/>
  <c r="K15675" i="7"/>
  <c r="K15683" i="7"/>
  <c r="K15691" i="7"/>
  <c r="K15699" i="7"/>
  <c r="K15707" i="7"/>
  <c r="K16331" i="7"/>
  <c r="K16371" i="7"/>
  <c r="K14265" i="7"/>
  <c r="K14900" i="7"/>
  <c r="K14924" i="7"/>
  <c r="K15636" i="7"/>
  <c r="K15644" i="7"/>
  <c r="K15652" i="7"/>
  <c r="K15660" i="7"/>
  <c r="K15668" i="7"/>
  <c r="K15676" i="7"/>
  <c r="K15684" i="7"/>
  <c r="K15692" i="7"/>
  <c r="K15700" i="7"/>
  <c r="K15708" i="7"/>
  <c r="K15756" i="7"/>
  <c r="K16332" i="7"/>
  <c r="K16372" i="7"/>
  <c r="K14901" i="7"/>
  <c r="K15637" i="7"/>
  <c r="K15645" i="7"/>
  <c r="K15653" i="7"/>
  <c r="K15661" i="7"/>
  <c r="K15669" i="7"/>
  <c r="K15677" i="7"/>
  <c r="K15685" i="7"/>
  <c r="K15693" i="7"/>
  <c r="K15701" i="7"/>
  <c r="K15757" i="7"/>
  <c r="K16333" i="7"/>
  <c r="K16373" i="7"/>
  <c r="K14894" i="7"/>
  <c r="K15158" i="7"/>
  <c r="K15638" i="7"/>
  <c r="K15646" i="7"/>
  <c r="K15654" i="7"/>
  <c r="K15662" i="7"/>
  <c r="K15670" i="7"/>
  <c r="K15678" i="7"/>
  <c r="K15686" i="7"/>
  <c r="K15694" i="7"/>
  <c r="K15702" i="7"/>
  <c r="K15758" i="7"/>
  <c r="K16334" i="7"/>
  <c r="K16374" i="7"/>
  <c r="K14903" i="7"/>
  <c r="K15247" i="7"/>
  <c r="K15639" i="7"/>
  <c r="K15647" i="7"/>
  <c r="K15655" i="7"/>
  <c r="K15663" i="7"/>
  <c r="K15671" i="7"/>
  <c r="K15679" i="7"/>
  <c r="K15687" i="7"/>
  <c r="K15695" i="7"/>
  <c r="K15703" i="7"/>
  <c r="K16327" i="7"/>
  <c r="K16335" i="7"/>
  <c r="K16367" i="7"/>
  <c r="K16375" i="7"/>
  <c r="K14473" i="7"/>
  <c r="K15160" i="7"/>
  <c r="K15632" i="7"/>
  <c r="K15640" i="7"/>
  <c r="K15648" i="7"/>
  <c r="K15656" i="7"/>
  <c r="K15664" i="7"/>
  <c r="K15672" i="7"/>
  <c r="K15680" i="7"/>
  <c r="K15688" i="7"/>
  <c r="K15696" i="7"/>
  <c r="K15704" i="7"/>
  <c r="K15736" i="7"/>
  <c r="K15808" i="7"/>
  <c r="K16304" i="7"/>
  <c r="K16328" i="7"/>
  <c r="K16336" i="7"/>
  <c r="K16368" i="7"/>
  <c r="K16376" i="7"/>
  <c r="K11803" i="7"/>
  <c r="L11803" i="7" s="1"/>
  <c r="K16711" i="7"/>
  <c r="A4624" i="7" s="1"/>
  <c r="K12521" i="7"/>
  <c r="K12850" i="7"/>
  <c r="K13186" i="7"/>
  <c r="K13554" i="7"/>
  <c r="K13949" i="7"/>
  <c r="K12487" i="7"/>
  <c r="K12857" i="7"/>
  <c r="K13496" i="7"/>
  <c r="K14306" i="7"/>
  <c r="K14587" i="7"/>
  <c r="K12200" i="7"/>
  <c r="K13104" i="7"/>
  <c r="K14533" i="7"/>
  <c r="K13929" i="7"/>
  <c r="K12208" i="7"/>
  <c r="K14280" i="7"/>
  <c r="K15507" i="7"/>
  <c r="K14949" i="7"/>
  <c r="K15277" i="7"/>
  <c r="K14926" i="7"/>
  <c r="K16398" i="7"/>
  <c r="K15631" i="7"/>
  <c r="K7595" i="7"/>
  <c r="A13729" i="7" s="1"/>
  <c r="K7859" i="7"/>
  <c r="A13458" i="7" s="1"/>
  <c r="K7724" i="7"/>
  <c r="K7860" i="7"/>
  <c r="A13459" i="7" s="1"/>
  <c r="K7956" i="7"/>
  <c r="A13369" i="7" s="1"/>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6771" i="7"/>
  <c r="K16883" i="7"/>
  <c r="K16772" i="7"/>
  <c r="K16773" i="7"/>
  <c r="K16766" i="7"/>
  <c r="K16774" i="7"/>
  <c r="K16768" i="7"/>
  <c r="K16769" i="7"/>
  <c r="K16770" i="7"/>
  <c r="K16775" i="7"/>
  <c r="K16767" i="7"/>
  <c r="K12345" i="7"/>
  <c r="K12753" i="7"/>
  <c r="K12346" i="7"/>
  <c r="K13226" i="7"/>
  <c r="K13234" i="7"/>
  <c r="K13578" i="7"/>
  <c r="K12347" i="7"/>
  <c r="A8894" i="7" s="1"/>
  <c r="K12755" i="7"/>
  <c r="K13227" i="7"/>
  <c r="K13235" i="7"/>
  <c r="K13229" i="7"/>
  <c r="K13237" i="7"/>
  <c r="K12751" i="7"/>
  <c r="K13236" i="7"/>
  <c r="K14418" i="7"/>
  <c r="K14498" i="7"/>
  <c r="K14499" i="7"/>
  <c r="K14779" i="7"/>
  <c r="K14068" i="7"/>
  <c r="K14388" i="7"/>
  <c r="K14492" i="7"/>
  <c r="K14780" i="7"/>
  <c r="K13228" i="7"/>
  <c r="K14069" i="7"/>
  <c r="K14389" i="7"/>
  <c r="K14493" i="7"/>
  <c r="K13230" i="7"/>
  <c r="K13575" i="7"/>
  <c r="K14070" i="7"/>
  <c r="K14182" i="7"/>
  <c r="K14390" i="7"/>
  <c r="K14494" i="7"/>
  <c r="K13231" i="7"/>
  <c r="K13576" i="7"/>
  <c r="K14071" i="7"/>
  <c r="K14183" i="7"/>
  <c r="K14391" i="7"/>
  <c r="K14495" i="7"/>
  <c r="K13232" i="7"/>
  <c r="K13577" i="7"/>
  <c r="K14184" i="7"/>
  <c r="K14392" i="7"/>
  <c r="K14416" i="7"/>
  <c r="K14496" i="7"/>
  <c r="K14728" i="7"/>
  <c r="K13233" i="7"/>
  <c r="K15337" i="7"/>
  <c r="K14393" i="7"/>
  <c r="K15338" i="7"/>
  <c r="K15978" i="7"/>
  <c r="K16378" i="7"/>
  <c r="K15339" i="7"/>
  <c r="K15979" i="7"/>
  <c r="K16379" i="7"/>
  <c r="K15332" i="7"/>
  <c r="K15340" i="7"/>
  <c r="K15980" i="7"/>
  <c r="K16380" i="7"/>
  <c r="K15333" i="7"/>
  <c r="K15341" i="7"/>
  <c r="K15981" i="7"/>
  <c r="K16381" i="7"/>
  <c r="K14497" i="7"/>
  <c r="K15334" i="7"/>
  <c r="K15342" i="7"/>
  <c r="K15982" i="7"/>
  <c r="K16382" i="7"/>
  <c r="K15335" i="7"/>
  <c r="K14417" i="7"/>
  <c r="K14936" i="7"/>
  <c r="K15336" i="7"/>
  <c r="K16932" i="7"/>
  <c r="K16996" i="7"/>
  <c r="K16997" i="7"/>
  <c r="K16928" i="7"/>
  <c r="K16995" i="7"/>
  <c r="K16930" i="7"/>
  <c r="K17023" i="7"/>
  <c r="K16934" i="7"/>
  <c r="K16935" i="7"/>
  <c r="K17058" i="7"/>
  <c r="A31" i="7"/>
  <c r="A888" i="7"/>
  <c r="K16545" i="7"/>
  <c r="K16577" i="7"/>
  <c r="K16546" i="7"/>
  <c r="K16578" i="7"/>
  <c r="K16515" i="7"/>
  <c r="K16547" i="7"/>
  <c r="K16579" i="7"/>
  <c r="K16516" i="7"/>
  <c r="K16548" i="7"/>
  <c r="K16580" i="7"/>
  <c r="K16517" i="7"/>
  <c r="K16541" i="7"/>
  <c r="K16581" i="7"/>
  <c r="K16597" i="7"/>
  <c r="K16542" i="7"/>
  <c r="K16598" i="7"/>
  <c r="K16543" i="7"/>
  <c r="K16599" i="7"/>
  <c r="K16576" i="7"/>
  <c r="K16544" i="7"/>
  <c r="K16600" i="7"/>
  <c r="K7876" i="7"/>
  <c r="K7940" i="7"/>
  <c r="K8284" i="7"/>
  <c r="K9223" i="7"/>
  <c r="K9383" i="7"/>
  <c r="K9634" i="7"/>
  <c r="K10064" i="7"/>
  <c r="K10760" i="7"/>
  <c r="K10530" i="7"/>
  <c r="K11074" i="7"/>
  <c r="K11269" i="7"/>
  <c r="K11645" i="7"/>
  <c r="K16784" i="7"/>
  <c r="K12898" i="7"/>
  <c r="K13922" i="7"/>
  <c r="K13155" i="7"/>
  <c r="K13923" i="7"/>
  <c r="K12287" i="7"/>
  <c r="K12718" i="7"/>
  <c r="K14154" i="7"/>
  <c r="K13868" i="7"/>
  <c r="K14701" i="7"/>
  <c r="K16010" i="7"/>
  <c r="K16011" i="7"/>
  <c r="K15174" i="7"/>
  <c r="K16326" i="7"/>
  <c r="K7709" i="7"/>
  <c r="K8150" i="7"/>
  <c r="K8603" i="7"/>
  <c r="K9062" i="7"/>
  <c r="K9690" i="7"/>
  <c r="K10285" i="7"/>
  <c r="K9906" i="7"/>
  <c r="K11655" i="7"/>
  <c r="K10691" i="7"/>
  <c r="K10996" i="7"/>
  <c r="K11372" i="7"/>
  <c r="K11852" i="7"/>
  <c r="K16812" i="7"/>
  <c r="K13514" i="7"/>
  <c r="K13219" i="7"/>
  <c r="K13947" i="7"/>
  <c r="K12206" i="7"/>
  <c r="K12825" i="7"/>
  <c r="K13103" i="7"/>
  <c r="K14764" i="7"/>
  <c r="K14367" i="7"/>
  <c r="K16506" i="7"/>
  <c r="K15838" i="7"/>
  <c r="K15271" i="7"/>
  <c r="K15272" i="7"/>
  <c r="K8252" i="7"/>
  <c r="K7774" i="7"/>
  <c r="K8625" i="7"/>
  <c r="K8626" i="7"/>
  <c r="K9183" i="7"/>
  <c r="K9496" i="7"/>
  <c r="K9942" i="7"/>
  <c r="A9942" i="7" s="1"/>
  <c r="K11009" i="7"/>
  <c r="K11409" i="7"/>
  <c r="K10312" i="7"/>
  <c r="K11630" i="7"/>
  <c r="K10715" i="7"/>
  <c r="K13506" i="7"/>
  <c r="K13819" i="7"/>
  <c r="K12245" i="7"/>
  <c r="K13029" i="7"/>
  <c r="K12614" i="7"/>
  <c r="K14588" i="7"/>
  <c r="K13188" i="7"/>
  <c r="K13264" i="7"/>
  <c r="K14105" i="7"/>
  <c r="K15217" i="7"/>
  <c r="K14801" i="7"/>
  <c r="K16344" i="7"/>
  <c r="K7950" i="7"/>
  <c r="A13381" i="7" s="1"/>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A3725" i="7"/>
  <c r="A3734" i="7"/>
  <c r="K12697" i="7"/>
  <c r="K12642" i="7"/>
  <c r="K12722" i="7"/>
  <c r="K12834" i="7"/>
  <c r="K12299" i="7"/>
  <c r="K12387" i="7"/>
  <c r="K12643" i="7"/>
  <c r="K13139" i="7"/>
  <c r="K13187" i="7"/>
  <c r="K12300" i="7"/>
  <c r="K12308" i="7"/>
  <c r="K12589" i="7"/>
  <c r="K12813" i="7"/>
  <c r="K12925" i="7"/>
  <c r="K12997" i="7"/>
  <c r="K13933" i="7"/>
  <c r="K12814" i="7"/>
  <c r="K13112" i="7"/>
  <c r="K13398" i="7"/>
  <c r="K12996" i="7"/>
  <c r="K12644" i="7"/>
  <c r="K14029" i="7"/>
  <c r="K13164" i="7"/>
  <c r="K14406" i="7"/>
  <c r="K13460" i="7"/>
  <c r="K13932" i="7"/>
  <c r="K14847" i="7"/>
  <c r="K13064" i="7"/>
  <c r="K13111" i="7"/>
  <c r="K14848" i="7"/>
  <c r="K15074" i="7"/>
  <c r="K15570" i="7"/>
  <c r="K15075" i="7"/>
  <c r="K15093" i="7"/>
  <c r="A6238" i="7" s="1"/>
  <c r="K15094" i="7"/>
  <c r="K15526" i="7"/>
  <c r="K15367" i="7"/>
  <c r="K15527" i="7"/>
  <c r="K15368" i="7"/>
  <c r="K15528" i="7"/>
  <c r="K15976" i="7"/>
  <c r="K16664" i="7"/>
  <c r="K8314" i="7"/>
  <c r="A12989" i="7" s="1"/>
  <c r="K7889" i="7"/>
  <c r="K8804" i="7"/>
  <c r="K9680" i="7"/>
  <c r="K9306" i="7"/>
  <c r="K10137" i="7"/>
  <c r="K10449" i="7"/>
  <c r="K10816" i="7"/>
  <c r="A10551" i="7" s="1"/>
  <c r="K11149" i="7"/>
  <c r="A10181" i="7" s="1"/>
  <c r="K11385" i="7"/>
  <c r="K11594" i="7"/>
  <c r="K16794" i="7"/>
  <c r="K12577" i="7"/>
  <c r="K12535" i="7"/>
  <c r="K12607" i="7"/>
  <c r="K14082" i="7"/>
  <c r="A7255" i="7" s="1"/>
  <c r="K12884" i="7"/>
  <c r="K13161" i="7"/>
  <c r="K14373" i="7"/>
  <c r="K12913" i="7"/>
  <c r="K13633" i="7"/>
  <c r="K16201" i="7"/>
  <c r="K16601" i="7"/>
  <c r="K14948" i="7"/>
  <c r="K15196" i="7"/>
  <c r="K14729" i="7"/>
  <c r="K16582" i="7"/>
  <c r="K7740" i="7"/>
  <c r="K7902" i="7"/>
  <c r="K7967" i="7"/>
  <c r="K8295" i="7"/>
  <c r="K7752" i="7"/>
  <c r="K8624" i="7"/>
  <c r="K8945" i="7"/>
  <c r="A12394" i="7" s="1"/>
  <c r="K9075" i="7"/>
  <c r="K8251" i="7"/>
  <c r="A13057" i="7" s="1"/>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6811" i="7"/>
  <c r="K16709" i="7"/>
  <c r="K16797" i="7"/>
  <c r="K16813" i="7"/>
  <c r="K16837" i="7"/>
  <c r="K16782" i="7"/>
  <c r="K16688" i="7"/>
  <c r="K16792" i="7"/>
  <c r="K16800" i="7"/>
  <c r="K16816" i="7"/>
  <c r="K16793" i="7"/>
  <c r="K16809" i="7"/>
  <c r="K16799" i="7"/>
  <c r="K16922" i="7"/>
  <c r="K16810" i="7"/>
  <c r="K12569" i="7"/>
  <c r="K13218" i="7"/>
  <c r="K13866" i="7"/>
  <c r="K12283" i="7"/>
  <c r="K12747" i="7"/>
  <c r="K12915" i="7"/>
  <c r="K13443" i="7"/>
  <c r="K12340" i="7"/>
  <c r="K12556" i="7"/>
  <c r="K12445" i="7"/>
  <c r="K12949" i="7"/>
  <c r="K13661" i="7"/>
  <c r="K12310" i="7"/>
  <c r="K12558" i="7"/>
  <c r="K12796" i="7"/>
  <c r="K13295" i="7"/>
  <c r="K13319" i="7"/>
  <c r="K14275" i="7"/>
  <c r="K13662" i="7"/>
  <c r="K14724" i="7"/>
  <c r="K13116" i="7"/>
  <c r="K14269" i="7"/>
  <c r="K14765" i="7"/>
  <c r="K12544" i="7"/>
  <c r="K13537" i="7"/>
  <c r="K13720" i="7"/>
  <c r="K14104" i="7"/>
  <c r="K14376" i="7"/>
  <c r="K13015" i="7"/>
  <c r="K14881" i="7"/>
  <c r="K16289" i="7"/>
  <c r="K16497" i="7"/>
  <c r="K14561" i="7"/>
  <c r="K15362" i="7"/>
  <c r="K15602" i="7"/>
  <c r="K15762" i="7"/>
  <c r="K16602" i="7"/>
  <c r="K15364" i="7"/>
  <c r="K14369" i="7"/>
  <c r="K15133" i="7"/>
  <c r="K15317" i="7"/>
  <c r="K16174" i="7"/>
  <c r="K14943" i="7"/>
  <c r="K15127" i="7"/>
  <c r="K15143" i="7"/>
  <c r="K16415" i="7"/>
  <c r="K7747" i="7"/>
  <c r="K8148" i="7"/>
  <c r="K7743" i="7"/>
  <c r="A13580" i="7" s="1"/>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K16988" i="7"/>
  <c r="K17036" i="7"/>
  <c r="K16989" i="7"/>
  <c r="K17035" i="7"/>
  <c r="K16987" i="7"/>
  <c r="K13202" i="7"/>
  <c r="K13450" i="7"/>
  <c r="K13610" i="7"/>
  <c r="K13451" i="7"/>
  <c r="K12733" i="7"/>
  <c r="K13405" i="7"/>
  <c r="K13453" i="7"/>
  <c r="K12734" i="7"/>
  <c r="K13544" i="7"/>
  <c r="K14018" i="7"/>
  <c r="K12692" i="7"/>
  <c r="A8632" i="7" s="1"/>
  <c r="K13879" i="7"/>
  <c r="K14668" i="7"/>
  <c r="K14708" i="7"/>
  <c r="K13585" i="7"/>
  <c r="K13200" i="7"/>
  <c r="K13404" i="7"/>
  <c r="K13452" i="7"/>
  <c r="K14032" i="7"/>
  <c r="K13454" i="7"/>
  <c r="K15057" i="7"/>
  <c r="K15521" i="7"/>
  <c r="K15577" i="7"/>
  <c r="K15522" i="7"/>
  <c r="K15468" i="7"/>
  <c r="K15445" i="7"/>
  <c r="K15469" i="7"/>
  <c r="K15014" i="7"/>
  <c r="K16111" i="7"/>
  <c r="K9051" i="7"/>
  <c r="K9802" i="7"/>
  <c r="K9804" i="7"/>
  <c r="K12049" i="7"/>
  <c r="K11267" i="7"/>
  <c r="K11674" i="7"/>
  <c r="K12401" i="7"/>
  <c r="K13594" i="7"/>
  <c r="K12252" i="7"/>
  <c r="K13141" i="7"/>
  <c r="K13637" i="7"/>
  <c r="K12254" i="7"/>
  <c r="K12687" i="7"/>
  <c r="K12952" i="7"/>
  <c r="K13145" i="7"/>
  <c r="K14315" i="7"/>
  <c r="K14477" i="7"/>
  <c r="K13140" i="7"/>
  <c r="K14031" i="7"/>
  <c r="K14311" i="7"/>
  <c r="K13440" i="7"/>
  <c r="K14208" i="7"/>
  <c r="K16129" i="7"/>
  <c r="K14745" i="7"/>
  <c r="K16130" i="7"/>
  <c r="K16586" i="7"/>
  <c r="K14987" i="7"/>
  <c r="K16131" i="7"/>
  <c r="K16499" i="7"/>
  <c r="K15141" i="7"/>
  <c r="K15405" i="7"/>
  <c r="K16125" i="7"/>
  <c r="K16646" i="7"/>
  <c r="K15072" i="7"/>
  <c r="K15088" i="7"/>
  <c r="K15472"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6861" i="7"/>
  <c r="K16925" i="7"/>
  <c r="K16862" i="7"/>
  <c r="K17033" i="7"/>
  <c r="K17034" i="7"/>
  <c r="K12273" i="7"/>
  <c r="K12777" i="7"/>
  <c r="K12274" i="7"/>
  <c r="K13498" i="7"/>
  <c r="K13938" i="7"/>
  <c r="K12203" i="7"/>
  <c r="K12923" i="7"/>
  <c r="K13675" i="7"/>
  <c r="K12560" i="7"/>
  <c r="K13144" i="7"/>
  <c r="K13510" i="7"/>
  <c r="K14362" i="7"/>
  <c r="K13511" i="7"/>
  <c r="K14083" i="7"/>
  <c r="A7256" i="7" s="1"/>
  <c r="K14099" i="7"/>
  <c r="K14771" i="7"/>
  <c r="K14100" i="7"/>
  <c r="K14364" i="7"/>
  <c r="K14772" i="7"/>
  <c r="K13676" i="7"/>
  <c r="K14365" i="7"/>
  <c r="K14749" i="7"/>
  <c r="K13142" i="7"/>
  <c r="K12776" i="7"/>
  <c r="K13143" i="7"/>
  <c r="K15249" i="7"/>
  <c r="K15250" i="7"/>
  <c r="K16194" i="7"/>
  <c r="K14361" i="7"/>
  <c r="K15251" i="7"/>
  <c r="K16195" i="7"/>
  <c r="K15252" i="7"/>
  <c r="K16629" i="7"/>
  <c r="K14934" i="7"/>
  <c r="K16198" i="7"/>
  <c r="K16630" i="7"/>
  <c r="K14895" i="7"/>
  <c r="K14951" i="7"/>
  <c r="K15136" i="7"/>
  <c r="K15360" i="7"/>
  <c r="K16536" i="7"/>
  <c r="K8253" i="7"/>
  <c r="A13059" i="7" s="1"/>
  <c r="K7818" i="7"/>
  <c r="K8809" i="7"/>
  <c r="K8969" i="7"/>
  <c r="K9082" i="7"/>
  <c r="A12264" i="7" s="1"/>
  <c r="K8516" i="7"/>
  <c r="A12819" i="7" s="1"/>
  <c r="K9406" i="7"/>
  <c r="K9705" i="7"/>
  <c r="K9706" i="7"/>
  <c r="K9580" i="7"/>
  <c r="K10112" i="7"/>
  <c r="A11212" i="7" s="1"/>
  <c r="K9945" i="7"/>
  <c r="K10473" i="7"/>
  <c r="A10910" i="7" s="1"/>
  <c r="K10800" i="7"/>
  <c r="K10769" i="7"/>
  <c r="K10684" i="7"/>
  <c r="K11010" i="7"/>
  <c r="K11346" i="7"/>
  <c r="K11626" i="7"/>
  <c r="A9747" i="7" s="1"/>
  <c r="K12618" i="7"/>
  <c r="K12922" i="7"/>
  <c r="K13509" i="7"/>
  <c r="K14014" i="7"/>
  <c r="K12248" i="7"/>
  <c r="K13767" i="7"/>
  <c r="A7575" i="7" s="1"/>
  <c r="K13168" i="7"/>
  <c r="K14513" i="7"/>
  <c r="K7922" i="7"/>
  <c r="K8623" i="7"/>
  <c r="K8249" i="7"/>
  <c r="A13055" i="7" s="1"/>
  <c r="K9018" i="7"/>
  <c r="A12292" i="7" s="1"/>
  <c r="K9568" i="7"/>
  <c r="K9181" i="7"/>
  <c r="K9971" i="7"/>
  <c r="A9971" i="7" s="1"/>
  <c r="K10474" i="7"/>
  <c r="A10911" i="7" s="1"/>
  <c r="K11094" i="7"/>
  <c r="K11345" i="7"/>
  <c r="K11539" i="7"/>
  <c r="K11627" i="7"/>
  <c r="K11218" i="7"/>
  <c r="K11661" i="7"/>
  <c r="K12907" i="7"/>
  <c r="K13805" i="7"/>
  <c r="K12494" i="7"/>
  <c r="K14579" i="7"/>
  <c r="K13388" i="7"/>
  <c r="K14156" i="7"/>
  <c r="K12606" i="7"/>
  <c r="K13502" i="7"/>
  <c r="K15971" i="7"/>
  <c r="K15359" i="7"/>
  <c r="K8117" i="7"/>
  <c r="K7631" i="7"/>
  <c r="K8569" i="7"/>
  <c r="K9041" i="7"/>
  <c r="K8939" i="7"/>
  <c r="K9443" i="7"/>
  <c r="K9659" i="7"/>
  <c r="K9894" i="7"/>
  <c r="K10266" i="7"/>
  <c r="K10631" i="7"/>
  <c r="K10957" i="7"/>
  <c r="K11330" i="7"/>
  <c r="K11499" i="7"/>
  <c r="K11965" i="7"/>
  <c r="K16697" i="7"/>
  <c r="K12533" i="7"/>
  <c r="K12198" i="7"/>
  <c r="K13100" i="7"/>
  <c r="K14578" i="7"/>
  <c r="K13478" i="7"/>
  <c r="K13536" i="7"/>
  <c r="K12959" i="7"/>
  <c r="K13504" i="7"/>
  <c r="K13902" i="7"/>
  <c r="K14279" i="7"/>
  <c r="K16425" i="7"/>
  <c r="K14946" i="7"/>
  <c r="K15178" i="7"/>
  <c r="K15766" i="7"/>
  <c r="K9689" i="7"/>
  <c r="K9445" i="7"/>
  <c r="K9722" i="7"/>
  <c r="K9938" i="7"/>
  <c r="K9939" i="7"/>
  <c r="K12028" i="7"/>
  <c r="K13378" i="7"/>
  <c r="K12196" i="7"/>
  <c r="K13357" i="7"/>
  <c r="K13153" i="7"/>
  <c r="K5957" i="7"/>
  <c r="K7924" i="7"/>
  <c r="K8631" i="7"/>
  <c r="K9242" i="7"/>
  <c r="K9626" i="7"/>
  <c r="K9117" i="7"/>
  <c r="K9907" i="7"/>
  <c r="K10605" i="7"/>
  <c r="K11195" i="7"/>
  <c r="K11283" i="7"/>
  <c r="K11468" i="7"/>
  <c r="K12515" i="7"/>
  <c r="K13395" i="7"/>
  <c r="K13365" i="7"/>
  <c r="K14098" i="7"/>
  <c r="K12456" i="7"/>
  <c r="K13598" i="7"/>
  <c r="K13881" i="7"/>
  <c r="K14350" i="7"/>
  <c r="K14103" i="7"/>
  <c r="K14663" i="7"/>
  <c r="K14867" i="7"/>
  <c r="K14988" i="7"/>
  <c r="K15556" i="7"/>
  <c r="K14989" i="7"/>
  <c r="K15504" i="7"/>
  <c r="K7908" i="7"/>
  <c r="K8309" i="7"/>
  <c r="A12984" i="7" s="1"/>
  <c r="K7855" i="7"/>
  <c r="K7911" i="7"/>
  <c r="A13445" i="7" s="1"/>
  <c r="K8352" i="7"/>
  <c r="K8242" i="7"/>
  <c r="K7913" i="7"/>
  <c r="A13401" i="7" s="1"/>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6859" i="7"/>
  <c r="K16864" i="7"/>
  <c r="K16880" i="7"/>
  <c r="K16881" i="7"/>
  <c r="K16863" i="7"/>
  <c r="K16911" i="7"/>
  <c r="K13026" i="7"/>
  <c r="K12555" i="7"/>
  <c r="K12909" i="7"/>
  <c r="K13749" i="7"/>
  <c r="K12230" i="7"/>
  <c r="K13158" i="7"/>
  <c r="K13986" i="7"/>
  <c r="K13248" i="7"/>
  <c r="K14459" i="7"/>
  <c r="K13249" i="7"/>
  <c r="K13750" i="7"/>
  <c r="K12910" i="7"/>
  <c r="K13503" i="7"/>
  <c r="K14790" i="7"/>
  <c r="K12911" i="7"/>
  <c r="K12912" i="7"/>
  <c r="K13985" i="7"/>
  <c r="K16513" i="7"/>
  <c r="K14914" i="7"/>
  <c r="K14978" i="7"/>
  <c r="K15186" i="7"/>
  <c r="K15354" i="7"/>
  <c r="K14979" i="7"/>
  <c r="K16147" i="7"/>
  <c r="K14916" i="7"/>
  <c r="K15188" i="7"/>
  <c r="K16180" i="7"/>
  <c r="K16204" i="7"/>
  <c r="K14973" i="7"/>
  <c r="K15989" i="7"/>
  <c r="K15182" i="7"/>
  <c r="K16118" i="7"/>
  <c r="K16150" i="7"/>
  <c r="K8254" i="7"/>
  <c r="A13060" i="7" s="1"/>
  <c r="K7865" i="7"/>
  <c r="K8630" i="7"/>
  <c r="K9582" i="7"/>
  <c r="K9227" i="7"/>
  <c r="K9611" i="7"/>
  <c r="A9611" i="7" s="1"/>
  <c r="K9870" i="7"/>
  <c r="K9970" i="7"/>
  <c r="A11359" i="7" s="1"/>
  <c r="K10241" i="7"/>
  <c r="K10313" i="7"/>
  <c r="K11568" i="7"/>
  <c r="K11680" i="7"/>
  <c r="K10932" i="7"/>
  <c r="K11206" i="7"/>
  <c r="A11206" i="7" s="1"/>
  <c r="K11100" i="7"/>
  <c r="K11404" i="7"/>
  <c r="K16683" i="7"/>
  <c r="K16886" i="7"/>
  <c r="K12553" i="7"/>
  <c r="K13674" i="7"/>
  <c r="K12499" i="7"/>
  <c r="K12619" i="7"/>
  <c r="K13803" i="7"/>
  <c r="K12189" i="7"/>
  <c r="K13501" i="7"/>
  <c r="K12191" i="7"/>
  <c r="K14195" i="7"/>
  <c r="K14515" i="7"/>
  <c r="K13271" i="7"/>
  <c r="K12849" i="7"/>
  <c r="K14015" i="7"/>
  <c r="K14375" i="7"/>
  <c r="K13024" i="7"/>
  <c r="K13768" i="7"/>
  <c r="K15145" i="7"/>
  <c r="K14892" i="7"/>
  <c r="K15629" i="7"/>
  <c r="K14577" i="7"/>
  <c r="K16486" i="7"/>
  <c r="K15983" i="7"/>
  <c r="K16303" i="7"/>
  <c r="K14802" i="7"/>
  <c r="K15248" i="7"/>
  <c r="K7883" i="7"/>
  <c r="A13449" i="7" s="1"/>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6888" i="7"/>
  <c r="K16887" i="7"/>
  <c r="K12497" i="7"/>
  <c r="K12298" i="7"/>
  <c r="K13162" i="7"/>
  <c r="K13930" i="7"/>
  <c r="K13163" i="7"/>
  <c r="K13931" i="7"/>
  <c r="K12917" i="7"/>
  <c r="K13813" i="7"/>
  <c r="K12918" i="7"/>
  <c r="K14468" i="7"/>
  <c r="K14469" i="7"/>
  <c r="K13814" i="7"/>
  <c r="K14159" i="7"/>
  <c r="K14799" i="7"/>
  <c r="K12612" i="7"/>
  <c r="K14160" i="7"/>
  <c r="K15210" i="7"/>
  <c r="K15890" i="7"/>
  <c r="K15211" i="7"/>
  <c r="K15891" i="7"/>
  <c r="K15892" i="7"/>
  <c r="K15893" i="7"/>
  <c r="K14800" i="7"/>
  <c r="K16342" i="7"/>
  <c r="K16343" i="7"/>
  <c r="K7907" i="7"/>
  <c r="A13441" i="7" s="1"/>
  <c r="K7915" i="7"/>
  <c r="K7916" i="7"/>
  <c r="K8244" i="7"/>
  <c r="K7909" i="7"/>
  <c r="K7917" i="7"/>
  <c r="K8245" i="7"/>
  <c r="A13051" i="7" s="1"/>
  <c r="K8349" i="7"/>
  <c r="K7910" i="7"/>
  <c r="K8310" i="7"/>
  <c r="K8007" i="7"/>
  <c r="K8311" i="7"/>
  <c r="A12986" i="7" s="1"/>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A12988" i="7" s="1"/>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6877" i="7"/>
  <c r="K16878" i="7"/>
  <c r="K16879" i="7"/>
  <c r="K16914" i="7"/>
  <c r="K13250" i="7"/>
  <c r="K13746" i="7"/>
  <c r="K13027" i="7"/>
  <c r="K13251" i="7"/>
  <c r="K13403" i="7"/>
  <c r="K13747" i="7"/>
  <c r="K12685" i="7"/>
  <c r="K12765" i="7"/>
  <c r="K13157" i="7"/>
  <c r="K12231" i="7"/>
  <c r="K12295" i="7"/>
  <c r="K12764" i="7"/>
  <c r="K14458" i="7"/>
  <c r="K13159" i="7"/>
  <c r="K13748" i="7"/>
  <c r="K13987" i="7"/>
  <c r="K13160" i="7"/>
  <c r="K13988" i="7"/>
  <c r="K14460" i="7"/>
  <c r="K14788" i="7"/>
  <c r="K12908" i="7"/>
  <c r="K14461" i="7"/>
  <c r="K14789" i="7"/>
  <c r="K14791" i="7"/>
  <c r="K14977" i="7"/>
  <c r="K15193" i="7"/>
  <c r="K16153" i="7"/>
  <c r="K16449" i="7"/>
  <c r="A4883" i="7" s="1"/>
  <c r="K16521" i="7"/>
  <c r="K16154" i="7"/>
  <c r="K16450" i="7"/>
  <c r="K14915" i="7"/>
  <c r="K16203" i="7"/>
  <c r="K16451" i="7"/>
  <c r="K16491" i="7"/>
  <c r="K14457" i="7"/>
  <c r="K14980" i="7"/>
  <c r="K15180" i="7"/>
  <c r="K15988" i="7"/>
  <c r="K16148" i="7"/>
  <c r="K16452" i="7"/>
  <c r="K16492" i="7"/>
  <c r="K14917" i="7"/>
  <c r="K14981" i="7"/>
  <c r="K15189" i="7"/>
  <c r="K16149" i="7"/>
  <c r="K16181" i="7"/>
  <c r="K16453" i="7"/>
  <c r="K14974" i="7"/>
  <c r="K14982" i="7"/>
  <c r="K15190" i="7"/>
  <c r="K15990" i="7"/>
  <c r="K16182" i="7"/>
  <c r="K14975" i="7"/>
  <c r="K14983" i="7"/>
  <c r="K15191" i="7"/>
  <c r="K15991" i="7"/>
  <c r="K16119" i="7"/>
  <c r="K16151" i="7"/>
  <c r="K16447" i="7"/>
  <c r="K16519" i="7"/>
  <c r="K14976" i="7"/>
  <c r="K15184" i="7"/>
  <c r="K15192" i="7"/>
  <c r="K15352" i="7"/>
  <c r="K16152" i="7"/>
  <c r="K16448" i="7"/>
  <c r="A4882" i="7" s="1"/>
  <c r="K16520" i="7"/>
  <c r="K7891" i="7"/>
  <c r="K7892" i="7"/>
  <c r="K8318" i="7"/>
  <c r="K8319" i="7"/>
  <c r="K7952" i="7"/>
  <c r="A13383" i="7" s="1"/>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K10789" i="7"/>
  <c r="A10524" i="7" s="1"/>
  <c r="K11200" i="7"/>
  <c r="K11571" i="7"/>
  <c r="K11573" i="7"/>
  <c r="K16749" i="7"/>
  <c r="K16736" i="7"/>
  <c r="K16857" i="7"/>
  <c r="A2807" i="7"/>
  <c r="K12650" i="7"/>
  <c r="K13258" i="7"/>
  <c r="K13811" i="7"/>
  <c r="K12500" i="7"/>
  <c r="K12495" i="7"/>
  <c r="K13169" i="7"/>
  <c r="K13647" i="7"/>
  <c r="K14434" i="7"/>
  <c r="K14730" i="7"/>
  <c r="K12964" i="7"/>
  <c r="K13260" i="7"/>
  <c r="K14731" i="7"/>
  <c r="K13262" i="7"/>
  <c r="K14101" i="7"/>
  <c r="K13254" i="7"/>
  <c r="K14398" i="7"/>
  <c r="K13337" i="7"/>
  <c r="K14399" i="7"/>
  <c r="K13256" i="7"/>
  <c r="K14097" i="7"/>
  <c r="K15257" i="7"/>
  <c r="K16562" i="7"/>
  <c r="K16563" i="7"/>
  <c r="K16196" i="7"/>
  <c r="K16564" i="7"/>
  <c r="K16197" i="7"/>
  <c r="K14950" i="7"/>
  <c r="K14281" i="7"/>
  <c r="K14952" i="7"/>
  <c r="K15208" i="7"/>
  <c r="K7603" i="7"/>
  <c r="K7739" i="7"/>
  <c r="K7923" i="7"/>
  <c r="A13411" i="7" s="1"/>
  <c r="K8035" i="7"/>
  <c r="K7700" i="7"/>
  <c r="K7732" i="7"/>
  <c r="K7772" i="7"/>
  <c r="K8116" i="7"/>
  <c r="A13205" i="7" s="1"/>
  <c r="K8164" i="7"/>
  <c r="K7693" i="7"/>
  <c r="K7749" i="7"/>
  <c r="K7877" i="7"/>
  <c r="K8037" i="7"/>
  <c r="K7702" i="7"/>
  <c r="K7806" i="7"/>
  <c r="K7878" i="7"/>
  <c r="K7918" i="7"/>
  <c r="K8038" i="7"/>
  <c r="K8110" i="7"/>
  <c r="A13199" i="7" s="1"/>
  <c r="K8158" i="7"/>
  <c r="K7767" i="7"/>
  <c r="K8039" i="7"/>
  <c r="K8287" i="7"/>
  <c r="K7600" i="7"/>
  <c r="K7656" i="7"/>
  <c r="K7728" i="7"/>
  <c r="K7944" i="7"/>
  <c r="K8040" i="7"/>
  <c r="K8048" i="7"/>
  <c r="A13296" i="7" s="1"/>
  <c r="K8168" i="7"/>
  <c r="K8288" i="7"/>
  <c r="K7722" i="7"/>
  <c r="K7762" i="7"/>
  <c r="K7946" i="7"/>
  <c r="K8034" i="7"/>
  <c r="K8743" i="7"/>
  <c r="K8759" i="7"/>
  <c r="K8855" i="7"/>
  <c r="K8903" i="7"/>
  <c r="K8967" i="7"/>
  <c r="K8776" i="7"/>
  <c r="K8561" i="7"/>
  <c r="K8777" i="7"/>
  <c r="K8291" i="7"/>
  <c r="A13045" i="7" s="1"/>
  <c r="K8555" i="7"/>
  <c r="A12783" i="7" s="1"/>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K16803" i="7"/>
  <c r="K16692" i="7"/>
  <c r="K16804" i="7"/>
  <c r="K16693" i="7"/>
  <c r="K16789" i="7"/>
  <c r="K16805" i="7"/>
  <c r="K16806" i="7"/>
  <c r="K16808" i="7"/>
  <c r="K16872" i="7"/>
  <c r="K17000" i="7"/>
  <c r="K16785" i="7"/>
  <c r="K16801" i="7"/>
  <c r="K16945" i="7"/>
  <c r="K16998" i="7"/>
  <c r="K16802" i="7"/>
  <c r="K16871" i="7"/>
  <c r="K16690" i="7"/>
  <c r="K16807" i="7"/>
  <c r="K16786" i="7"/>
  <c r="A1853" i="7"/>
  <c r="A1885" i="7"/>
  <c r="K12409" i="7"/>
  <c r="K12761" i="7"/>
  <c r="K12785" i="7"/>
  <c r="K12354" i="7"/>
  <c r="K12362" i="7"/>
  <c r="K12410" i="7"/>
  <c r="K12658" i="7"/>
  <c r="K12762" i="7"/>
  <c r="K12786" i="7"/>
  <c r="K12930" i="7"/>
  <c r="K12994" i="7"/>
  <c r="K13306" i="7"/>
  <c r="K13322" i="7"/>
  <c r="K13330" i="7"/>
  <c r="K13370" i="7"/>
  <c r="K13402" i="7"/>
  <c r="K13802" i="7"/>
  <c r="K13826" i="7"/>
  <c r="K13834" i="7"/>
  <c r="K12363" i="7"/>
  <c r="K12411" i="7"/>
  <c r="K12603" i="7"/>
  <c r="K12683" i="7"/>
  <c r="K12723" i="7"/>
  <c r="K12899" i="7"/>
  <c r="K12979" i="7"/>
  <c r="K12995" i="7"/>
  <c r="K13323" i="7"/>
  <c r="K13387" i="7"/>
  <c r="K12405" i="7"/>
  <c r="K12645" i="7"/>
  <c r="K12957" i="7"/>
  <c r="K13309" i="7"/>
  <c r="K13317" i="7"/>
  <c r="K13589" i="7"/>
  <c r="K12246" i="7"/>
  <c r="K12382" i="7"/>
  <c r="K12414" i="7"/>
  <c r="K12359" i="7"/>
  <c r="K12383" i="7"/>
  <c r="K12407" i="7"/>
  <c r="K12415" i="7"/>
  <c r="K12639" i="7"/>
  <c r="K12727" i="7"/>
  <c r="K12804" i="7"/>
  <c r="K12972" i="7"/>
  <c r="K13304" i="7"/>
  <c r="K13838" i="7"/>
  <c r="K14002" i="7"/>
  <c r="K14010" i="7"/>
  <c r="K14026" i="7"/>
  <c r="K14634" i="7"/>
  <c r="K14674" i="7"/>
  <c r="K14706" i="7"/>
  <c r="K12360" i="7"/>
  <c r="K12974" i="7"/>
  <c r="K13376" i="7"/>
  <c r="K13796" i="7"/>
  <c r="K13820" i="7"/>
  <c r="K13830" i="7"/>
  <c r="K14011" i="7"/>
  <c r="K14187" i="7"/>
  <c r="K14507" i="7"/>
  <c r="K14571" i="7"/>
  <c r="K14675" i="7"/>
  <c r="K14683" i="7"/>
  <c r="K12664" i="7"/>
  <c r="K12816" i="7"/>
  <c r="K12905" i="7"/>
  <c r="K13308" i="7"/>
  <c r="K13320" i="7"/>
  <c r="K13399" i="7"/>
  <c r="K13479" i="7"/>
  <c r="K13840" i="7"/>
  <c r="K13996" i="7"/>
  <c r="K14020" i="7"/>
  <c r="K14636" i="7"/>
  <c r="K14660" i="7"/>
  <c r="K14676" i="7"/>
  <c r="K14684" i="7"/>
  <c r="K14796" i="7"/>
  <c r="K12798" i="7"/>
  <c r="K12956" i="7"/>
  <c r="K13526" i="7"/>
  <c r="K13700" i="7"/>
  <c r="K13973" i="7"/>
  <c r="K14589" i="7"/>
  <c r="K14637" i="7"/>
  <c r="K12646" i="7"/>
  <c r="K12808" i="7"/>
  <c r="K13300" i="7"/>
  <c r="K13311" i="7"/>
  <c r="K13324" i="7"/>
  <c r="K13336" i="7"/>
  <c r="K13380" i="7"/>
  <c r="K14022" i="7"/>
  <c r="K14214" i="7"/>
  <c r="K14598" i="7"/>
  <c r="K14670" i="7"/>
  <c r="K12668" i="7"/>
  <c r="K12800" i="7"/>
  <c r="K12969" i="7"/>
  <c r="K13326" i="7"/>
  <c r="K13372" i="7"/>
  <c r="K13551" i="7"/>
  <c r="K13983" i="7"/>
  <c r="K14191" i="7"/>
  <c r="K14215" i="7"/>
  <c r="K14503" i="7"/>
  <c r="K14575" i="7"/>
  <c r="K14591" i="7"/>
  <c r="K14599" i="7"/>
  <c r="K14639" i="7"/>
  <c r="K14671" i="7"/>
  <c r="K14783" i="7"/>
  <c r="K14815" i="7"/>
  <c r="K12660" i="7"/>
  <c r="K13327" i="7"/>
  <c r="K13350" i="7"/>
  <c r="K13542" i="7"/>
  <c r="K13552" i="7"/>
  <c r="K13590" i="7"/>
  <c r="K13984" i="7"/>
  <c r="K14000" i="7"/>
  <c r="K14016" i="7"/>
  <c r="K14216" i="7"/>
  <c r="K14576" i="7"/>
  <c r="K14600" i="7"/>
  <c r="K14632" i="7"/>
  <c r="K12670" i="7"/>
  <c r="K13316" i="7"/>
  <c r="K13328" i="7"/>
  <c r="K13374" i="7"/>
  <c r="K13543" i="7"/>
  <c r="K13553" i="7"/>
  <c r="K13828" i="7"/>
  <c r="K13924" i="7"/>
  <c r="K14017" i="7"/>
  <c r="K14816" i="7"/>
  <c r="K14969" i="7"/>
  <c r="K15441" i="7"/>
  <c r="K15569" i="7"/>
  <c r="K16001" i="7"/>
  <c r="K16393" i="7"/>
  <c r="K15010" i="7"/>
  <c r="K15138" i="7"/>
  <c r="K16226" i="7"/>
  <c r="K16666" i="7"/>
  <c r="K15011" i="7"/>
  <c r="K15123" i="7"/>
  <c r="K15483" i="7"/>
  <c r="K15571" i="7"/>
  <c r="K16003" i="7"/>
  <c r="K16627" i="7"/>
  <c r="K16667" i="7"/>
  <c r="K14681" i="7"/>
  <c r="K14964" i="7"/>
  <c r="K15484" i="7"/>
  <c r="K15492" i="7"/>
  <c r="K15508" i="7"/>
  <c r="K15516" i="7"/>
  <c r="K16004" i="7"/>
  <c r="K15357" i="7"/>
  <c r="K15509" i="7"/>
  <c r="K15517" i="7"/>
  <c r="K15573" i="7"/>
  <c r="K15949" i="7"/>
  <c r="K16005" i="7"/>
  <c r="K14958" i="7"/>
  <c r="K15422" i="7"/>
  <c r="K15478" i="7"/>
  <c r="K15510" i="7"/>
  <c r="K16006" i="7"/>
  <c r="K16454" i="7"/>
  <c r="K16494" i="7"/>
  <c r="K15423" i="7"/>
  <c r="K15439" i="7"/>
  <c r="K15503" i="7"/>
  <c r="K15511" i="7"/>
  <c r="K15567" i="7"/>
  <c r="K16127" i="7"/>
  <c r="K16455" i="7"/>
  <c r="K16495" i="7"/>
  <c r="K14185" i="7"/>
  <c r="K14505" i="7"/>
  <c r="K14968" i="7"/>
  <c r="K15008" i="7"/>
  <c r="K15512" i="7"/>
  <c r="K15568" i="7"/>
  <c r="K16000" i="7"/>
  <c r="K16496" i="7"/>
  <c r="K16392" i="7"/>
  <c r="K8044" i="7"/>
  <c r="K7990" i="7"/>
  <c r="A13338" i="7" s="1"/>
  <c r="K7738" i="7"/>
  <c r="K8871" i="7"/>
  <c r="A12457" i="7" s="1"/>
  <c r="K8049" i="7"/>
  <c r="K8600" i="7"/>
  <c r="A12731" i="7" s="1"/>
  <c r="K8778" i="7"/>
  <c r="A12574" i="7" s="1"/>
  <c r="K7609" i="7"/>
  <c r="K9121" i="7"/>
  <c r="K9163" i="7"/>
  <c r="A12171" i="7" s="1"/>
  <c r="K10962" i="7"/>
  <c r="K10446" i="7"/>
  <c r="K11600" i="7"/>
  <c r="K9476" i="7"/>
  <c r="K10447" i="7"/>
  <c r="K11466" i="7"/>
  <c r="K11077" i="7"/>
  <c r="K11669" i="7"/>
  <c r="A537" i="7"/>
  <c r="K14586" i="7"/>
  <c r="K14938" i="7"/>
  <c r="K14657" i="7"/>
  <c r="K15070" i="7"/>
  <c r="K14856" i="7"/>
  <c r="K7920" i="7"/>
  <c r="K8300" i="7"/>
  <c r="K8850" i="7"/>
  <c r="A12469" i="7" s="1"/>
  <c r="K9605" i="7"/>
  <c r="K10142" i="7"/>
  <c r="K10465" i="7"/>
  <c r="K9717" i="7"/>
  <c r="A11588" i="7" s="1"/>
  <c r="K10825" i="7"/>
  <c r="A10560" i="7" s="1"/>
  <c r="K11119" i="7"/>
  <c r="K11755" i="7"/>
  <c r="K12545" i="7"/>
  <c r="K12284" i="7"/>
  <c r="K12973" i="7"/>
  <c r="K13917" i="7"/>
  <c r="K13367" i="7"/>
  <c r="K13737" i="7"/>
  <c r="K13916" i="7"/>
  <c r="K14557" i="7"/>
  <c r="K15841" i="7"/>
  <c r="K14153" i="7"/>
  <c r="K15842" i="7"/>
  <c r="K15171" i="7"/>
  <c r="K16325" i="7"/>
  <c r="K7597" i="7"/>
  <c r="A13731" i="7" s="1"/>
  <c r="K8317" i="7"/>
  <c r="K7976" i="7"/>
  <c r="K7890" i="7"/>
  <c r="K8315" i="7"/>
  <c r="K8316" i="7"/>
  <c r="K8993" i="7"/>
  <c r="K9010" i="7"/>
  <c r="K8500" i="7"/>
  <c r="A12824" i="7" s="1"/>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6865" i="7"/>
  <c r="K13946" i="7"/>
  <c r="K12540" i="7"/>
  <c r="K12416" i="7"/>
  <c r="K14339" i="7"/>
  <c r="K14475" i="7"/>
  <c r="K12696" i="7"/>
  <c r="K13943" i="7"/>
  <c r="K12791" i="7"/>
  <c r="K13944" i="7"/>
  <c r="K13945" i="7"/>
  <c r="K15843" i="7"/>
  <c r="K15972" i="7"/>
  <c r="K15973" i="7"/>
  <c r="K8279" i="7"/>
  <c r="K8280" i="7"/>
  <c r="A13086" i="7" s="1"/>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6840" i="7"/>
  <c r="K12217" i="7"/>
  <c r="K12281" i="7"/>
  <c r="K12218" i="7"/>
  <c r="K12282" i="7"/>
  <c r="K13106" i="7"/>
  <c r="K13298" i="7"/>
  <c r="K13722" i="7"/>
  <c r="K12219" i="7"/>
  <c r="K13107" i="7"/>
  <c r="K13299" i="7"/>
  <c r="K13723" i="7"/>
  <c r="K12280" i="7"/>
  <c r="K12862" i="7"/>
  <c r="A8485" i="7" s="1"/>
  <c r="K13297" i="7"/>
  <c r="K14173" i="7"/>
  <c r="K14381" i="7"/>
  <c r="K12863" i="7"/>
  <c r="K14174" i="7"/>
  <c r="K14382" i="7"/>
  <c r="K12878" i="7"/>
  <c r="K13108" i="7"/>
  <c r="K14175" i="7"/>
  <c r="K14383" i="7"/>
  <c r="K13724" i="7"/>
  <c r="K15321" i="7"/>
  <c r="K15322" i="7"/>
  <c r="K15323" i="7"/>
  <c r="K16604" i="7"/>
  <c r="K16126" i="7"/>
  <c r="K15319" i="7"/>
  <c r="K15320" i="7"/>
  <c r="K7691" i="7"/>
  <c r="K7613" i="7"/>
  <c r="K7853" i="7"/>
  <c r="K7893" i="7"/>
  <c r="K8005" i="7"/>
  <c r="K8301" i="7"/>
  <c r="K7654" i="7"/>
  <c r="K7766" i="7"/>
  <c r="K8046" i="7"/>
  <c r="K8142" i="7"/>
  <c r="K8174" i="7"/>
  <c r="A13152" i="7" s="1"/>
  <c r="K7599" i="7"/>
  <c r="A13733" i="7" s="1"/>
  <c r="K7903" i="7"/>
  <c r="A13437" i="7" s="1"/>
  <c r="K8343" i="7"/>
  <c r="K7904" i="7"/>
  <c r="K7968" i="7"/>
  <c r="K8344" i="7"/>
  <c r="A13019" i="7" s="1"/>
  <c r="K7866" i="7"/>
  <c r="K7986" i="7"/>
  <c r="K8282" i="7"/>
  <c r="A13088" i="7" s="1"/>
  <c r="K8342" i="7"/>
  <c r="A13017" i="7" s="1"/>
  <c r="K7921" i="7"/>
  <c r="K8345" i="7"/>
  <c r="K8536" i="7"/>
  <c r="K8616" i="7"/>
  <c r="A12669" i="7" s="1"/>
  <c r="K8792" i="7"/>
  <c r="K8912" i="7"/>
  <c r="K8346" i="7"/>
  <c r="A13021" i="7" s="1"/>
  <c r="K7929" i="7"/>
  <c r="K7953" i="7"/>
  <c r="K8337" i="7"/>
  <c r="A13012" i="7" s="1"/>
  <c r="K8674" i="7"/>
  <c r="K8834" i="7"/>
  <c r="K8906" i="7"/>
  <c r="K8507" i="7"/>
  <c r="K8835" i="7"/>
  <c r="K9059" i="7"/>
  <c r="K8323" i="7"/>
  <c r="K8436" i="7"/>
  <c r="K8716" i="7"/>
  <c r="K8812" i="7"/>
  <c r="K8836" i="7"/>
  <c r="A12539" i="7" s="1"/>
  <c r="K8876" i="7"/>
  <c r="K9004" i="7"/>
  <c r="K7905" i="7"/>
  <c r="A13439" i="7" s="1"/>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K16852" i="7"/>
  <c r="K16980" i="7"/>
  <c r="K16853" i="7"/>
  <c r="K17013" i="7"/>
  <c r="K16750" i="7"/>
  <c r="K16870" i="7"/>
  <c r="K17016" i="7"/>
  <c r="K16921" i="7"/>
  <c r="K16937" i="7"/>
  <c r="K16751" i="7"/>
  <c r="K16783" i="7"/>
  <c r="K16882" i="7"/>
  <c r="A1923" i="7"/>
  <c r="K12561" i="7"/>
  <c r="K12794" i="7"/>
  <c r="K12818" i="7"/>
  <c r="K13154" i="7"/>
  <c r="K13170" i="7"/>
  <c r="K13738" i="7"/>
  <c r="K12307" i="7"/>
  <c r="K12339" i="7"/>
  <c r="A9044" i="7" s="1"/>
  <c r="K12443" i="7"/>
  <c r="K13571" i="7"/>
  <c r="K13579" i="7"/>
  <c r="K12277" i="7"/>
  <c r="K13861" i="7"/>
  <c r="K12278" i="7"/>
  <c r="K12286" i="7"/>
  <c r="K12342" i="7"/>
  <c r="K12486" i="7"/>
  <c r="K12518" i="7"/>
  <c r="K12263" i="7"/>
  <c r="K12527" i="7"/>
  <c r="K12575" i="7"/>
  <c r="K12272" i="7"/>
  <c r="K13681" i="7"/>
  <c r="K13978" i="7"/>
  <c r="K14066" i="7"/>
  <c r="K14258" i="7"/>
  <c r="K14370" i="7"/>
  <c r="K14402" i="7"/>
  <c r="K14722" i="7"/>
  <c r="K14067" i="7"/>
  <c r="K14371" i="7"/>
  <c r="K14627" i="7"/>
  <c r="K12806" i="7"/>
  <c r="K13185" i="7"/>
  <c r="K13512" i="7"/>
  <c r="K14300" i="7"/>
  <c r="K14404" i="7"/>
  <c r="K14516" i="7"/>
  <c r="K14700" i="7"/>
  <c r="K14804" i="7"/>
  <c r="K13272" i="7"/>
  <c r="K13241" i="7"/>
  <c r="K13942" i="7"/>
  <c r="K14766" i="7"/>
  <c r="K13920" i="7"/>
  <c r="K12759" i="7"/>
  <c r="K12865" i="7"/>
  <c r="K13046" i="7"/>
  <c r="K14072" i="7"/>
  <c r="K14400" i="7"/>
  <c r="K12951" i="7"/>
  <c r="K13680" i="7"/>
  <c r="K13977" i="7"/>
  <c r="K14065" i="7"/>
  <c r="K14073" i="7"/>
  <c r="K14953" i="7"/>
  <c r="K15017" i="7"/>
  <c r="K15433" i="7"/>
  <c r="K15457" i="7"/>
  <c r="K15953" i="7"/>
  <c r="K16169" i="7"/>
  <c r="K16345" i="7"/>
  <c r="K14849" i="7"/>
  <c r="K14906" i="7"/>
  <c r="K15018" i="7"/>
  <c r="K15258" i="7"/>
  <c r="K15346" i="7"/>
  <c r="K15610" i="7"/>
  <c r="K15994" i="7"/>
  <c r="K16162" i="7"/>
  <c r="K16170" i="7"/>
  <c r="K16274" i="7"/>
  <c r="K16346" i="7"/>
  <c r="K15019" i="7"/>
  <c r="K15347" i="7"/>
  <c r="K15427" i="7"/>
  <c r="K15459" i="7"/>
  <c r="K15523" i="7"/>
  <c r="K15995" i="7"/>
  <c r="K16163" i="7"/>
  <c r="K16171" i="7"/>
  <c r="K16531" i="7"/>
  <c r="K16643" i="7"/>
  <c r="K15020" i="7"/>
  <c r="K15260" i="7"/>
  <c r="K15324" i="7"/>
  <c r="K15428" i="7"/>
  <c r="K16172" i="7"/>
  <c r="K16468" i="7"/>
  <c r="K16532" i="7"/>
  <c r="K15173" i="7"/>
  <c r="K15261" i="7"/>
  <c r="K15429" i="7"/>
  <c r="K15453" i="7"/>
  <c r="K15461" i="7"/>
  <c r="K16205" i="7"/>
  <c r="K16421" i="7"/>
  <c r="K16469" i="7"/>
  <c r="K16533" i="7"/>
  <c r="K15430" i="7"/>
  <c r="K16470" i="7"/>
  <c r="K14845" i="7"/>
  <c r="K15015" i="7"/>
  <c r="K15263" i="7"/>
  <c r="K15343" i="7"/>
  <c r="K15431" i="7"/>
  <c r="K15455" i="7"/>
  <c r="K15839" i="7"/>
  <c r="K15951" i="7"/>
  <c r="K15999" i="7"/>
  <c r="K16167" i="7"/>
  <c r="K16183" i="7"/>
  <c r="K16471" i="7"/>
  <c r="K16503" i="7"/>
  <c r="K14257" i="7"/>
  <c r="K15016" i="7"/>
  <c r="K15416" i="7"/>
  <c r="K15432" i="7"/>
  <c r="K16008" i="7"/>
  <c r="K16168" i="7"/>
  <c r="K16184" i="7"/>
  <c r="K8371" i="7"/>
  <c r="A12970" i="7" s="1"/>
  <c r="K8372" i="7"/>
  <c r="A12971" i="7" s="1"/>
  <c r="K8662" i="7"/>
  <c r="A12715" i="7" s="1"/>
  <c r="K9421" i="7"/>
  <c r="K9814" i="7"/>
  <c r="A9814" i="7" s="1"/>
  <c r="K9973" i="7"/>
  <c r="K9997" i="7"/>
  <c r="K10545" i="7"/>
  <c r="K11157" i="7"/>
  <c r="A10189" i="7" s="1"/>
  <c r="K11641" i="7"/>
  <c r="K11011" i="7"/>
  <c r="K11413" i="7"/>
  <c r="A11413" i="7" s="1"/>
  <c r="K12778" i="7"/>
  <c r="K12232" i="7"/>
  <c r="K14803" i="7"/>
  <c r="K14164" i="7"/>
  <c r="K14125" i="7"/>
  <c r="K13609" i="7"/>
  <c r="K12924" i="7"/>
  <c r="K14601" i="7"/>
  <c r="K15253" i="7"/>
  <c r="K15255" i="7"/>
  <c r="L5957" i="7"/>
  <c r="L7040" i="7"/>
  <c r="K7424" i="7"/>
  <c r="K7455" i="7"/>
  <c r="K7391" i="7"/>
  <c r="K7454" i="7"/>
  <c r="K7451" i="7"/>
  <c r="A13901" i="7" s="1"/>
  <c r="K7421" i="7"/>
  <c r="K7427" i="7"/>
  <c r="A4729" i="7" s="1"/>
  <c r="K7419" i="7"/>
  <c r="K7426" i="7"/>
  <c r="K7418" i="7"/>
  <c r="K7425" i="7"/>
  <c r="K7102" i="7"/>
  <c r="L7102" i="7" s="1"/>
  <c r="K7352" i="7"/>
  <c r="K7344" i="7"/>
  <c r="K7336" i="7"/>
  <c r="K7328" i="7"/>
  <c r="K7247" i="7"/>
  <c r="K7207" i="7"/>
  <c r="A14150" i="7" s="1"/>
  <c r="K7199" i="7"/>
  <c r="K7183" i="7"/>
  <c r="K7167" i="7"/>
  <c r="K7159" i="7"/>
  <c r="A14102" i="7" s="1"/>
  <c r="K7351" i="7"/>
  <c r="K7343" i="7"/>
  <c r="K7335" i="7"/>
  <c r="K7327" i="7"/>
  <c r="A13970" i="7" s="1"/>
  <c r="K7198" i="7"/>
  <c r="K7174" i="7"/>
  <c r="K7166" i="7"/>
  <c r="A14109" i="7" s="1"/>
  <c r="K7158" i="7"/>
  <c r="K7355" i="7"/>
  <c r="K7162" i="7"/>
  <c r="K7350" i="7"/>
  <c r="K7342" i="7"/>
  <c r="K7334" i="7"/>
  <c r="A7334" i="7" s="1"/>
  <c r="K7326" i="7"/>
  <c r="A13969" i="7" s="1"/>
  <c r="K7205" i="7"/>
  <c r="K7197" i="7"/>
  <c r="A14140" i="7" s="1"/>
  <c r="K7173" i="7"/>
  <c r="K7165" i="7"/>
  <c r="K7347" i="7"/>
  <c r="K7337" i="7"/>
  <c r="K7160" i="7"/>
  <c r="K7349" i="7"/>
  <c r="K7341" i="7"/>
  <c r="K7333" i="7"/>
  <c r="A13976" i="7" s="1"/>
  <c r="K7325" i="7"/>
  <c r="A13968" i="7" s="1"/>
  <c r="K7204" i="7"/>
  <c r="A14147" i="7" s="1"/>
  <c r="K7172" i="7"/>
  <c r="K7164" i="7"/>
  <c r="A4959" i="7" s="1"/>
  <c r="K7339" i="7"/>
  <c r="K7242" i="7"/>
  <c r="K7170" i="7"/>
  <c r="K7353" i="7"/>
  <c r="K7176" i="7"/>
  <c r="K7356" i="7"/>
  <c r="K7348" i="7"/>
  <c r="A7348" i="7" s="1"/>
  <c r="K7340" i="7"/>
  <c r="K7332" i="7"/>
  <c r="K7171" i="7"/>
  <c r="K7163" i="7"/>
  <c r="A14106" i="7" s="1"/>
  <c r="K7331" i="7"/>
  <c r="A13974" i="7" s="1"/>
  <c r="K7210" i="7"/>
  <c r="K7202" i="7"/>
  <c r="A14145" i="7" s="1"/>
  <c r="K7345" i="7"/>
  <c r="K7168" i="7"/>
  <c r="K7354" i="7"/>
  <c r="A13997" i="7" s="1"/>
  <c r="K7346" i="7"/>
  <c r="K7338" i="7"/>
  <c r="K7330" i="7"/>
  <c r="K7201" i="7"/>
  <c r="A14144" i="7" s="1"/>
  <c r="K7185" i="7"/>
  <c r="A14128" i="7" s="1"/>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A14629" i="7" s="1"/>
  <c r="K6783" i="7"/>
  <c r="L6783" i="7" s="1"/>
  <c r="K6775" i="7"/>
  <c r="K6726" i="7"/>
  <c r="A14642" i="7" s="1"/>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A14641" i="7" s="1"/>
  <c r="K6929" i="7"/>
  <c r="L6929" i="7" s="1"/>
  <c r="K6923" i="7"/>
  <c r="L6923" i="7" s="1"/>
  <c r="K6917" i="7"/>
  <c r="K6909" i="7"/>
  <c r="L6909" i="7" s="1"/>
  <c r="K6901" i="7"/>
  <c r="A14396" i="7" s="1"/>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A15063" i="7" s="1"/>
  <c r="K6275" i="7"/>
  <c r="L6275" i="7" s="1"/>
  <c r="K6788" i="7"/>
  <c r="A14603" i="7" s="1"/>
  <c r="K6782" i="7"/>
  <c r="L6782" i="7" s="1"/>
  <c r="K6724" i="7"/>
  <c r="A14640" i="7" s="1"/>
  <c r="K6704" i="7"/>
  <c r="K6928" i="7"/>
  <c r="L6928" i="7" s="1"/>
  <c r="K6922" i="7"/>
  <c r="L6922" i="7" s="1"/>
  <c r="K6916" i="7"/>
  <c r="L6916" i="7" s="1"/>
  <c r="K6907" i="7"/>
  <c r="L6907" i="7" s="1"/>
  <c r="K6905" i="7"/>
  <c r="L6905" i="7" s="1"/>
  <c r="K6899" i="7"/>
  <c r="A14394" i="7" s="1"/>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A15467" i="7" s="1"/>
  <c r="K5859" i="7"/>
  <c r="L5859" i="7" s="1"/>
  <c r="K6790" i="7"/>
  <c r="K6719" i="7"/>
  <c r="A14635" i="7" s="1"/>
  <c r="K6925" i="7"/>
  <c r="K6910" i="7"/>
  <c r="A14405" i="7" s="1"/>
  <c r="K6414" i="7"/>
  <c r="L6414" i="7" s="1"/>
  <c r="K6281" i="7"/>
  <c r="K6044" i="7"/>
  <c r="K6036" i="7"/>
  <c r="K6028" i="7"/>
  <c r="K5874" i="7"/>
  <c r="L5874" i="7" s="1"/>
  <c r="K5866" i="7"/>
  <c r="K6717" i="7"/>
  <c r="A14633" i="7" s="1"/>
  <c r="K6904" i="7"/>
  <c r="L6904" i="7" s="1"/>
  <c r="K6409" i="7"/>
  <c r="L6409" i="7" s="1"/>
  <c r="K6279" i="7"/>
  <c r="K6043" i="7"/>
  <c r="K6035" i="7"/>
  <c r="K6027" i="7"/>
  <c r="K5881" i="7"/>
  <c r="K5873" i="7"/>
  <c r="L5873" i="7" s="1"/>
  <c r="K5865" i="7"/>
  <c r="K6711" i="7"/>
  <c r="K6920" i="7"/>
  <c r="K6903" i="7"/>
  <c r="L6903" i="7" s="1"/>
  <c r="K6407" i="7"/>
  <c r="L6407" i="7" s="1"/>
  <c r="K6278" i="7"/>
  <c r="A15058" i="7" s="1"/>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A15304" i="7" s="1"/>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A14087" i="7" s="1"/>
  <c r="K7134" i="7"/>
  <c r="K7250" i="7"/>
  <c r="K7281" i="7"/>
  <c r="A4893" i="7" s="1"/>
  <c r="K7189" i="7"/>
  <c r="K7125" i="7"/>
  <c r="A5066" i="7" s="1"/>
  <c r="K7194" i="7"/>
  <c r="K7591" i="7"/>
  <c r="A4625" i="7" s="1"/>
  <c r="K7260" i="7"/>
  <c r="K7244" i="7"/>
  <c r="A14085" i="7" s="1"/>
  <c r="K7212" i="7"/>
  <c r="K7420" i="7"/>
  <c r="A13870" i="7" s="1"/>
  <c r="K7292" i="7"/>
  <c r="K7276" i="7"/>
  <c r="A4888" i="7" s="1"/>
  <c r="K7187" i="7"/>
  <c r="K7179" i="7"/>
  <c r="K7139" i="7"/>
  <c r="K7136" i="7"/>
  <c r="K7122" i="7"/>
  <c r="A14211" i="7" s="1"/>
  <c r="K7540" i="7"/>
  <c r="K7290" i="7"/>
  <c r="K7282" i="7"/>
  <c r="A4894" i="7" s="1"/>
  <c r="K7274" i="7"/>
  <c r="A4886" i="7" s="1"/>
  <c r="K7265" i="7"/>
  <c r="K7257" i="7"/>
  <c r="A7257" i="7" s="1"/>
  <c r="K7209" i="7"/>
  <c r="A14152" i="7" s="1"/>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A14282" i="7" s="1"/>
  <c r="K6882" i="7"/>
  <c r="K6799" i="7"/>
  <c r="L6799" i="7" s="1"/>
  <c r="K6757" i="7"/>
  <c r="L6757" i="7" s="1"/>
  <c r="K6581" i="7"/>
  <c r="L6581" i="7" s="1"/>
  <c r="K6362" i="7"/>
  <c r="A14954" i="7" s="1"/>
  <c r="K6306" i="7"/>
  <c r="K6258" i="7"/>
  <c r="L6258" i="7" s="1"/>
  <c r="K6243" i="7"/>
  <c r="L6243" i="7" s="1"/>
  <c r="K7064" i="7"/>
  <c r="L7064" i="7" s="1"/>
  <c r="K6797" i="7"/>
  <c r="K6755" i="7"/>
  <c r="K6748" i="7"/>
  <c r="L6748" i="7" s="1"/>
  <c r="K6662" i="7"/>
  <c r="L6662" i="7" s="1"/>
  <c r="K6611" i="7"/>
  <c r="L6611" i="7" s="1"/>
  <c r="K6547" i="7"/>
  <c r="L6547" i="7" s="1"/>
  <c r="K6360" i="7"/>
  <c r="K6304" i="7"/>
  <c r="A15021" i="7" s="1"/>
  <c r="K6192" i="7"/>
  <c r="A15137" i="7" s="1"/>
  <c r="K6168" i="7"/>
  <c r="K6804" i="7"/>
  <c r="L6804" i="7" s="1"/>
  <c r="K6305" i="7"/>
  <c r="A15022" i="7" s="1"/>
  <c r="K5949" i="7"/>
  <c r="K5916" i="7"/>
  <c r="K6803" i="7"/>
  <c r="L6803" i="7" s="1"/>
  <c r="K6319" i="7"/>
  <c r="K6303" i="7"/>
  <c r="K6155" i="7"/>
  <c r="K6076" i="7"/>
  <c r="K5915" i="7"/>
  <c r="K5843" i="7"/>
  <c r="L5843" i="7" s="1"/>
  <c r="K5802" i="7"/>
  <c r="L5802" i="7" s="1"/>
  <c r="K6849" i="7"/>
  <c r="K6570" i="7"/>
  <c r="K6391" i="7"/>
  <c r="L6391" i="7" s="1"/>
  <c r="K6318" i="7"/>
  <c r="K6302" i="7"/>
  <c r="K6183" i="7"/>
  <c r="K6163" i="7"/>
  <c r="A15168" i="7" s="1"/>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A15361" i="7" s="1"/>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A15782" i="7" s="1"/>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A15135" i="7" s="1"/>
  <c r="K5951" i="7"/>
  <c r="K5838" i="7"/>
  <c r="L5838" i="7" s="1"/>
  <c r="K5746" i="7"/>
  <c r="K5432" i="7"/>
  <c r="L5432" i="7" s="1"/>
  <c r="K5221" i="7"/>
  <c r="L5221" i="7" s="1"/>
  <c r="K5139" i="7"/>
  <c r="L5139" i="7" s="1"/>
  <c r="K5037" i="7"/>
  <c r="L5037" i="7" s="1"/>
  <c r="K4942" i="7"/>
  <c r="K5138" i="7"/>
  <c r="L5138" i="7" s="1"/>
  <c r="K5100" i="7"/>
  <c r="L5100" i="7" s="1"/>
  <c r="K5036" i="7"/>
  <c r="A16262" i="7" s="1"/>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A15181" i="7" s="1"/>
  <c r="K5927" i="7"/>
  <c r="L5927" i="7" s="1"/>
  <c r="K5483" i="7"/>
  <c r="L5483" i="7" s="1"/>
  <c r="K4954" i="7"/>
  <c r="L4954" i="7" s="1"/>
  <c r="K5088" i="7"/>
  <c r="K7478" i="7"/>
  <c r="K7475" i="7"/>
  <c r="A13925" i="7" s="1"/>
  <c r="K7409" i="7"/>
  <c r="K6981" i="7"/>
  <c r="L6981" i="7" s="1"/>
  <c r="K6973" i="7"/>
  <c r="L6973" i="7" s="1"/>
  <c r="K6944" i="7"/>
  <c r="K6486" i="7"/>
  <c r="L6486" i="7" s="1"/>
  <c r="K6485" i="7"/>
  <c r="L6485" i="7" s="1"/>
  <c r="K6402" i="7"/>
  <c r="K6109" i="7"/>
  <c r="K6108" i="7"/>
  <c r="K6107" i="7"/>
  <c r="A15197" i="7" s="1"/>
  <c r="K6080" i="7"/>
  <c r="K5389" i="7"/>
  <c r="L5389" i="7" s="1"/>
  <c r="K5660" i="7"/>
  <c r="L5660" i="7" s="1"/>
  <c r="K5659" i="7"/>
  <c r="L5659" i="7" s="1"/>
  <c r="K5633" i="7"/>
  <c r="K5246" i="7"/>
  <c r="L5246" i="7" s="1"/>
  <c r="K5147" i="7"/>
  <c r="L5147" i="7" s="1"/>
  <c r="K5245" i="7"/>
  <c r="K7406" i="7"/>
  <c r="K7310" i="7"/>
  <c r="K7309" i="7"/>
  <c r="A14023" i="7" s="1"/>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A15183" i="7" s="1"/>
  <c r="K6006" i="7"/>
  <c r="K5997" i="7"/>
  <c r="A15331" i="7" s="1"/>
  <c r="K5908" i="7"/>
  <c r="K6941" i="7"/>
  <c r="L6941" i="7" s="1"/>
  <c r="K6092" i="7"/>
  <c r="A6092" i="7" s="1"/>
  <c r="K6005" i="7"/>
  <c r="A15262" i="7" s="1"/>
  <c r="K5996" i="7"/>
  <c r="A5996" i="7" s="1"/>
  <c r="K6743" i="7"/>
  <c r="K6154" i="7"/>
  <c r="K5947" i="7"/>
  <c r="K5793" i="7"/>
  <c r="L5793" i="7" s="1"/>
  <c r="K5777" i="7"/>
  <c r="K6162" i="7"/>
  <c r="A15167" i="7" s="1"/>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A13910" i="7" s="1"/>
  <c r="K7013" i="7"/>
  <c r="L7013" i="7" s="1"/>
  <c r="K6885" i="7"/>
  <c r="L6885" i="7" s="1"/>
  <c r="K7017" i="7"/>
  <c r="L7017" i="7" s="1"/>
  <c r="K6491" i="7"/>
  <c r="L6491" i="7" s="1"/>
  <c r="K6840" i="7"/>
  <c r="L6840" i="7" s="1"/>
  <c r="K6489" i="7"/>
  <c r="L6489" i="7" s="1"/>
  <c r="K6424" i="7"/>
  <c r="L6424" i="7" s="1"/>
  <c r="K7001" i="7"/>
  <c r="K6115" i="7"/>
  <c r="A15205" i="7" s="1"/>
  <c r="K6490" i="7"/>
  <c r="L6490" i="7" s="1"/>
  <c r="K6114" i="7"/>
  <c r="K6113" i="7"/>
  <c r="K6050" i="7"/>
  <c r="K6049" i="7"/>
  <c r="A15306" i="7" s="1"/>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A14996" i="7" s="1"/>
  <c r="K6051" i="7"/>
  <c r="K5635" i="7"/>
  <c r="L5635" i="7" s="1"/>
  <c r="K5213" i="7"/>
  <c r="L5213" i="7" s="1"/>
  <c r="K7191" i="7"/>
  <c r="K7181" i="7"/>
  <c r="K7157" i="7"/>
  <c r="K7149" i="7"/>
  <c r="K7196" i="7"/>
  <c r="K7188" i="7"/>
  <c r="K7180" i="7"/>
  <c r="K7195" i="7"/>
  <c r="A14138" i="7" s="1"/>
  <c r="K7192" i="7"/>
  <c r="K7193" i="7"/>
  <c r="K7184" i="7"/>
  <c r="A14127" i="7" s="1"/>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A16282" i="7" s="1"/>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A14019" i="7" s="1"/>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A14646" i="7" s="1"/>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A15122" i="7" s="1"/>
  <c r="K5825" i="7"/>
  <c r="L5825" i="7" s="1"/>
  <c r="K5809" i="7"/>
  <c r="K6617" i="7"/>
  <c r="K5824" i="7"/>
  <c r="L5824" i="7" s="1"/>
  <c r="K5808" i="7"/>
  <c r="A15524" i="7" s="1"/>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A15365" i="7" s="1"/>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A16286" i="7" s="1"/>
  <c r="K4955" i="7"/>
  <c r="L4955" i="7" s="1"/>
  <c r="K4945" i="7"/>
  <c r="L4945" i="7" s="1"/>
  <c r="K5559" i="7"/>
  <c r="L5559" i="7" s="1"/>
  <c r="K4944" i="7"/>
  <c r="L4944" i="7" s="1"/>
  <c r="K7553" i="7"/>
  <c r="K7380" i="7"/>
  <c r="K7047" i="7"/>
  <c r="L7047" i="7" s="1"/>
  <c r="K6300" i="7"/>
  <c r="L6300" i="7" s="1"/>
  <c r="K5565" i="7"/>
  <c r="L5565" i="7" s="1"/>
  <c r="K7132" i="7"/>
  <c r="A14188" i="7" s="1"/>
  <c r="K7115" i="7"/>
  <c r="L7115" i="7" s="1"/>
  <c r="K6461" i="7"/>
  <c r="K6194" i="7"/>
  <c r="A15139" i="7" s="1"/>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A14001" i="7" s="1"/>
  <c r="K7286" i="7"/>
  <c r="K7285" i="7"/>
  <c r="A4897" i="7" s="1"/>
  <c r="K7483" i="7"/>
  <c r="K7459" i="7"/>
  <c r="A13909" i="7" s="1"/>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A15353" i="7" s="1"/>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A15187" i="7" s="1"/>
  <c r="K6096" i="7"/>
  <c r="K5976" i="7"/>
  <c r="K6095" i="7"/>
  <c r="A15185" i="7" s="1"/>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A13903" i="7" s="1"/>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A15411" i="7" s="1"/>
  <c r="K5930" i="7"/>
  <c r="K6195" i="7"/>
  <c r="A15140" i="7" s="1"/>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A15264" i="7" s="1"/>
  <c r="K5701" i="7"/>
  <c r="L5701" i="7" s="1"/>
  <c r="K5290" i="7"/>
  <c r="L5290" i="7" s="1"/>
  <c r="K5289" i="7"/>
  <c r="L5289" i="7" s="1"/>
  <c r="K5164" i="7"/>
  <c r="L5164" i="7" s="1"/>
  <c r="K7414" i="7"/>
  <c r="K6458" i="7"/>
  <c r="K7033" i="7"/>
  <c r="K6075" i="7"/>
  <c r="K5207" i="7"/>
  <c r="L5207" i="7" s="1"/>
  <c r="K5649" i="7"/>
  <c r="L5649" i="7" s="1"/>
  <c r="K7516" i="7"/>
  <c r="A13810" i="7" s="1"/>
  <c r="K6331" i="7"/>
  <c r="K6202" i="7"/>
  <c r="A6202" i="7" s="1"/>
  <c r="K7048" i="7"/>
  <c r="L7048" i="7" s="1"/>
  <c r="K5702" i="7"/>
  <c r="L5702" i="7" s="1"/>
  <c r="K5384" i="7"/>
  <c r="K7492" i="7"/>
  <c r="K7410" i="7"/>
  <c r="K6052" i="7"/>
  <c r="K5373" i="7"/>
  <c r="L5373" i="7" s="1"/>
  <c r="K5225" i="7"/>
  <c r="L5225" i="7" s="1"/>
  <c r="K7573" i="7"/>
  <c r="A4607" i="7" s="1"/>
  <c r="K7522" i="7"/>
  <c r="K7448" i="7"/>
  <c r="A13898" i="7" s="1"/>
  <c r="K7440" i="7"/>
  <c r="K7432" i="7"/>
  <c r="A4734" i="7" s="1"/>
  <c r="K7368" i="7"/>
  <c r="K7312" i="7"/>
  <c r="A4878" i="7" s="1"/>
  <c r="K7296" i="7"/>
  <c r="K7231" i="7"/>
  <c r="K7223" i="7"/>
  <c r="K7215" i="7"/>
  <c r="A14158" i="7" s="1"/>
  <c r="K7127" i="7"/>
  <c r="K7572" i="7"/>
  <c r="A4606" i="7" s="1"/>
  <c r="K7521" i="7"/>
  <c r="K7447" i="7"/>
  <c r="K7439" i="7"/>
  <c r="A13889" i="7" s="1"/>
  <c r="K7431" i="7"/>
  <c r="A4733" i="7" s="1"/>
  <c r="K7383" i="7"/>
  <c r="K7375" i="7"/>
  <c r="A7375" i="7" s="1"/>
  <c r="K7303" i="7"/>
  <c r="K7295" i="7"/>
  <c r="K7254" i="7"/>
  <c r="K7230" i="7"/>
  <c r="K7222" i="7"/>
  <c r="A14165" i="7" s="1"/>
  <c r="K7214" i="7"/>
  <c r="K7126" i="7"/>
  <c r="A5067" i="7" s="1"/>
  <c r="K7216" i="7"/>
  <c r="K7555" i="7"/>
  <c r="K7544" i="7"/>
  <c r="K7536" i="7"/>
  <c r="K7520" i="7"/>
  <c r="K7446" i="7"/>
  <c r="K7438" i="7"/>
  <c r="K7430" i="7"/>
  <c r="K7382" i="7"/>
  <c r="K7302" i="7"/>
  <c r="K7294" i="7"/>
  <c r="K7253" i="7"/>
  <c r="A14094" i="7" s="1"/>
  <c r="K7229" i="7"/>
  <c r="K7221" i="7"/>
  <c r="K7213" i="7"/>
  <c r="K7508" i="7"/>
  <c r="A13833" i="7" s="1"/>
  <c r="K7443" i="7"/>
  <c r="A13893" i="7" s="1"/>
  <c r="K7371" i="7"/>
  <c r="K7226" i="7"/>
  <c r="K7297" i="7"/>
  <c r="K7224" i="7"/>
  <c r="K7554" i="7"/>
  <c r="K7543" i="7"/>
  <c r="K7535" i="7"/>
  <c r="K7519" i="7"/>
  <c r="A4665" i="7" s="1"/>
  <c r="K7445" i="7"/>
  <c r="A13895" i="7" s="1"/>
  <c r="K7437" i="7"/>
  <c r="A13887" i="7" s="1"/>
  <c r="K7429" i="7"/>
  <c r="K7381" i="7"/>
  <c r="K7301" i="7"/>
  <c r="K7293" i="7"/>
  <c r="K7268" i="7"/>
  <c r="K7252" i="7"/>
  <c r="A14093" i="7" s="1"/>
  <c r="K7228" i="7"/>
  <c r="K7220" i="7"/>
  <c r="K7435" i="7"/>
  <c r="A4737" i="7" s="1"/>
  <c r="K7218" i="7"/>
  <c r="K7146" i="7"/>
  <c r="A14202" i="7" s="1"/>
  <c r="K7518" i="7"/>
  <c r="A13812" i="7" s="1"/>
  <c r="K7444" i="7"/>
  <c r="A13894" i="7" s="1"/>
  <c r="K7436" i="7"/>
  <c r="A13886" i="7" s="1"/>
  <c r="K7428" i="7"/>
  <c r="K7372" i="7"/>
  <c r="K7300" i="7"/>
  <c r="K7267" i="7"/>
  <c r="A14075" i="7" s="1"/>
  <c r="K7251" i="7"/>
  <c r="K7227" i="7"/>
  <c r="K7219" i="7"/>
  <c r="K7147" i="7"/>
  <c r="K7299" i="7"/>
  <c r="K7266" i="7"/>
  <c r="K7369" i="7"/>
  <c r="K7313" i="7"/>
  <c r="K7507" i="7"/>
  <c r="K7450" i="7"/>
  <c r="A13900" i="7" s="1"/>
  <c r="K7442" i="7"/>
  <c r="K7434" i="7"/>
  <c r="A4736" i="7" s="1"/>
  <c r="K7370" i="7"/>
  <c r="A14013" i="7" s="1"/>
  <c r="K7298" i="7"/>
  <c r="K7233" i="7"/>
  <c r="K7225" i="7"/>
  <c r="K7217" i="7"/>
  <c r="K7574" i="7"/>
  <c r="A4608" i="7" s="1"/>
  <c r="K7523" i="7"/>
  <c r="K7506" i="7"/>
  <c r="A13831" i="7" s="1"/>
  <c r="K7449" i="7"/>
  <c r="K7441" i="7"/>
  <c r="A13891" i="7" s="1"/>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A15102" i="7" s="1"/>
  <c r="K6204" i="7"/>
  <c r="K6188" i="7"/>
  <c r="K6172" i="7"/>
  <c r="A15156" i="7" s="1"/>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A15083" i="7" s="1"/>
  <c r="K6951" i="7"/>
  <c r="L6951" i="7" s="1"/>
  <c r="K6866" i="7"/>
  <c r="K6816" i="7"/>
  <c r="L6816" i="7" s="1"/>
  <c r="K6736" i="7"/>
  <c r="K6695" i="7"/>
  <c r="K6687" i="7"/>
  <c r="A14647" i="7" s="1"/>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A15148" i="7" s="1"/>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A14761" i="7" s="1"/>
  <c r="K6393" i="7"/>
  <c r="L6393" i="7" s="1"/>
  <c r="K6337" i="7"/>
  <c r="K6263" i="7"/>
  <c r="L6263" i="7" s="1"/>
  <c r="K6174" i="7"/>
  <c r="K6164" i="7"/>
  <c r="K6100" i="7"/>
  <c r="K6021" i="7"/>
  <c r="K6013" i="7"/>
  <c r="K5980" i="7"/>
  <c r="A5980" i="7" s="1"/>
  <c r="K5956" i="7"/>
  <c r="K5923" i="7"/>
  <c r="K5851" i="7"/>
  <c r="L5851" i="7" s="1"/>
  <c r="K6813" i="7"/>
  <c r="L6813" i="7" s="1"/>
  <c r="K6699" i="7"/>
  <c r="K6369" i="7"/>
  <c r="A14961" i="7" s="1"/>
  <c r="K6335" i="7"/>
  <c r="K6262" i="7"/>
  <c r="L6262" i="7" s="1"/>
  <c r="K6173" i="7"/>
  <c r="A15157" i="7" s="1"/>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A15268" i="7" s="1"/>
  <c r="K5986" i="7"/>
  <c r="A5986" i="7" s="1"/>
  <c r="K5970" i="7"/>
  <c r="K5954" i="7"/>
  <c r="K5921" i="7"/>
  <c r="L5921" i="7" s="1"/>
  <c r="K5897" i="7"/>
  <c r="K5857" i="7"/>
  <c r="K5849" i="7"/>
  <c r="L5849" i="7" s="1"/>
  <c r="K5784" i="7"/>
  <c r="K6845" i="7"/>
  <c r="L6845" i="7" s="1"/>
  <c r="K6740" i="7"/>
  <c r="K6692" i="7"/>
  <c r="K6366" i="7"/>
  <c r="K6231" i="7"/>
  <c r="K6205" i="7"/>
  <c r="A15120" i="7" s="1"/>
  <c r="K6089" i="7"/>
  <c r="K6018" i="7"/>
  <c r="K6010" i="7"/>
  <c r="K5985" i="7"/>
  <c r="A5985" i="7" s="1"/>
  <c r="K5896" i="7"/>
  <c r="K5856" i="7"/>
  <c r="A15456" i="7" s="1"/>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A15406" i="7" s="1"/>
  <c r="K5786" i="7"/>
  <c r="L5786" i="7" s="1"/>
  <c r="K5712" i="7"/>
  <c r="A15613" i="7" s="1"/>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A15454" i="7" s="1"/>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A15345" i="7" s="1"/>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A15254" i="7" s="1"/>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A15572" i="7" s="1"/>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A16271" i="7" s="1"/>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A16306" i="7" s="1"/>
  <c r="K4953" i="7"/>
  <c r="K4976" i="7"/>
  <c r="K5310" i="7"/>
  <c r="L5310" i="7" s="1"/>
  <c r="K5046" i="7"/>
  <c r="A16272" i="7" s="1"/>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A16192" i="7" s="1"/>
  <c r="K7412" i="7"/>
  <c r="K7032" i="7"/>
  <c r="L7032" i="7" s="1"/>
  <c r="K6452" i="7"/>
  <c r="L6452" i="7" s="1"/>
  <c r="K6952" i="7"/>
  <c r="L6952" i="7" s="1"/>
  <c r="K6081" i="7"/>
  <c r="A15256" i="7" s="1"/>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A15223" i="7" s="1"/>
  <c r="K6067" i="7"/>
  <c r="K6528" i="7"/>
  <c r="L6528" i="7" s="1"/>
  <c r="K6454" i="7"/>
  <c r="L6454" i="7" s="1"/>
  <c r="K6136" i="7"/>
  <c r="K5992" i="7"/>
  <c r="A15355" i="7" s="1"/>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A15225" i="7" s="1"/>
  <c r="K5688" i="7"/>
  <c r="K5648" i="7"/>
  <c r="L5648" i="7" s="1"/>
  <c r="K5608" i="7"/>
  <c r="L5608" i="7" s="1"/>
  <c r="K6134" i="7"/>
  <c r="K5687" i="7"/>
  <c r="L5687" i="7" s="1"/>
  <c r="K5607" i="7"/>
  <c r="L5607" i="7" s="1"/>
  <c r="K7538" i="7"/>
  <c r="K7552" i="7"/>
  <c r="K7542" i="7"/>
  <c r="K7052" i="7"/>
  <c r="K7044" i="7"/>
  <c r="A14290" i="7" s="1"/>
  <c r="K6872" i="7"/>
  <c r="L6872" i="7" s="1"/>
  <c r="K7041" i="7"/>
  <c r="K5252" i="7"/>
  <c r="L5252" i="7" s="1"/>
  <c r="K7400" i="7"/>
  <c r="K7503" i="7"/>
  <c r="A7503" i="7" s="1"/>
  <c r="K7461" i="7"/>
  <c r="A13911" i="7" s="1"/>
  <c r="K7324" i="7"/>
  <c r="K7490" i="7"/>
  <c r="A13940" i="7" s="1"/>
  <c r="K6991" i="7"/>
  <c r="K6876" i="7"/>
  <c r="L6876" i="7" s="1"/>
  <c r="K6852" i="7"/>
  <c r="L6852" i="7" s="1"/>
  <c r="K6484" i="7"/>
  <c r="L6484" i="7" s="1"/>
  <c r="K6483" i="7"/>
  <c r="L6483" i="7" s="1"/>
  <c r="K7003" i="7"/>
  <c r="K7009" i="7"/>
  <c r="L7009" i="7" s="1"/>
  <c r="K6106" i="7"/>
  <c r="K6105" i="7"/>
  <c r="K6026" i="7"/>
  <c r="K6585" i="7"/>
  <c r="L6585" i="7" s="1"/>
  <c r="K6159" i="7"/>
  <c r="A15179" i="7" s="1"/>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A13914" i="7" s="1"/>
  <c r="K7487" i="7"/>
  <c r="K7463" i="7"/>
  <c r="A13913" i="7" s="1"/>
  <c r="K7423" i="7"/>
  <c r="K7399" i="7"/>
  <c r="K7323" i="7"/>
  <c r="K7494" i="7"/>
  <c r="A7494" i="7" s="1"/>
  <c r="K7486" i="7"/>
  <c r="A13936" i="7" s="1"/>
  <c r="K7462" i="7"/>
  <c r="A13912" i="7" s="1"/>
  <c r="K7502" i="7"/>
  <c r="A13827" i="7" s="1"/>
  <c r="K7493" i="7"/>
  <c r="K7485" i="7"/>
  <c r="A13935" i="7" s="1"/>
  <c r="K7397" i="7"/>
  <c r="K7491" i="7"/>
  <c r="A7491" i="7" s="1"/>
  <c r="K7467" i="7"/>
  <c r="K7466" i="7"/>
  <c r="K7402" i="7"/>
  <c r="A4704" i="7" s="1"/>
  <c r="K7322" i="7"/>
  <c r="K7489" i="7"/>
  <c r="A13939" i="7" s="1"/>
  <c r="K7465" i="7"/>
  <c r="K6999" i="7"/>
  <c r="K6967" i="7"/>
  <c r="L6967" i="7" s="1"/>
  <c r="K6871" i="7"/>
  <c r="L6871" i="7" s="1"/>
  <c r="K7006" i="7"/>
  <c r="L7006" i="7" s="1"/>
  <c r="K6998" i="7"/>
  <c r="L6998" i="7" s="1"/>
  <c r="K6990" i="7"/>
  <c r="A14346" i="7" s="1"/>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A15207" i="7" s="1"/>
  <c r="K6054" i="7"/>
  <c r="K6496" i="7"/>
  <c r="L6496" i="7" s="1"/>
  <c r="K6209" i="7"/>
  <c r="K6124" i="7"/>
  <c r="K6116" i="7"/>
  <c r="K6053" i="7"/>
  <c r="A15310" i="7" s="1"/>
  <c r="K6514" i="7"/>
  <c r="L6514" i="7" s="1"/>
  <c r="K6495" i="7"/>
  <c r="L6495" i="7" s="1"/>
  <c r="K6123" i="7"/>
  <c r="K6986" i="7"/>
  <c r="L6986" i="7" s="1"/>
  <c r="K6512" i="7"/>
  <c r="L6512" i="7" s="1"/>
  <c r="K6122" i="7"/>
  <c r="K6059" i="7"/>
  <c r="A15316" i="7" s="1"/>
  <c r="K6874" i="7"/>
  <c r="L6874" i="7" s="1"/>
  <c r="K6586" i="7"/>
  <c r="L6586" i="7" s="1"/>
  <c r="K6511" i="7"/>
  <c r="L6511" i="7" s="1"/>
  <c r="K6121" i="7"/>
  <c r="K6058" i="7"/>
  <c r="A15315" i="7" s="1"/>
  <c r="K6978" i="7"/>
  <c r="K6506" i="7"/>
  <c r="L6506" i="7" s="1"/>
  <c r="K6425" i="7"/>
  <c r="L6425" i="7" s="1"/>
  <c r="K6120" i="7"/>
  <c r="K6057" i="7"/>
  <c r="A15314" i="7" s="1"/>
  <c r="K6562" i="7"/>
  <c r="L6562" i="7" s="1"/>
  <c r="K6504" i="7"/>
  <c r="L6504" i="7" s="1"/>
  <c r="K5670" i="7"/>
  <c r="K6561" i="7"/>
  <c r="K6503" i="7"/>
  <c r="L6503" i="7" s="1"/>
  <c r="K5669" i="7"/>
  <c r="L5669" i="7" s="1"/>
  <c r="K5316" i="7"/>
  <c r="L5316" i="7" s="1"/>
  <c r="K6119" i="7"/>
  <c r="A15209" i="7" s="1"/>
  <c r="K5668" i="7"/>
  <c r="L5668" i="7" s="1"/>
  <c r="K5315" i="7"/>
  <c r="K6118" i="7"/>
  <c r="K5667" i="7"/>
  <c r="L5667" i="7" s="1"/>
  <c r="K5314" i="7"/>
  <c r="L5314" i="7" s="1"/>
  <c r="K5256" i="7"/>
  <c r="K5666" i="7"/>
  <c r="L5666" i="7" s="1"/>
  <c r="K5305" i="7"/>
  <c r="K5255" i="7"/>
  <c r="L5255" i="7" s="1"/>
  <c r="K6056" i="7"/>
  <c r="K5601" i="7"/>
  <c r="L5601" i="7" s="1"/>
  <c r="K5254" i="7"/>
  <c r="L5254" i="7" s="1"/>
  <c r="K6055" i="7"/>
  <c r="A15312" i="7" s="1"/>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A14081" i="7" s="1"/>
  <c r="K6309" i="7"/>
  <c r="K6703" i="7"/>
  <c r="K5898" i="7"/>
  <c r="L5898" i="7" s="1"/>
  <c r="K5482" i="7"/>
  <c r="L5482" i="7" s="1"/>
  <c r="K5082" i="7"/>
  <c r="L5082" i="7" s="1"/>
  <c r="K7392" i="7"/>
  <c r="K7500" i="7"/>
  <c r="K7021" i="7"/>
  <c r="K6488" i="7"/>
  <c r="L6488" i="7" s="1"/>
  <c r="K6112" i="7"/>
  <c r="K5661" i="7"/>
  <c r="L5661" i="7" s="1"/>
  <c r="K5248" i="7"/>
  <c r="L5248" i="7" s="1"/>
  <c r="K7206" i="7"/>
  <c r="A14149" i="7" s="1"/>
  <c r="K7245" i="7"/>
  <c r="A14086" i="7" s="1"/>
  <c r="K7141" i="7"/>
  <c r="K7208" i="7"/>
  <c r="K6293" i="7"/>
  <c r="K6834" i="7"/>
  <c r="K6347" i="7"/>
  <c r="K6670" i="7"/>
  <c r="L6670" i="7" s="1"/>
  <c r="K6165" i="7"/>
  <c r="K5932" i="7"/>
  <c r="K6374" i="7"/>
  <c r="K5887" i="7"/>
  <c r="L5887" i="7" s="1"/>
  <c r="K5462" i="7"/>
  <c r="L5462" i="7" s="1"/>
  <c r="K5154" i="7"/>
  <c r="L5154" i="7" s="1"/>
  <c r="K5739" i="7"/>
  <c r="K5673" i="7"/>
  <c r="L5673" i="7" s="1"/>
  <c r="K5933" i="7"/>
  <c r="A15413" i="7" s="1"/>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A14129" i="7" s="1"/>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A15237" i="7" s="1"/>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A15107" i="7" s="1"/>
  <c r="K5817" i="7"/>
  <c r="K5816" i="7"/>
  <c r="K6217" i="7"/>
  <c r="K5815" i="7"/>
  <c r="K5357" i="7"/>
  <c r="L5357" i="7" s="1"/>
  <c r="K5356" i="7"/>
  <c r="L5356" i="7" s="1"/>
  <c r="K5359" i="7"/>
  <c r="K5358" i="7"/>
  <c r="A15977" i="7" s="1"/>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A13804" i="7" s="1"/>
  <c r="K7070" i="7"/>
  <c r="L7070" i="7" s="1"/>
  <c r="K6574" i="7"/>
  <c r="A14763" i="7" s="1"/>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A14199" i="7" s="1"/>
  <c r="K7190" i="7"/>
  <c r="K7182" i="7"/>
  <c r="K7142" i="7"/>
  <c r="K7138" i="7"/>
  <c r="K7130" i="7"/>
  <c r="A14186" i="7" s="1"/>
  <c r="K7261" i="7"/>
  <c r="K7413" i="7"/>
  <c r="K7140" i="7"/>
  <c r="K7200" i="7"/>
  <c r="A4995" i="7" s="1"/>
  <c r="K7316" i="7"/>
  <c r="A7316" i="7" s="1"/>
  <c r="K7259" i="7"/>
  <c r="K7203" i="7"/>
  <c r="A14146" i="7" s="1"/>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A15126" i="7" s="1"/>
  <c r="K5900" i="7"/>
  <c r="L5900" i="7" s="1"/>
  <c r="K6747" i="7"/>
  <c r="L6747" i="7" s="1"/>
  <c r="K6669" i="7"/>
  <c r="L6669" i="7" s="1"/>
  <c r="K6084" i="7"/>
  <c r="A15259" i="7" s="1"/>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A11880" i="7" s="1"/>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A15318" i="7" s="1"/>
  <c r="K5257" i="7"/>
  <c r="K5427" i="7"/>
  <c r="L5427" i="7" s="1"/>
  <c r="K5788" i="7"/>
  <c r="A5788" i="7" s="1"/>
  <c r="K7504" i="7"/>
  <c r="A13829" i="7" s="1"/>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A13906" i="7" s="1"/>
  <c r="K7529" i="7"/>
  <c r="A4654" i="7" s="1"/>
  <c r="K7513" i="7"/>
  <c r="A13807" i="7" s="1"/>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A15229" i="7" s="1"/>
  <c r="K5285" i="7"/>
  <c r="L5285" i="7" s="1"/>
  <c r="K5964" i="7"/>
  <c r="K6533" i="7"/>
  <c r="L6533" i="7" s="1"/>
  <c r="K6145" i="7"/>
  <c r="A15235" i="7" s="1"/>
  <c r="K5698" i="7"/>
  <c r="L5698" i="7" s="1"/>
  <c r="K6068" i="7"/>
  <c r="K6532" i="7"/>
  <c r="K6353" i="7"/>
  <c r="K6182" i="7"/>
  <c r="A15166" i="7" s="1"/>
  <c r="K6144" i="7"/>
  <c r="K6138" i="7"/>
  <c r="K5792" i="7"/>
  <c r="L5792" i="7" s="1"/>
  <c r="K5286" i="7"/>
  <c r="L5286" i="7" s="1"/>
  <c r="K6957" i="7"/>
  <c r="L6957" i="7" s="1"/>
  <c r="K6181" i="7"/>
  <c r="K6470" i="7"/>
  <c r="K6137" i="7"/>
  <c r="A15227" i="7" s="1"/>
  <c r="K5791" i="7"/>
  <c r="L5791" i="7" s="1"/>
  <c r="K6660" i="7"/>
  <c r="L6660" i="7" s="1"/>
  <c r="K6465" i="7"/>
  <c r="L6465" i="7" s="1"/>
  <c r="K6441" i="7"/>
  <c r="L6441" i="7" s="1"/>
  <c r="K6956" i="7"/>
  <c r="L6956" i="7" s="1"/>
  <c r="K6143" i="7"/>
  <c r="A15233" i="7" s="1"/>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A15231" i="7" s="1"/>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A16238" i="7" s="1"/>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A16815" i="7" s="1"/>
  <c r="K77" i="7"/>
  <c r="L77" i="7" s="1"/>
  <c r="K371" i="7"/>
  <c r="L371" i="7" s="1"/>
  <c r="K575" i="7"/>
  <c r="L575" i="7" s="1"/>
  <c r="K4522" i="7"/>
  <c r="K78" i="7"/>
  <c r="A11570" i="7"/>
  <c r="K3687" i="7"/>
  <c r="K79" i="7"/>
  <c r="L79" i="7" s="1"/>
  <c r="K3688" i="7"/>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A10443" i="7"/>
  <c r="A10444" i="7"/>
  <c r="A10789" i="7"/>
  <c r="A10544" i="7"/>
  <c r="A11377" i="7"/>
  <c r="A10866" i="7"/>
  <c r="A11200" i="7"/>
  <c r="A11571" i="7"/>
  <c r="A11573" i="7"/>
  <c r="A11575" i="7"/>
  <c r="K3878" i="7"/>
  <c r="A3878" i="7" s="1"/>
  <c r="K3465" i="7"/>
  <c r="K3473" i="7"/>
  <c r="K513" i="7"/>
  <c r="L513" i="7" s="1"/>
  <c r="K4146" i="7"/>
  <c r="K70" i="7"/>
  <c r="L70" i="7" s="1"/>
  <c r="K349" i="7"/>
  <c r="L349" i="7" s="1"/>
  <c r="K4465" i="7"/>
  <c r="A16856" i="7" s="1"/>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A16946" i="7" s="1"/>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A16918" i="7" s="1"/>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A10807" i="7"/>
  <c r="A10856" i="7"/>
  <c r="A10857" i="7"/>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A16913" i="7" s="1"/>
  <c r="K21" i="7"/>
  <c r="L21" i="7" s="1"/>
  <c r="K35" i="7"/>
  <c r="K141" i="7"/>
  <c r="L141" i="7" s="1"/>
  <c r="K219" i="7"/>
  <c r="K304" i="7"/>
  <c r="L304" i="7" s="1"/>
  <c r="A11546" i="7"/>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A16685" i="7" s="1"/>
  <c r="K4629" i="7"/>
  <c r="K4637" i="7"/>
  <c r="A16701" i="7" s="1"/>
  <c r="K161" i="7"/>
  <c r="L161" i="7" s="1"/>
  <c r="K192" i="7"/>
  <c r="L192" i="7" s="1"/>
  <c r="K208" i="7"/>
  <c r="L208" i="7" s="1"/>
  <c r="K223" i="7"/>
  <c r="K432" i="7"/>
  <c r="L432" i="7" s="1"/>
  <c r="K461" i="7"/>
  <c r="L461" i="7" s="1"/>
  <c r="K3768" i="7"/>
  <c r="K4312" i="7"/>
  <c r="A17020" i="7" s="1"/>
  <c r="K4622" i="7"/>
  <c r="A4622" i="7" s="1"/>
  <c r="K4630" i="7"/>
  <c r="K4638" i="7"/>
  <c r="K19" i="7"/>
  <c r="L19" i="7" s="1"/>
  <c r="K178" i="7"/>
  <c r="L178" i="7" s="1"/>
  <c r="K201" i="7"/>
  <c r="K224" i="7"/>
  <c r="L224" i="7" s="1"/>
  <c r="A10625" i="7"/>
  <c r="K4031" i="7"/>
  <c r="A8149" i="7" s="1"/>
  <c r="K4366" i="7"/>
  <c r="A16969" i="7" s="1"/>
  <c r="K4623" i="7"/>
  <c r="A4623" i="7" s="1"/>
  <c r="K4631" i="7"/>
  <c r="K13" i="7"/>
  <c r="K26" i="7"/>
  <c r="K202" i="7"/>
  <c r="L202" i="7" s="1"/>
  <c r="K210" i="7"/>
  <c r="L210" i="7" s="1"/>
  <c r="K225" i="7"/>
  <c r="L225" i="7" s="1"/>
  <c r="K241" i="7"/>
  <c r="L241" i="7" s="1"/>
  <c r="K441" i="7"/>
  <c r="L441" i="7" s="1"/>
  <c r="A11514" i="7"/>
  <c r="K4360" i="7"/>
  <c r="A4360" i="7" s="1"/>
  <c r="K3619" i="7"/>
  <c r="K4632" i="7"/>
  <c r="A16696" i="7" s="1"/>
  <c r="K180" i="7"/>
  <c r="L180" i="7" s="1"/>
  <c r="K211" i="7"/>
  <c r="L211" i="7" s="1"/>
  <c r="K226" i="7"/>
  <c r="L226" i="7" s="1"/>
  <c r="K250" i="7"/>
  <c r="L250" i="7" s="1"/>
  <c r="K4358" i="7"/>
  <c r="A4358" i="7" s="1"/>
  <c r="K4311" i="7"/>
  <c r="K3620" i="7"/>
  <c r="K4617" i="7"/>
  <c r="A4617" i="7" s="1"/>
  <c r="K4633" i="7"/>
  <c r="K4641" i="7"/>
  <c r="A16705" i="7" s="1"/>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A16716" i="7" s="1"/>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K4446" i="7"/>
  <c r="K3515" i="7"/>
  <c r="K3667" i="7"/>
  <c r="K3813" i="7"/>
  <c r="K3718" i="7"/>
  <c r="K4227" i="7"/>
  <c r="K4344" i="7"/>
  <c r="A4344" i="7" s="1"/>
  <c r="K4510" i="7"/>
  <c r="K3502" i="7"/>
  <c r="K4422" i="7"/>
  <c r="K4325" i="7"/>
  <c r="A17014" i="7" s="1"/>
  <c r="K3891" i="7"/>
  <c r="K4029" i="7"/>
  <c r="K4224" i="7"/>
  <c r="A4224" i="7" s="1"/>
  <c r="K4199" i="7"/>
  <c r="K3599" i="7"/>
  <c r="K4229" i="7"/>
  <c r="K3924" i="7"/>
  <c r="A10715" i="7"/>
  <c r="A11009" i="7"/>
  <c r="A11409" i="7"/>
  <c r="A10312"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A16929" i="7" s="1"/>
  <c r="K3626" i="7"/>
  <c r="K4098" i="7"/>
  <c r="K4469" i="7"/>
  <c r="A16860" i="7" s="1"/>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A16843" i="7" s="1"/>
  <c r="K4520" i="7"/>
  <c r="A16814" i="7" s="1"/>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A16844" i="7" s="1"/>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691" i="7"/>
  <c r="A10285" i="7"/>
  <c r="A10996" i="7"/>
  <c r="A11655" i="7"/>
  <c r="K3598" i="7"/>
  <c r="K200" i="7"/>
  <c r="L200" i="7" s="1"/>
  <c r="K3788" i="7"/>
  <c r="K4065" i="7"/>
  <c r="K7" i="7"/>
  <c r="L7" i="7" s="1"/>
  <c r="K4322" i="7"/>
  <c r="A17011" i="7" s="1"/>
  <c r="K460" i="7"/>
  <c r="L460" i="7" s="1"/>
  <c r="K1682" i="7"/>
  <c r="L1682" i="7" s="1"/>
  <c r="K972" i="7"/>
  <c r="L972" i="7" s="1"/>
  <c r="K1920" i="7"/>
  <c r="L1920" i="7" s="1"/>
  <c r="K741" i="7"/>
  <c r="L741" i="7" s="1"/>
  <c r="K2239" i="7"/>
  <c r="L2239" i="7" s="1"/>
  <c r="K1328" i="7"/>
  <c r="K3359" i="7"/>
  <c r="K3044" i="7"/>
  <c r="A3044" i="7" s="1"/>
  <c r="K2485" i="7"/>
  <c r="L2485" i="7" s="1"/>
  <c r="K2768" i="7"/>
  <c r="L2768" i="7" s="1"/>
  <c r="A10631" i="7"/>
  <c r="A9894" i="7"/>
  <c r="A11330" i="7"/>
  <c r="A11499" i="7"/>
  <c r="A10266" i="7"/>
  <c r="A10957"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6735" i="7" s="1"/>
  <c r="A11079" i="7"/>
  <c r="A11490" i="7"/>
  <c r="K3371" i="7"/>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A16734" i="7" s="1"/>
  <c r="K3726" i="7"/>
  <c r="K3988" i="7"/>
  <c r="A11568" i="7"/>
  <c r="A11680"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K12" i="7"/>
  <c r="K4309" i="7"/>
  <c r="A17017" i="7" s="1"/>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149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A16941" i="7" s="1"/>
  <c r="K3692" i="7"/>
  <c r="K3839" i="7"/>
  <c r="K3898" i="7"/>
  <c r="K4173" i="7"/>
  <c r="K248" i="7"/>
  <c r="L248" i="7" s="1"/>
  <c r="K270" i="7"/>
  <c r="L270" i="7" s="1"/>
  <c r="K341" i="7"/>
  <c r="L341" i="7" s="1"/>
  <c r="K4565" i="7"/>
  <c r="K3479" i="7"/>
  <c r="K4486" i="7"/>
  <c r="K3693" i="7"/>
  <c r="A3693" i="7" s="1"/>
  <c r="K3840" i="7"/>
  <c r="K3899" i="7"/>
  <c r="K4174" i="7"/>
  <c r="K319" i="7"/>
  <c r="L319" i="7" s="1"/>
  <c r="K4455" i="7"/>
  <c r="K4542" i="7"/>
  <c r="A16791" i="7" s="1"/>
  <c r="K3480" i="7"/>
  <c r="K4487" i="7"/>
  <c r="K3694" i="7"/>
  <c r="A3694" i="7" s="1"/>
  <c r="K3892" i="7"/>
  <c r="K4105" i="7"/>
  <c r="K4175" i="7"/>
  <c r="K3481" i="7"/>
  <c r="K4488" i="7"/>
  <c r="K3695" i="7"/>
  <c r="K3893" i="7"/>
  <c r="K4119" i="7"/>
  <c r="K4525" i="7"/>
  <c r="A4525" i="7" s="1"/>
  <c r="K3980" i="7"/>
  <c r="A3980" i="7" s="1"/>
  <c r="A11634" i="7"/>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K3636" i="7"/>
  <c r="K3793" i="7"/>
  <c r="K4281" i="7"/>
  <c r="A11545" i="7"/>
  <c r="A11553" i="7"/>
  <c r="K4348" i="7"/>
  <c r="K4332" i="7"/>
  <c r="A16999" i="7" s="1"/>
  <c r="K4266" i="7"/>
  <c r="K4250" i="7"/>
  <c r="K4063" i="7"/>
  <c r="K3536" i="7"/>
  <c r="K4269" i="7"/>
  <c r="A7925" i="7" s="1"/>
  <c r="K3469" i="7"/>
  <c r="K3617" i="7"/>
  <c r="K4270" i="7"/>
  <c r="K3470" i="7"/>
  <c r="K4267" i="7"/>
  <c r="K4271" i="7"/>
  <c r="A4271" i="7" s="1"/>
  <c r="K4268" i="7"/>
  <c r="K4272" i="7"/>
  <c r="A4272" i="7" s="1"/>
  <c r="K3537" i="7"/>
  <c r="A8660" i="7" s="1"/>
  <c r="K4596" i="7"/>
  <c r="A16739" i="7" s="1"/>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K3859" i="7"/>
  <c r="K4044" i="7"/>
  <c r="A8138" i="7" s="1"/>
  <c r="K4395" i="7"/>
  <c r="A16926" i="7" s="1"/>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K4221" i="7"/>
  <c r="A9575" i="7"/>
  <c r="A129" i="7"/>
  <c r="K3561" i="7"/>
  <c r="A11520" i="7"/>
  <c r="K3282" i="7"/>
  <c r="K3601" i="7"/>
  <c r="A10640" i="7"/>
  <c r="A10873" i="7"/>
  <c r="A10983"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A11642" i="7"/>
  <c r="K4433" i="7"/>
  <c r="K4093" i="7"/>
  <c r="K4238" i="7"/>
  <c r="K4075" i="7"/>
  <c r="K4564" i="7"/>
  <c r="A16765" i="7" s="1"/>
  <c r="K3731" i="7"/>
  <c r="K3309" i="7"/>
  <c r="K4072" i="7"/>
  <c r="K4559" i="7"/>
  <c r="K3357" i="7"/>
  <c r="K3847" i="7"/>
  <c r="K4078" i="7"/>
  <c r="K4339" i="7"/>
  <c r="K4560" i="7"/>
  <c r="A16790" i="7" s="1"/>
  <c r="A11102" i="7"/>
  <c r="K3347" i="7"/>
  <c r="K3853" i="7"/>
  <c r="K4423" i="7"/>
  <c r="A16912" i="7" s="1"/>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A16858" i="7" s="1"/>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K4473" i="7"/>
  <c r="A4144" i="7"/>
  <c r="A3023" i="7"/>
  <c r="A10446" i="7"/>
  <c r="A10447" i="7"/>
  <c r="A10962" i="7"/>
  <c r="A11466" i="7"/>
  <c r="A11077" i="7"/>
  <c r="A11669" i="7"/>
  <c r="K4223" i="7"/>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K4015" i="7"/>
  <c r="K4331" i="7"/>
  <c r="A7850" i="7" s="1"/>
  <c r="A11503" i="7"/>
  <c r="K3864" i="7"/>
  <c r="K4562" i="7"/>
  <c r="K4202" i="7"/>
  <c r="A11657" i="7"/>
  <c r="A220" i="7"/>
  <c r="K4512" i="7"/>
  <c r="K3287" i="7"/>
  <c r="K3732" i="7"/>
  <c r="K3771" i="7"/>
  <c r="K4245" i="7"/>
  <c r="K4611" i="7"/>
  <c r="A4611" i="7" s="1"/>
  <c r="K93" i="7"/>
  <c r="L93" i="7" s="1"/>
  <c r="K317" i="7"/>
  <c r="L317" i="7" s="1"/>
  <c r="K4447" i="7"/>
  <c r="A16838" i="7" s="1"/>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A11412" i="7"/>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K3670" i="7"/>
  <c r="A8475" i="7" s="1"/>
  <c r="K4055" i="7"/>
  <c r="A8126" i="7" s="1"/>
  <c r="A11846" i="7"/>
  <c r="K4531" i="7"/>
  <c r="A4531" i="7" s="1"/>
  <c r="K3671" i="7"/>
  <c r="K4116" i="7"/>
  <c r="K4545" i="7"/>
  <c r="K3739" i="7"/>
  <c r="K4117" i="7"/>
  <c r="K4350" i="7"/>
  <c r="K3776" i="7"/>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K4384" i="7"/>
  <c r="A16915" i="7" s="1"/>
  <c r="K4355" i="7"/>
  <c r="K4048" i="7"/>
  <c r="K3760" i="7"/>
  <c r="K4349" i="7"/>
  <c r="K4391" i="7"/>
  <c r="A11519" i="7"/>
  <c r="K3827" i="7"/>
  <c r="A8341" i="7" s="1"/>
  <c r="K3318" i="7"/>
  <c r="K4388" i="7"/>
  <c r="A16919" i="7" s="1"/>
  <c r="K4042" i="7"/>
  <c r="A8136" i="7" s="1"/>
  <c r="K3423" i="7"/>
  <c r="K3761" i="7"/>
  <c r="A8412" i="7" s="1"/>
  <c r="K4389" i="7"/>
  <c r="K4356" i="7"/>
  <c r="K3644" i="7"/>
  <c r="K4051" i="7"/>
  <c r="K3646" i="7"/>
  <c r="K4099" i="7"/>
  <c r="K4406" i="7"/>
  <c r="K3431" i="7"/>
  <c r="K4373" i="7"/>
  <c r="A16976" i="7" s="1"/>
  <c r="K4374" i="7"/>
  <c r="K239" i="7"/>
  <c r="K255" i="7"/>
  <c r="L255" i="7" s="1"/>
  <c r="K332" i="7"/>
  <c r="K521" i="7"/>
  <c r="L521" i="7" s="1"/>
  <c r="K3832" i="7"/>
  <c r="K4396" i="7"/>
  <c r="A16927" i="7" s="1"/>
  <c r="K3575" i="7"/>
  <c r="K4367" i="7"/>
  <c r="A16970" i="7" s="1"/>
  <c r="K4407" i="7"/>
  <c r="K4409" i="7"/>
  <c r="K240" i="7"/>
  <c r="K4352" i="7"/>
  <c r="A4352" i="7" s="1"/>
  <c r="K4392" i="7"/>
  <c r="A16923" i="7" s="1"/>
  <c r="K4049" i="7"/>
  <c r="K4393" i="7"/>
  <c r="A16924" i="7" s="1"/>
  <c r="K4363" i="7"/>
  <c r="K3647" i="7"/>
  <c r="K3577" i="7"/>
  <c r="K4375" i="7"/>
  <c r="A16978" i="7" s="1"/>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A16950" i="7" s="1"/>
  <c r="K22" i="7"/>
  <c r="K4091" i="7"/>
  <c r="K4359" i="7"/>
  <c r="K3327" i="7"/>
  <c r="K4405" i="7"/>
  <c r="K3838" i="7"/>
  <c r="K4418" i="7"/>
  <c r="K4382" i="7"/>
  <c r="K29" i="7"/>
  <c r="L29" i="7" s="1"/>
  <c r="K37" i="7"/>
  <c r="K236" i="7"/>
  <c r="L236" i="7" s="1"/>
  <c r="K266" i="7"/>
  <c r="L266" i="7" s="1"/>
  <c r="K4087" i="7"/>
  <c r="K4397" i="7"/>
  <c r="K3426" i="7"/>
  <c r="K4365" i="7"/>
  <c r="A16968" i="7" s="1"/>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A407"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A16903" i="7" s="1"/>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K4217" i="7"/>
  <c r="K3717" i="7"/>
  <c r="K3566" i="7"/>
  <c r="K3975" i="7"/>
  <c r="A8207" i="7" s="1"/>
  <c r="A11470" i="7"/>
  <c r="A11610" i="7"/>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11666" i="7"/>
  <c r="A429" i="7"/>
  <c r="K4549" i="7"/>
  <c r="A16779" i="7" s="1"/>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A16764" i="7" s="1"/>
  <c r="K3883" i="7"/>
  <c r="K4426" i="7"/>
  <c r="K3558" i="7"/>
  <c r="A8628" i="7" s="1"/>
  <c r="K3354" i="7"/>
  <c r="K3663" i="7"/>
  <c r="K3713" i="7"/>
  <c r="K4550" i="7"/>
  <c r="K3571" i="7"/>
  <c r="K3452" i="7"/>
  <c r="K3499" i="7"/>
  <c r="K4101" i="7"/>
  <c r="K3428" i="7"/>
  <c r="K4427" i="7"/>
  <c r="A16907" i="7" s="1"/>
  <c r="K3383" i="7"/>
  <c r="K4071" i="7"/>
  <c r="K4569" i="7"/>
  <c r="A4569" i="7" s="1"/>
  <c r="K3355" i="7"/>
  <c r="K3846" i="7"/>
  <c r="K3360" i="7"/>
  <c r="K4377" i="7"/>
  <c r="K3676" i="7"/>
  <c r="A8481" i="7" s="1"/>
  <c r="K3496" i="7"/>
  <c r="K4321" i="7"/>
  <c r="K4334" i="7"/>
  <c r="A17001" i="7" s="1"/>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A12162" i="7"/>
  <c r="K3730" i="7"/>
  <c r="K3385" i="7"/>
  <c r="K3959" i="7"/>
  <c r="K4338" i="7"/>
  <c r="K4286" i="7"/>
  <c r="A4286" i="7" s="1"/>
  <c r="K4161" i="7"/>
  <c r="K3911" i="7"/>
  <c r="A8270" i="7" s="1"/>
  <c r="A4460" i="7"/>
  <c r="A10588" i="7"/>
  <c r="A10893" i="7"/>
  <c r="A10988" i="7"/>
  <c r="K3624" i="7"/>
  <c r="K3411" i="7"/>
  <c r="K4090" i="7"/>
  <c r="K3912" i="7"/>
  <c r="K3765" i="7"/>
  <c r="K4001" i="7"/>
  <c r="K4070" i="7"/>
  <c r="K3572" i="7"/>
  <c r="K4421" i="7"/>
  <c r="A16910" i="7" s="1"/>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A16943" i="7" s="1"/>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A11411" i="7"/>
  <c r="K3972" i="7"/>
  <c r="K4448" i="7"/>
  <c r="A16839" i="7" s="1"/>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14261" i="7"/>
  <c r="A9012" i="7"/>
  <c r="L5935" i="7"/>
  <c r="A15415" i="7"/>
  <c r="L6659" i="7"/>
  <c r="A14669" i="7"/>
  <c r="L5739" i="7"/>
  <c r="A15600" i="7"/>
  <c r="L6841" i="7"/>
  <c r="A14525" i="7"/>
  <c r="L7111" i="7"/>
  <c r="A14224" i="7"/>
  <c r="L4972" i="7"/>
  <c r="A16309" i="7"/>
  <c r="L4973" i="7"/>
  <c r="A16310" i="7"/>
  <c r="L6730" i="7"/>
  <c r="A14545" i="7"/>
  <c r="L6864" i="7"/>
  <c r="A14450" i="7"/>
  <c r="A4732" i="7"/>
  <c r="A13880" i="7"/>
  <c r="L7033" i="7"/>
  <c r="A14305" i="7"/>
  <c r="A6179" i="7"/>
  <c r="A15163" i="7"/>
  <c r="L6681" i="7"/>
  <c r="A14655" i="7"/>
  <c r="L7002" i="7"/>
  <c r="A14358" i="7"/>
  <c r="L5809" i="7"/>
  <c r="A15525" i="7"/>
  <c r="A6245" i="7"/>
  <c r="A15084" i="7"/>
  <c r="L5746" i="7"/>
  <c r="A15586" i="7"/>
  <c r="L6467" i="7"/>
  <c r="A14865" i="7"/>
  <c r="L6920" i="7"/>
  <c r="A14415" i="7"/>
  <c r="L6279" i="7"/>
  <c r="A15059" i="7"/>
  <c r="L5860" i="7"/>
  <c r="A15460" i="7"/>
  <c r="L6906" i="7"/>
  <c r="A14401" i="7"/>
  <c r="L6403" i="7"/>
  <c r="A14905" i="7"/>
  <c r="A10790" i="7"/>
  <c r="A10525" i="7"/>
  <c r="A11061" i="7"/>
  <c r="A10263" i="7"/>
  <c r="A11329" i="7"/>
  <c r="A10000" i="7"/>
  <c r="A11139" i="7"/>
  <c r="A10171" i="7"/>
  <c r="A11138" i="7"/>
  <c r="A10170" i="7"/>
  <c r="A11453" i="7"/>
  <c r="A9873" i="7"/>
  <c r="L2274" i="7"/>
  <c r="L817" i="7"/>
  <c r="L1527" i="7"/>
  <c r="L3120" i="7"/>
  <c r="L466" i="7"/>
  <c r="L467" i="7"/>
  <c r="L2091" i="7"/>
  <c r="L233" i="7"/>
  <c r="L2916" i="7"/>
  <c r="L2762" i="7"/>
  <c r="L179" i="7"/>
  <c r="L2664" i="7"/>
  <c r="L2301" i="7"/>
  <c r="L2137" i="7"/>
  <c r="L90" i="7"/>
  <c r="A4609" i="7"/>
  <c r="A16719" i="7"/>
  <c r="L919" i="7"/>
  <c r="L2621" i="7"/>
  <c r="L1477" i="7"/>
  <c r="L2047" i="7"/>
  <c r="L2173" i="7"/>
  <c r="L381" i="7"/>
  <c r="L1860" i="7"/>
  <c r="L2134" i="7"/>
  <c r="A2940" i="7"/>
  <c r="L436" i="7"/>
  <c r="L2401" i="7"/>
  <c r="L1804" i="7"/>
  <c r="L6989" i="7"/>
  <c r="A14345" i="7"/>
  <c r="L5257" i="7"/>
  <c r="A16075" i="7"/>
  <c r="A373" i="7"/>
  <c r="L5938" i="7"/>
  <c r="A15418" i="7"/>
  <c r="L6752" i="7"/>
  <c r="A14567" i="7"/>
  <c r="L6630" i="7"/>
  <c r="A14726" i="7"/>
  <c r="L6834" i="7"/>
  <c r="A14518" i="7"/>
  <c r="L7010" i="7"/>
  <c r="A14366" i="7"/>
  <c r="L7000" i="7"/>
  <c r="A14356" i="7"/>
  <c r="L5149" i="7"/>
  <c r="A16190" i="7"/>
  <c r="L6220" i="7"/>
  <c r="A15111" i="7"/>
  <c r="L6846" i="7"/>
  <c r="A14480" i="7"/>
  <c r="L6394" i="7"/>
  <c r="A14896" i="7"/>
  <c r="L6738" i="7"/>
  <c r="A14553" i="7"/>
  <c r="A7438" i="7"/>
  <c r="A13888" i="7"/>
  <c r="L6458" i="7"/>
  <c r="A14868" i="7"/>
  <c r="L6474" i="7"/>
  <c r="A14793" i="7"/>
  <c r="L6988" i="7"/>
  <c r="A14344" i="7"/>
  <c r="A6178" i="7"/>
  <c r="A15162" i="7"/>
  <c r="L5058" i="7"/>
  <c r="A16284" i="7"/>
  <c r="L5474" i="7"/>
  <c r="A15840" i="7"/>
  <c r="L6476" i="7"/>
  <c r="A14795" i="7"/>
  <c r="L5458" i="7"/>
  <c r="A15889" i="7"/>
  <c r="L5596" i="7"/>
  <c r="A15750" i="7"/>
  <c r="L5598" i="7"/>
  <c r="A15752" i="7"/>
  <c r="L5879" i="7"/>
  <c r="A15479" i="7"/>
  <c r="L6281" i="7"/>
  <c r="A15061" i="7"/>
  <c r="L6917" i="7"/>
  <c r="A14412" i="7"/>
  <c r="A11179" i="7"/>
  <c r="A10211" i="7"/>
  <c r="A11632" i="7"/>
  <c r="A9753" i="7"/>
  <c r="A9659" i="7"/>
  <c r="L335" i="7"/>
  <c r="L3112" i="7"/>
  <c r="A2603" i="7"/>
  <c r="A7758" i="7"/>
  <c r="A16906"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A17038" i="7"/>
  <c r="L2179" i="7"/>
  <c r="L1191" i="7"/>
  <c r="L142" i="7"/>
  <c r="L6541" i="7"/>
  <c r="A14860" i="7"/>
  <c r="A9234" i="7"/>
  <c r="L6463" i="7"/>
  <c r="A14873" i="7"/>
  <c r="L5902" i="7"/>
  <c r="A15435" i="7"/>
  <c r="L6795" i="7"/>
  <c r="A14530" i="7"/>
  <c r="L7066" i="7"/>
  <c r="A14270" i="7"/>
  <c r="L6293" i="7"/>
  <c r="A15073" i="7"/>
  <c r="L5722" i="7"/>
  <c r="A15623" i="7"/>
  <c r="L5256" i="7"/>
  <c r="A16074" i="7"/>
  <c r="L5769" i="7"/>
  <c r="A15576" i="7"/>
  <c r="L6734" i="7"/>
  <c r="A14549" i="7"/>
  <c r="L6736" i="7"/>
  <c r="A14551" i="7"/>
  <c r="L6397" i="7"/>
  <c r="A14899" i="7"/>
  <c r="L5723" i="7"/>
  <c r="A15624" i="7"/>
  <c r="L5206" i="7"/>
  <c r="A16114" i="7"/>
  <c r="L5740" i="7"/>
  <c r="A15590" i="7"/>
  <c r="L6567" i="7"/>
  <c r="A14756" i="7"/>
  <c r="L4961" i="7"/>
  <c r="A16298" i="7"/>
  <c r="L5553" i="7"/>
  <c r="A15768" i="7"/>
  <c r="L5554" i="7"/>
  <c r="A15769" i="7"/>
  <c r="L5555" i="7"/>
  <c r="A15770" i="7"/>
  <c r="L5176" i="7"/>
  <c r="A16140" i="7"/>
  <c r="L5862" i="7"/>
  <c r="A15462" i="7"/>
  <c r="L5865" i="7"/>
  <c r="A15465" i="7"/>
  <c r="A4851" i="7"/>
  <c r="A13999" i="7"/>
  <c r="A7328" i="7"/>
  <c r="A13971" i="7"/>
  <c r="L831" i="7"/>
  <c r="L514" i="7"/>
  <c r="L1506" i="7"/>
  <c r="L815" i="7"/>
  <c r="L240" i="7"/>
  <c r="L2761" i="7"/>
  <c r="L3028" i="7"/>
  <c r="L3271" i="7"/>
  <c r="L744" i="7"/>
  <c r="L113" i="7"/>
  <c r="L120" i="7"/>
  <c r="L110" i="7"/>
  <c r="L231" i="7"/>
  <c r="L1895" i="7"/>
  <c r="L2706" i="7"/>
  <c r="L921" i="7"/>
  <c r="L2923" i="7"/>
  <c r="L437" i="7"/>
  <c r="A4603" i="7"/>
  <c r="A16727" i="7"/>
  <c r="L1896" i="7"/>
  <c r="L2904" i="7"/>
  <c r="A7969" i="7"/>
  <c r="L783" i="7"/>
  <c r="L1280" i="7"/>
  <c r="L221" i="7"/>
  <c r="L2684" i="7"/>
  <c r="L962" i="7"/>
  <c r="L1105" i="7"/>
  <c r="L965" i="7"/>
  <c r="L468" i="7"/>
  <c r="L48" i="7"/>
  <c r="L1479" i="7"/>
  <c r="L2376" i="7"/>
  <c r="L2836" i="7"/>
  <c r="L2400" i="7"/>
  <c r="L1170" i="7"/>
  <c r="L2182" i="7"/>
  <c r="L5113" i="7"/>
  <c r="A16237" i="7"/>
  <c r="L5726" i="7"/>
  <c r="A15627" i="7"/>
  <c r="A11962" i="7"/>
  <c r="L5064" i="7"/>
  <c r="A16290" i="7"/>
  <c r="L6623" i="7"/>
  <c r="A14719" i="7"/>
  <c r="L7021" i="7"/>
  <c r="A14377" i="7"/>
  <c r="L6437" i="7"/>
  <c r="A14939" i="7"/>
  <c r="L5216" i="7"/>
  <c r="A16124" i="7"/>
  <c r="L5737" i="7"/>
  <c r="A15598" i="7"/>
  <c r="L4968" i="7"/>
  <c r="A16305" i="7"/>
  <c r="L4963" i="7"/>
  <c r="A16300" i="7"/>
  <c r="L6732" i="7"/>
  <c r="A14547" i="7"/>
  <c r="L5379" i="7"/>
  <c r="A15955" i="7"/>
  <c r="L5380" i="7"/>
  <c r="A15956" i="7"/>
  <c r="L5710" i="7"/>
  <c r="A15611" i="7"/>
  <c r="L5767" i="7"/>
  <c r="A15574" i="7"/>
  <c r="L6478" i="7"/>
  <c r="A14797" i="7"/>
  <c r="L6965" i="7"/>
  <c r="A14321" i="7"/>
  <c r="A4879" i="7"/>
  <c r="A14027" i="7"/>
  <c r="L5132" i="7"/>
  <c r="A16210" i="7"/>
  <c r="L5928" i="7"/>
  <c r="A15408" i="7"/>
  <c r="A6246" i="7"/>
  <c r="A15085" i="7"/>
  <c r="L5250" i="7"/>
  <c r="A16068" i="7"/>
  <c r="L7001" i="7"/>
  <c r="A14357" i="7"/>
  <c r="L6565" i="7"/>
  <c r="A14754" i="7"/>
  <c r="L6607" i="7"/>
  <c r="A14703" i="7"/>
  <c r="L5245" i="7"/>
  <c r="A16063" i="7"/>
  <c r="L5038" i="7"/>
  <c r="A16264" i="7"/>
  <c r="L5747" i="7"/>
  <c r="A15587" i="7"/>
  <c r="L5556" i="7"/>
  <c r="A15771" i="7"/>
  <c r="L6797" i="7"/>
  <c r="A14532" i="7"/>
  <c r="L6750" i="7"/>
  <c r="A14565" i="7"/>
  <c r="L6892" i="7"/>
  <c r="A14387" i="7"/>
  <c r="L6902" i="7"/>
  <c r="A14397" i="7"/>
  <c r="L6775" i="7"/>
  <c r="A14590" i="7"/>
  <c r="L259" i="7"/>
  <c r="A7757" i="7"/>
  <c r="A16905"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A14658" i="7"/>
  <c r="L5504" i="7"/>
  <c r="A15837" i="7"/>
  <c r="L6544" i="7"/>
  <c r="A14863" i="7"/>
  <c r="L6462" i="7"/>
  <c r="A14872" i="7"/>
  <c r="L6554" i="7"/>
  <c r="A14786" i="7"/>
  <c r="L5720" i="7"/>
  <c r="A15621" i="7"/>
  <c r="L6839" i="7"/>
  <c r="A14523" i="7"/>
  <c r="L5227" i="7"/>
  <c r="A16112" i="7"/>
  <c r="A7500" i="7"/>
  <c r="A13825" i="7"/>
  <c r="L6561" i="7"/>
  <c r="A14773" i="7"/>
  <c r="L6978" i="7"/>
  <c r="A14334" i="7"/>
  <c r="A6209" i="7"/>
  <c r="A15124" i="7"/>
  <c r="L5096" i="7"/>
  <c r="A16220" i="7"/>
  <c r="L5738" i="7"/>
  <c r="A15599" i="7"/>
  <c r="A6221" i="7"/>
  <c r="A15112" i="7"/>
  <c r="L4971" i="7"/>
  <c r="A16308" i="7"/>
  <c r="L5124" i="7"/>
  <c r="A16202" i="7"/>
  <c r="A6231" i="7"/>
  <c r="A15104" i="7"/>
  <c r="A5981" i="7"/>
  <c r="A15344" i="7"/>
  <c r="L6867" i="7"/>
  <c r="A14453" i="7"/>
  <c r="L6268" i="7"/>
  <c r="A15048" i="7"/>
  <c r="A4735" i="7"/>
  <c r="A13883" i="7"/>
  <c r="L5269" i="7"/>
  <c r="A16087" i="7"/>
  <c r="L6466" i="7"/>
  <c r="A14864" i="7"/>
  <c r="A4613" i="7"/>
  <c r="A13761" i="7"/>
  <c r="L5057" i="7"/>
  <c r="A16283" i="7"/>
  <c r="L6423" i="7"/>
  <c r="A14925" i="7"/>
  <c r="L5745" i="7"/>
  <c r="A15585" i="7"/>
  <c r="L6888" i="7"/>
  <c r="A14474" i="7"/>
  <c r="A6570" i="7"/>
  <c r="A14759" i="7"/>
  <c r="L5001" i="7"/>
  <c r="A16338" i="7"/>
  <c r="L5178" i="7"/>
  <c r="A16142" i="7"/>
  <c r="L5881" i="7"/>
  <c r="A15481" i="7"/>
  <c r="L6925" i="7"/>
  <c r="A14420" i="7"/>
  <c r="L6280" i="7"/>
  <c r="A15060" i="7"/>
  <c r="L6779" i="7"/>
  <c r="A14594" i="7"/>
  <c r="A8240" i="7"/>
  <c r="L3061" i="7"/>
  <c r="L2269" i="7"/>
  <c r="L239" i="7"/>
  <c r="L1689" i="7"/>
  <c r="L24" i="7"/>
  <c r="L2464" i="7"/>
  <c r="L1112" i="7"/>
  <c r="L122" i="7"/>
  <c r="A3746" i="7"/>
  <c r="L605" i="7"/>
  <c r="A8668" i="7"/>
  <c r="L115" i="7"/>
  <c r="A8437" i="7"/>
  <c r="L3154" i="7"/>
  <c r="A7943" i="7"/>
  <c r="A4620" i="7"/>
  <c r="A16684" i="7"/>
  <c r="L3108" i="7"/>
  <c r="L1453" i="7"/>
  <c r="L1526" i="7"/>
  <c r="A4191" i="7"/>
  <c r="L2992" i="7"/>
  <c r="L2921" i="7"/>
  <c r="L6542" i="7"/>
  <c r="A14861" i="7"/>
  <c r="L6969" i="7"/>
  <c r="A14325" i="7"/>
  <c r="L6879" i="7"/>
  <c r="A14465" i="7"/>
  <c r="A2644" i="7"/>
  <c r="L5065" i="7"/>
  <c r="A16291" i="7"/>
  <c r="L5061" i="7"/>
  <c r="A16287" i="7"/>
  <c r="L6999" i="7"/>
  <c r="A14355" i="7"/>
  <c r="L7003" i="7"/>
  <c r="A14359" i="7"/>
  <c r="L5121" i="7"/>
  <c r="A16199" i="7"/>
  <c r="L4970" i="7"/>
  <c r="A16307" i="7"/>
  <c r="L5742" i="7"/>
  <c r="A15592" i="7"/>
  <c r="L5858" i="7"/>
  <c r="A15458" i="7"/>
  <c r="L6400" i="7"/>
  <c r="A14902" i="7"/>
  <c r="L6597" i="7"/>
  <c r="A14737" i="7"/>
  <c r="L6582" i="7"/>
  <c r="A14744" i="7"/>
  <c r="L6940" i="7"/>
  <c r="A14435" i="7"/>
  <c r="L6455" i="7"/>
  <c r="A14885" i="7"/>
  <c r="L6250" i="7"/>
  <c r="A15089" i="7"/>
  <c r="L6972" i="7"/>
  <c r="A14328" i="7"/>
  <c r="L5534" i="7"/>
  <c r="A15806" i="7"/>
  <c r="L5212" i="7"/>
  <c r="A16120" i="7"/>
  <c r="L5059" i="7"/>
  <c r="A16285" i="7"/>
  <c r="L5751" i="7"/>
  <c r="A15558" i="7"/>
  <c r="L5595" i="7"/>
  <c r="A15749" i="7"/>
  <c r="L6915" i="7"/>
  <c r="A14410" i="7"/>
  <c r="L6406" i="7"/>
  <c r="A14908" i="7"/>
  <c r="L6908" i="7"/>
  <c r="A14403" i="7"/>
  <c r="L6918" i="7"/>
  <c r="A14413" i="7"/>
  <c r="L2136" i="7"/>
  <c r="L3116" i="7"/>
  <c r="L1507" i="7"/>
  <c r="L3055" i="7"/>
  <c r="L2838" i="7"/>
  <c r="L17" i="7"/>
  <c r="L3008" i="7"/>
  <c r="L2902" i="7"/>
  <c r="L941" i="7"/>
  <c r="L3004" i="7"/>
  <c r="L1265" i="7"/>
  <c r="A4402" i="7"/>
  <c r="A16933" i="7"/>
  <c r="L3166" i="7"/>
  <c r="L3146" i="7"/>
  <c r="L2005" i="7"/>
  <c r="A8441" i="7"/>
  <c r="L1753" i="7"/>
  <c r="A4227" i="7"/>
  <c r="L782" i="7"/>
  <c r="L811" i="7"/>
  <c r="A3325" i="7"/>
  <c r="L223" i="7"/>
  <c r="L1403" i="7"/>
  <c r="L1293" i="7"/>
  <c r="L431" i="7"/>
  <c r="L2863" i="7"/>
  <c r="L41" i="7"/>
  <c r="L2045" i="7"/>
  <c r="L1171" i="7"/>
  <c r="L145" i="7"/>
  <c r="L1252" i="7"/>
  <c r="A6235" i="7"/>
  <c r="A15108" i="7"/>
  <c r="L6543" i="7"/>
  <c r="A14862" i="7"/>
  <c r="A891" i="7"/>
  <c r="L5089" i="7"/>
  <c r="A16258" i="7"/>
  <c r="L5721" i="7"/>
  <c r="A15622" i="7"/>
  <c r="L6499" i="7"/>
  <c r="A14818" i="7"/>
  <c r="L6878" i="7"/>
  <c r="A14464" i="7"/>
  <c r="L6438" i="7"/>
  <c r="A14940" i="7"/>
  <c r="A7360" i="7"/>
  <c r="A14003" i="7"/>
  <c r="L6616" i="7"/>
  <c r="A14712" i="7"/>
  <c r="L5043" i="7"/>
  <c r="A16269" i="7"/>
  <c r="L6820" i="7"/>
  <c r="A14504" i="7"/>
  <c r="L6679" i="7"/>
  <c r="A14653" i="7"/>
  <c r="A6180" i="7"/>
  <c r="A15164" i="7"/>
  <c r="L6461" i="7"/>
  <c r="A14871" i="7"/>
  <c r="A4614" i="7"/>
  <c r="A13762" i="7"/>
  <c r="L5010" i="7"/>
  <c r="A16347" i="7"/>
  <c r="L5759" i="7"/>
  <c r="A15566" i="7"/>
  <c r="L6387" i="7"/>
  <c r="A14889" i="7"/>
  <c r="L7059" i="7"/>
  <c r="A14263" i="7"/>
  <c r="L6402" i="7"/>
  <c r="A14904" i="7"/>
  <c r="L5842" i="7"/>
  <c r="A15442" i="7"/>
  <c r="L5457" i="7"/>
  <c r="A15888" i="7"/>
  <c r="L5597" i="7"/>
  <c r="A15751" i="7"/>
  <c r="L2138" i="7"/>
  <c r="L1113" i="7"/>
  <c r="A8897" i="7"/>
  <c r="L2799" i="7"/>
  <c r="L1484" i="7"/>
  <c r="L813" i="7"/>
  <c r="L2398" i="7"/>
  <c r="L977" i="7"/>
  <c r="L2350" i="7"/>
  <c r="L2766" i="7"/>
  <c r="L2988" i="7"/>
  <c r="L143" i="7"/>
  <c r="L3104" i="7"/>
  <c r="L2908" i="7"/>
  <c r="L3168" i="7"/>
  <c r="A4420" i="7"/>
  <c r="A16909" i="7"/>
  <c r="L1482" i="7"/>
  <c r="L1328" i="7"/>
  <c r="L1793" i="7"/>
  <c r="L2336" i="7"/>
  <c r="L3193" i="7"/>
  <c r="L469" i="7"/>
  <c r="L367" i="7"/>
  <c r="L3114" i="7"/>
  <c r="L2906" i="7"/>
  <c r="L2178" i="7"/>
  <c r="L854" i="7"/>
  <c r="L5112" i="7"/>
  <c r="A16236" i="7"/>
  <c r="A6181" i="7"/>
  <c r="A15165" i="7"/>
  <c r="L6532" i="7"/>
  <c r="A14851" i="7"/>
  <c r="L6968" i="7"/>
  <c r="A14324" i="7"/>
  <c r="L6241" i="7"/>
  <c r="A15095" i="7"/>
  <c r="A9341" i="7"/>
  <c r="L5062" i="7"/>
  <c r="A16288" i="7"/>
  <c r="L5903" i="7"/>
  <c r="A15436" i="7"/>
  <c r="L6493" i="7"/>
  <c r="A14812" i="7"/>
  <c r="L6966" i="7"/>
  <c r="A14322" i="7"/>
  <c r="L5122" i="7"/>
  <c r="A16200" i="7"/>
  <c r="L5711" i="7"/>
  <c r="A15612" i="7"/>
  <c r="L6860" i="7"/>
  <c r="A14446" i="7"/>
  <c r="L6740" i="7"/>
  <c r="A14555" i="7"/>
  <c r="L6571" i="7"/>
  <c r="A14760" i="7"/>
  <c r="L6656" i="7"/>
  <c r="A14666" i="7"/>
  <c r="L6396" i="7"/>
  <c r="A14898" i="7"/>
  <c r="L6269" i="7"/>
  <c r="A15049" i="7"/>
  <c r="L6865" i="7"/>
  <c r="A14451" i="7"/>
  <c r="L6982" i="7"/>
  <c r="A14338" i="7"/>
  <c r="L6836" i="7"/>
  <c r="A14520" i="7"/>
  <c r="L5758" i="7"/>
  <c r="A15565" i="7"/>
  <c r="L6566" i="7"/>
  <c r="A14755" i="7"/>
  <c r="L6568" i="7"/>
  <c r="A14757" i="7"/>
  <c r="L5088" i="7"/>
  <c r="A16257" i="7"/>
  <c r="L4962" i="7"/>
  <c r="A16299" i="7"/>
  <c r="L6919" i="7"/>
  <c r="A14414" i="7"/>
  <c r="L6912" i="7"/>
  <c r="A14407" i="7"/>
  <c r="L6417" i="7"/>
  <c r="A14919" i="7"/>
  <c r="L6777" i="7"/>
  <c r="A14592" i="7"/>
  <c r="A4693" i="7"/>
  <c r="A13841" i="7"/>
  <c r="A4985" i="7"/>
  <c r="A5054" i="7"/>
  <c r="A262" i="7"/>
  <c r="A3273" i="7"/>
  <c r="A3685" i="7"/>
  <c r="A341" i="7"/>
  <c r="A411" i="7"/>
  <c r="A4998" i="7"/>
  <c r="A345" i="7"/>
  <c r="A4346" i="7"/>
  <c r="A4991" i="7"/>
  <c r="A5051" i="7"/>
  <c r="L14125" i="7"/>
  <c r="A14125" i="7"/>
  <c r="L15416" i="7"/>
  <c r="A15416" i="7"/>
  <c r="L15951" i="7"/>
  <c r="A15951" i="7"/>
  <c r="L16470" i="7"/>
  <c r="A16470" i="7"/>
  <c r="L15429" i="7"/>
  <c r="A15429" i="7"/>
  <c r="L15260" i="7"/>
  <c r="A15260" i="7"/>
  <c r="L15459" i="7"/>
  <c r="A15459" i="7"/>
  <c r="L15994" i="7"/>
  <c r="A15994" i="7"/>
  <c r="L16169" i="7"/>
  <c r="A16169" i="7"/>
  <c r="L13977" i="7"/>
  <c r="A13977" i="7"/>
  <c r="L13920" i="7"/>
  <c r="A13920" i="7"/>
  <c r="L14404" i="7"/>
  <c r="A14404" i="7"/>
  <c r="L14722" i="7"/>
  <c r="A14722" i="7"/>
  <c r="L12575" i="7"/>
  <c r="A12575" i="7"/>
  <c r="L13861" i="7"/>
  <c r="A13861" i="7"/>
  <c r="L13170" i="7"/>
  <c r="A13170" i="7"/>
  <c r="L16882" i="7"/>
  <c r="A16882" i="7"/>
  <c r="A16921" i="7"/>
  <c r="L16921" i="7"/>
  <c r="L15320" i="7"/>
  <c r="A15320" i="7"/>
  <c r="L14383" i="7"/>
  <c r="A14383" i="7"/>
  <c r="L14173" i="7"/>
  <c r="A14173" i="7"/>
  <c r="L13722" i="7"/>
  <c r="A13722" i="7"/>
  <c r="L13944" i="7"/>
  <c r="A13944" i="7"/>
  <c r="L13946" i="7"/>
  <c r="A13946" i="7"/>
  <c r="L14153" i="7"/>
  <c r="A14153" i="7"/>
  <c r="L12284" i="7"/>
  <c r="A12284" i="7"/>
  <c r="L14657" i="7"/>
  <c r="A14657" i="7"/>
  <c r="L15568" i="7"/>
  <c r="A15568" i="7"/>
  <c r="L16127" i="7"/>
  <c r="A16127" i="7"/>
  <c r="L16006" i="7"/>
  <c r="A16006" i="7"/>
  <c r="L15517" i="7"/>
  <c r="A15517" i="7"/>
  <c r="L14964" i="7"/>
  <c r="A14964" i="7"/>
  <c r="L15011" i="7"/>
  <c r="A15011" i="7"/>
  <c r="L15441" i="7"/>
  <c r="A15441" i="7"/>
  <c r="L13374" i="7"/>
  <c r="A13374" i="7"/>
  <c r="L14016" i="7"/>
  <c r="A14016" i="7"/>
  <c r="L12660" i="7"/>
  <c r="A12660" i="7"/>
  <c r="L14503" i="7"/>
  <c r="A14503" i="7"/>
  <c r="L12800" i="7"/>
  <c r="A12800" i="7"/>
  <c r="L13324" i="7"/>
  <c r="A13324" i="7"/>
  <c r="L13700" i="7"/>
  <c r="A13700" i="7"/>
  <c r="L14636" i="7"/>
  <c r="A14636" i="7"/>
  <c r="L12905" i="7"/>
  <c r="A12905" i="7"/>
  <c r="L14011" i="7"/>
  <c r="A14011" i="7"/>
  <c r="L14674" i="7"/>
  <c r="A14674" i="7"/>
  <c r="L12804" i="7"/>
  <c r="A12804" i="7"/>
  <c r="L12382" i="7"/>
  <c r="A12382" i="7"/>
  <c r="L12603" i="7"/>
  <c r="A12603" i="7"/>
  <c r="L13330" i="7"/>
  <c r="A13330" i="7"/>
  <c r="L12410" i="7"/>
  <c r="A12410" i="7"/>
  <c r="L16807" i="7"/>
  <c r="A16807" i="7"/>
  <c r="L16804" i="7"/>
  <c r="A16804" i="7"/>
  <c r="L14950" i="7"/>
  <c r="A14950" i="7"/>
  <c r="L13256" i="7"/>
  <c r="A13256" i="7"/>
  <c r="L13260" i="7"/>
  <c r="A13260" i="7"/>
  <c r="L13811" i="7"/>
  <c r="A13811" i="7"/>
  <c r="L16448" i="7"/>
  <c r="A16448" i="7"/>
  <c r="L16151" i="7"/>
  <c r="A16151" i="7"/>
  <c r="L15190" i="7"/>
  <c r="A15190" i="7"/>
  <c r="L14917" i="7"/>
  <c r="A14917" i="7"/>
  <c r="L16491" i="7"/>
  <c r="A16491" i="7"/>
  <c r="L16153" i="7"/>
  <c r="A16153" i="7"/>
  <c r="L14460" i="7"/>
  <c r="A14460" i="7"/>
  <c r="L12295" i="7"/>
  <c r="A12295" i="7"/>
  <c r="L13027" i="7"/>
  <c r="A13027" i="7"/>
  <c r="L16914" i="7"/>
  <c r="A16914" i="7"/>
  <c r="L16877" i="7"/>
  <c r="A16877" i="7"/>
  <c r="L15890" i="7"/>
  <c r="A15890" i="7"/>
  <c r="L14468" i="7"/>
  <c r="A14468" i="7"/>
  <c r="L12298" i="7"/>
  <c r="A12298" i="7"/>
  <c r="L14802" i="7"/>
  <c r="A14802" i="7"/>
  <c r="L13768" i="7"/>
  <c r="A13768" i="7"/>
  <c r="L12191" i="7"/>
  <c r="A12191" i="7"/>
  <c r="L15989" i="7"/>
  <c r="A15989" i="7"/>
  <c r="L15354" i="7"/>
  <c r="A15354" i="7"/>
  <c r="L14790" i="7"/>
  <c r="A14790" i="7"/>
  <c r="L13158" i="7"/>
  <c r="A13158" i="7"/>
  <c r="A16881" i="7"/>
  <c r="L16881" i="7"/>
  <c r="L15504" i="7"/>
  <c r="A15504" i="7"/>
  <c r="L13881" i="7"/>
  <c r="A13881" i="7"/>
  <c r="L13504" i="7"/>
  <c r="A13504" i="7"/>
  <c r="L15971" i="7"/>
  <c r="A15971" i="7"/>
  <c r="L12907" i="7"/>
  <c r="A12907" i="7"/>
  <c r="L13168" i="7"/>
  <c r="A13168" i="7"/>
  <c r="L16536" i="7"/>
  <c r="A16536" i="7"/>
  <c r="L16629" i="7"/>
  <c r="A16629" i="7"/>
  <c r="L13143" i="7"/>
  <c r="A13143" i="7"/>
  <c r="L14100" i="7"/>
  <c r="A14100" i="7"/>
  <c r="L12560" i="7"/>
  <c r="A12560" i="7"/>
  <c r="L12273" i="7"/>
  <c r="A12273" i="7"/>
  <c r="L17033" i="7"/>
  <c r="A17033" i="7"/>
  <c r="L15405" i="7"/>
  <c r="A15405" i="7"/>
  <c r="L16129" i="7"/>
  <c r="A16129" i="7"/>
  <c r="L13145" i="7"/>
  <c r="A13145" i="7"/>
  <c r="L12401" i="7"/>
  <c r="A12401" i="7"/>
  <c r="L15445" i="7"/>
  <c r="A15445" i="7"/>
  <c r="L13452" i="7"/>
  <c r="A13452" i="7"/>
  <c r="L14018" i="7"/>
  <c r="A14018" i="7"/>
  <c r="L13450" i="7"/>
  <c r="A13450" i="7"/>
  <c r="L15133" i="7"/>
  <c r="A15133" i="7"/>
  <c r="L16497" i="7"/>
  <c r="A16497" i="7"/>
  <c r="L12544" i="7"/>
  <c r="A12544" i="7"/>
  <c r="L13295" i="7"/>
  <c r="A13295" i="7"/>
  <c r="L12340" i="7"/>
  <c r="A12340" i="7"/>
  <c r="L16800" i="7"/>
  <c r="A16800" i="7"/>
  <c r="L16811" i="7"/>
  <c r="A16811" i="7"/>
  <c r="L16201" i="7"/>
  <c r="A16201" i="7"/>
  <c r="L12535" i="7"/>
  <c r="A12535" i="7"/>
  <c r="L15094" i="7"/>
  <c r="A15094" i="7"/>
  <c r="L14847" i="7"/>
  <c r="A14847" i="7"/>
  <c r="L13398" i="7"/>
  <c r="A13398" i="7"/>
  <c r="L12308" i="7"/>
  <c r="A12308" i="7"/>
  <c r="L12722" i="7"/>
  <c r="A12722" i="7"/>
  <c r="L15217" i="7"/>
  <c r="A15217" i="7"/>
  <c r="L13819" i="7"/>
  <c r="A13819" i="7"/>
  <c r="L15271" i="7"/>
  <c r="A15271" i="7"/>
  <c r="L13947" i="7"/>
  <c r="A13947" i="7"/>
  <c r="L16011" i="7"/>
  <c r="A16011" i="7"/>
  <c r="L13155" i="7"/>
  <c r="A13155" i="7"/>
  <c r="L16599" i="7"/>
  <c r="A16599" i="7"/>
  <c r="L16580" i="7"/>
  <c r="A16580" i="7"/>
  <c r="L16577" i="7"/>
  <c r="A16577" i="7"/>
  <c r="L16932" i="7"/>
  <c r="A16932" i="7"/>
  <c r="L15982" i="7"/>
  <c r="A15982" i="7"/>
  <c r="L16380" i="7"/>
  <c r="A16380" i="7"/>
  <c r="L15978" i="7"/>
  <c r="A15978" i="7"/>
  <c r="L14392" i="7"/>
  <c r="A14392" i="7"/>
  <c r="L13576" i="7"/>
  <c r="A13576" i="7"/>
  <c r="L14493" i="7"/>
  <c r="A14493" i="7"/>
  <c r="L14779" i="7"/>
  <c r="A14779" i="7"/>
  <c r="L13235" i="7"/>
  <c r="A13235" i="7"/>
  <c r="L12753" i="7"/>
  <c r="A12753" i="7"/>
  <c r="L16767" i="7"/>
  <c r="A16767" i="7"/>
  <c r="L16768" i="7"/>
  <c r="A16768" i="7"/>
  <c r="L15507" i="7"/>
  <c r="A15507" i="7"/>
  <c r="L14306" i="7"/>
  <c r="A14306" i="7"/>
  <c r="L12521" i="7"/>
  <c r="A12521" i="7"/>
  <c r="L15704" i="7"/>
  <c r="A15704" i="7"/>
  <c r="L15640" i="7"/>
  <c r="A15640" i="7"/>
  <c r="L15703" i="7"/>
  <c r="A15703" i="7"/>
  <c r="L15639" i="7"/>
  <c r="A15639" i="7"/>
  <c r="L15686" i="7"/>
  <c r="A15686" i="7"/>
  <c r="L14894" i="7"/>
  <c r="A14894" i="7"/>
  <c r="L15669" i="7"/>
  <c r="A15669" i="7"/>
  <c r="L15756" i="7"/>
  <c r="A15756" i="7"/>
  <c r="L15652" i="7"/>
  <c r="A15652" i="7"/>
  <c r="L15707" i="7"/>
  <c r="A15707" i="7"/>
  <c r="L15643" i="7"/>
  <c r="A15643" i="7"/>
  <c r="L15706" i="7"/>
  <c r="A15706" i="7"/>
  <c r="L15642" i="7"/>
  <c r="A15642" i="7"/>
  <c r="L15705" i="7"/>
  <c r="A15705" i="7"/>
  <c r="L15641" i="7"/>
  <c r="A15641" i="7"/>
  <c r="L13351" i="7"/>
  <c r="A13351" i="7"/>
  <c r="L14198" i="7"/>
  <c r="A14198" i="7"/>
  <c r="L13126" i="7"/>
  <c r="A13126" i="7"/>
  <c r="L13937" i="7"/>
  <c r="A13937" i="7"/>
  <c r="L12462" i="7"/>
  <c r="A12462" i="7"/>
  <c r="L12181" i="7"/>
  <c r="A12181" i="7"/>
  <c r="L13130" i="7"/>
  <c r="A13130" i="7"/>
  <c r="L15588" i="7"/>
  <c r="A15588" i="7"/>
  <c r="L14631" i="7"/>
  <c r="A14631" i="7"/>
  <c r="L13009" i="7"/>
  <c r="A13009" i="7"/>
  <c r="L16507" i="7"/>
  <c r="A16507" i="7"/>
  <c r="L14781" i="7"/>
  <c r="A14781" i="7"/>
  <c r="L14259" i="7"/>
  <c r="A14259" i="7"/>
  <c r="L12490" i="7"/>
  <c r="A12490" i="7"/>
  <c r="L16845" i="7"/>
  <c r="A16845" i="7"/>
  <c r="L14585" i="7"/>
  <c r="A14585" i="7"/>
  <c r="L15498" i="7"/>
  <c r="A15498" i="7"/>
  <c r="L13392" i="7"/>
  <c r="A13392" i="7"/>
  <c r="L14194" i="7"/>
  <c r="A14194" i="7"/>
  <c r="L16432" i="7"/>
  <c r="A16432" i="7"/>
  <c r="L15784" i="7"/>
  <c r="A15784" i="7"/>
  <c r="L15799" i="7"/>
  <c r="A15799" i="7"/>
  <c r="L15854" i="7"/>
  <c r="A15854" i="7"/>
  <c r="L15861" i="7"/>
  <c r="A15861" i="7"/>
  <c r="L15868" i="7"/>
  <c r="A15868" i="7"/>
  <c r="L15875" i="7"/>
  <c r="A15875" i="7"/>
  <c r="L15882" i="7"/>
  <c r="A15882" i="7"/>
  <c r="L16433" i="7"/>
  <c r="A16433" i="7"/>
  <c r="L15793" i="7"/>
  <c r="A15793" i="7"/>
  <c r="L15119" i="7"/>
  <c r="A15119" i="7"/>
  <c r="L13033" i="7"/>
  <c r="A13033" i="7"/>
  <c r="L12745" i="7"/>
  <c r="A12745" i="7"/>
  <c r="L14785" i="7"/>
  <c r="A14785" i="7"/>
  <c r="L13982" i="7"/>
  <c r="A13982" i="7"/>
  <c r="L15040" i="7"/>
  <c r="A15040" i="7"/>
  <c r="L16445" i="7"/>
  <c r="A16445" i="7"/>
  <c r="L16337" i="7"/>
  <c r="A16337" i="7"/>
  <c r="L14254" i="7"/>
  <c r="A14254" i="7"/>
  <c r="L16755" i="7"/>
  <c r="A16755" i="7"/>
  <c r="L16248" i="7"/>
  <c r="A16248" i="7"/>
  <c r="L16247" i="7"/>
  <c r="A16247" i="7"/>
  <c r="L16246" i="7"/>
  <c r="A16246" i="7"/>
  <c r="L16245" i="7"/>
  <c r="A16245" i="7"/>
  <c r="L16228" i="7"/>
  <c r="A16228" i="7"/>
  <c r="L16227" i="7"/>
  <c r="A16227" i="7"/>
  <c r="L16242" i="7"/>
  <c r="A16242" i="7"/>
  <c r="L16537" i="7"/>
  <c r="A16537" i="7"/>
  <c r="L13744" i="7"/>
  <c r="A13744" i="7"/>
  <c r="L14432" i="7"/>
  <c r="A14432" i="7"/>
  <c r="L13063" i="7"/>
  <c r="A13063" i="7"/>
  <c r="L14335" i="7"/>
  <c r="A14335" i="7"/>
  <c r="L14206" i="7"/>
  <c r="A14206" i="7"/>
  <c r="L14221" i="7"/>
  <c r="A14221" i="7"/>
  <c r="L14220" i="7"/>
  <c r="A14220" i="7"/>
  <c r="L14419" i="7"/>
  <c r="A14419" i="7"/>
  <c r="L13736" i="7"/>
  <c r="A13736" i="7"/>
  <c r="L13817" i="7"/>
  <c r="A13817" i="7"/>
  <c r="L12343" i="7"/>
  <c r="A12343" i="7"/>
  <c r="L12301" i="7"/>
  <c r="A12301" i="7"/>
  <c r="L13739" i="7"/>
  <c r="A13739" i="7"/>
  <c r="L12866" i="7"/>
  <c r="A12866" i="7"/>
  <c r="L12289" i="7"/>
  <c r="A12289" i="7"/>
  <c r="L16681" i="7"/>
  <c r="A16681" i="7"/>
  <c r="L14196" i="7"/>
  <c r="A14196" i="7"/>
  <c r="L14960" i="7"/>
  <c r="A14960" i="7"/>
  <c r="L13975" i="7"/>
  <c r="A13975" i="7"/>
  <c r="L12789" i="7"/>
  <c r="A12789" i="7"/>
  <c r="L15488" i="7"/>
  <c r="A15488" i="7"/>
  <c r="L16007" i="7"/>
  <c r="A16007" i="7"/>
  <c r="L14855" i="7"/>
  <c r="A14855" i="7"/>
  <c r="L15486" i="7"/>
  <c r="A15486" i="7"/>
  <c r="L16437" i="7"/>
  <c r="A16437" i="7"/>
  <c r="L15477" i="7"/>
  <c r="A15477" i="7"/>
  <c r="L16508" i="7"/>
  <c r="A16508" i="7"/>
  <c r="L15012" i="7"/>
  <c r="A15012" i="7"/>
  <c r="L14971" i="7"/>
  <c r="A14971" i="7"/>
  <c r="L15482" i="7"/>
  <c r="A15482" i="7"/>
  <c r="L16649" i="7"/>
  <c r="A16649" i="7"/>
  <c r="L15593" i="7"/>
  <c r="A15593" i="7"/>
  <c r="L14217" i="7"/>
  <c r="A14217" i="7"/>
  <c r="L13303" i="7"/>
  <c r="A13303" i="7"/>
  <c r="L12408" i="7"/>
  <c r="A12408" i="7"/>
  <c r="L14304" i="7"/>
  <c r="A14304" i="7"/>
  <c r="L13265" i="7"/>
  <c r="A13265" i="7"/>
  <c r="L14527" i="7"/>
  <c r="A14527" i="7"/>
  <c r="L12980" i="7"/>
  <c r="A12980" i="7"/>
  <c r="L14574" i="7"/>
  <c r="A14574" i="7"/>
  <c r="L13800" i="7"/>
  <c r="A13800" i="7"/>
  <c r="L14661" i="7"/>
  <c r="A14661" i="7"/>
  <c r="L14213" i="7"/>
  <c r="A14213" i="7"/>
  <c r="L13321" i="7"/>
  <c r="A13321" i="7"/>
  <c r="L14524" i="7"/>
  <c r="A14524" i="7"/>
  <c r="L13535" i="7"/>
  <c r="A13535" i="7"/>
  <c r="L14667" i="7"/>
  <c r="A14667" i="7"/>
  <c r="L13593" i="7"/>
  <c r="A13593" i="7"/>
  <c r="L12654" i="7"/>
  <c r="A12654" i="7"/>
  <c r="L13994" i="7"/>
  <c r="A13994" i="7"/>
  <c r="L13329" i="7"/>
  <c r="A13329" i="7"/>
  <c r="L12551" i="7"/>
  <c r="A12551" i="7"/>
  <c r="L13685" i="7"/>
  <c r="A13685" i="7"/>
  <c r="L12725" i="7"/>
  <c r="A12725" i="7"/>
  <c r="L12412" i="7"/>
  <c r="A12412" i="7"/>
  <c r="L13331" i="7"/>
  <c r="A13331" i="7"/>
  <c r="L12547" i="7"/>
  <c r="A12547" i="7"/>
  <c r="L13530" i="7"/>
  <c r="A13530" i="7"/>
  <c r="L12793" i="7"/>
  <c r="A12793" i="7"/>
  <c r="L16991" i="7"/>
  <c r="A16991" i="7"/>
  <c r="L16990" i="7"/>
  <c r="A16990" i="7"/>
  <c r="L17027" i="7"/>
  <c r="A17027" i="7"/>
  <c r="L16986" i="7"/>
  <c r="A16986" i="7"/>
  <c r="L16993" i="7"/>
  <c r="A16993" i="7"/>
  <c r="L17032" i="7"/>
  <c r="A17032" i="7"/>
  <c r="L17021" i="7"/>
  <c r="A17021" i="7"/>
  <c r="L17028" i="7"/>
  <c r="A17028" i="7"/>
  <c r="L16568" i="7"/>
  <c r="A16568" i="7"/>
  <c r="L16567" i="7"/>
  <c r="A16567" i="7"/>
  <c r="L16566" i="7"/>
  <c r="A16566" i="7"/>
  <c r="L16573" i="7"/>
  <c r="A16573" i="7"/>
  <c r="L16108" i="7"/>
  <c r="A16108" i="7"/>
  <c r="L16091" i="7"/>
  <c r="A16091" i="7"/>
  <c r="L16569" i="7"/>
  <c r="A16569" i="7"/>
  <c r="L16777" i="7"/>
  <c r="A16777" i="7"/>
  <c r="L16798" i="7"/>
  <c r="A16798" i="7"/>
  <c r="L15151" i="7"/>
  <c r="A15151" i="7"/>
  <c r="L15153" i="7"/>
  <c r="A15153" i="7"/>
  <c r="L13207" i="7"/>
  <c r="A13207" i="7"/>
  <c r="L14139" i="7"/>
  <c r="A14139" i="7"/>
  <c r="L12471" i="7"/>
  <c r="A12471" i="7"/>
  <c r="L12571" i="7"/>
  <c r="A12571" i="7"/>
  <c r="L16560" i="7"/>
  <c r="A16560" i="7"/>
  <c r="L16136" i="7"/>
  <c r="A16136" i="7"/>
  <c r="L15936" i="7"/>
  <c r="A15936" i="7"/>
  <c r="L15816" i="7"/>
  <c r="A15816" i="7"/>
  <c r="L15552" i="7"/>
  <c r="A15552" i="7"/>
  <c r="L15280" i="7"/>
  <c r="A15280" i="7"/>
  <c r="L14835" i="7"/>
  <c r="A14835" i="7"/>
  <c r="L16559" i="7"/>
  <c r="A16559" i="7"/>
  <c r="L16239" i="7"/>
  <c r="A16239" i="7"/>
  <c r="L16039" i="7"/>
  <c r="A16039" i="7"/>
  <c r="L15903" i="7"/>
  <c r="A15903" i="7"/>
  <c r="L15735" i="7"/>
  <c r="A15735" i="7"/>
  <c r="L15399" i="7"/>
  <c r="A15399" i="7"/>
  <c r="L15031" i="7"/>
  <c r="A15031" i="7"/>
  <c r="L16622" i="7"/>
  <c r="A16622" i="7"/>
  <c r="L16302" i="7"/>
  <c r="A16302" i="7"/>
  <c r="L16078" i="7"/>
  <c r="A16078" i="7"/>
  <c r="L15934" i="7"/>
  <c r="A15934" i="7"/>
  <c r="L15814" i="7"/>
  <c r="A15814" i="7"/>
  <c r="L15582" i="7"/>
  <c r="A15582" i="7"/>
  <c r="L15286" i="7"/>
  <c r="A15286" i="7"/>
  <c r="L14854" i="7"/>
  <c r="A14854" i="7"/>
  <c r="L14169" i="7"/>
  <c r="A14169" i="7"/>
  <c r="L16365" i="7"/>
  <c r="A16365" i="7"/>
  <c r="L16189" i="7"/>
  <c r="A16189" i="7"/>
  <c r="L16037" i="7"/>
  <c r="A16037" i="7"/>
  <c r="L15901" i="7"/>
  <c r="A15901" i="7"/>
  <c r="L15717" i="7"/>
  <c r="A15717" i="7"/>
  <c r="L15389" i="7"/>
  <c r="A15389" i="7"/>
  <c r="L15037" i="7"/>
  <c r="A15037" i="7"/>
  <c r="L14297" i="7"/>
  <c r="A14297" i="7"/>
  <c r="L16484" i="7"/>
  <c r="A16484" i="7"/>
  <c r="L16268" i="7"/>
  <c r="A16268" i="7"/>
  <c r="L16044" i="7"/>
  <c r="A16044" i="7"/>
  <c r="L15908" i="7"/>
  <c r="A15908" i="7"/>
  <c r="L15748" i="7"/>
  <c r="A15748" i="7"/>
  <c r="L15564" i="7"/>
  <c r="A15564" i="7"/>
  <c r="L15300" i="7"/>
  <c r="A15300" i="7"/>
  <c r="L14956" i="7"/>
  <c r="A14956" i="7"/>
  <c r="L16595" i="7"/>
  <c r="A16595" i="7"/>
  <c r="L16323" i="7"/>
  <c r="A16323" i="7"/>
  <c r="L16123" i="7"/>
  <c r="A16123" i="7"/>
  <c r="L15939" i="7"/>
  <c r="A15939" i="7"/>
  <c r="L15819" i="7"/>
  <c r="A15819" i="7"/>
  <c r="L15715" i="7"/>
  <c r="A15715" i="7"/>
  <c r="L15531" i="7"/>
  <c r="A15531" i="7"/>
  <c r="L15283" i="7"/>
  <c r="A15283" i="7"/>
  <c r="L14955" i="7"/>
  <c r="A14955" i="7"/>
  <c r="L16626" i="7"/>
  <c r="A16626" i="7"/>
  <c r="L16322" i="7"/>
  <c r="A16322" i="7"/>
  <c r="L16058" i="7"/>
  <c r="A16058" i="7"/>
  <c r="L15930" i="7"/>
  <c r="A15930" i="7"/>
  <c r="L15810" i="7"/>
  <c r="A15810" i="7"/>
  <c r="L15578" i="7"/>
  <c r="A15578" i="7"/>
  <c r="L15402" i="7"/>
  <c r="A15402" i="7"/>
  <c r="L15106" i="7"/>
  <c r="A15106" i="7"/>
  <c r="L14838" i="7"/>
  <c r="A14838" i="7"/>
  <c r="L16561" i="7"/>
  <c r="A16561" i="7"/>
  <c r="L16217" i="7"/>
  <c r="A16217" i="7"/>
  <c r="L16025" i="7"/>
  <c r="A16025" i="7"/>
  <c r="L15825" i="7"/>
  <c r="A15825" i="7"/>
  <c r="L15713" i="7"/>
  <c r="A15713" i="7"/>
  <c r="L15417" i="7"/>
  <c r="A15417" i="7"/>
  <c r="L15113" i="7"/>
  <c r="A15113" i="7"/>
  <c r="L14837" i="7"/>
  <c r="A14837" i="7"/>
  <c r="L13959" i="7"/>
  <c r="A13959" i="7"/>
  <c r="L13567" i="7"/>
  <c r="A13567" i="7"/>
  <c r="L13182" i="7"/>
  <c r="A13182" i="7"/>
  <c r="L12598" i="7"/>
  <c r="A12598" i="7"/>
  <c r="L14616" i="7"/>
  <c r="A14616" i="7"/>
  <c r="L14296" i="7"/>
  <c r="A14296" i="7"/>
  <c r="L14088" i="7"/>
  <c r="A14088" i="7"/>
  <c r="L13679" i="7"/>
  <c r="A13679" i="7"/>
  <c r="L13462" i="7"/>
  <c r="A13462" i="7"/>
  <c r="L13001" i="7"/>
  <c r="A13001" i="7"/>
  <c r="L14839" i="7"/>
  <c r="A14839" i="7"/>
  <c r="L14695" i="7"/>
  <c r="A14695" i="7"/>
  <c r="L14431" i="7"/>
  <c r="A14431" i="7"/>
  <c r="L14167" i="7"/>
  <c r="A14167" i="7"/>
  <c r="L13967" i="7"/>
  <c r="A13967" i="7"/>
  <c r="L13564" i="7"/>
  <c r="A13564" i="7"/>
  <c r="L13177" i="7"/>
  <c r="A13177" i="7"/>
  <c r="L14758" i="7"/>
  <c r="A14758" i="7"/>
  <c r="L14606" i="7"/>
  <c r="A14606" i="7"/>
  <c r="L14294" i="7"/>
  <c r="A14294" i="7"/>
  <c r="L14038" i="7"/>
  <c r="A14038" i="7"/>
  <c r="L13654" i="7"/>
  <c r="A13654" i="7"/>
  <c r="L13287" i="7"/>
  <c r="A13287" i="7"/>
  <c r="L12968" i="7"/>
  <c r="A12968" i="7"/>
  <c r="L12336" i="7"/>
  <c r="A12336" i="7"/>
  <c r="L14429" i="7"/>
  <c r="A14429" i="7"/>
  <c r="L14237" i="7"/>
  <c r="A14237" i="7"/>
  <c r="L13965" i="7"/>
  <c r="A13965" i="7"/>
  <c r="L13617" i="7"/>
  <c r="A13617" i="7"/>
  <c r="L13041" i="7"/>
  <c r="A13041" i="7"/>
  <c r="L12678" i="7"/>
  <c r="A12678" i="7"/>
  <c r="L14716" i="7"/>
  <c r="A14716" i="7"/>
  <c r="L14380" i="7"/>
  <c r="A14380" i="7"/>
  <c r="L14236" i="7"/>
  <c r="A14236" i="7"/>
  <c r="L14052" i="7"/>
  <c r="A14052" i="7"/>
  <c r="L13616" i="7"/>
  <c r="A13616" i="7"/>
  <c r="L13174" i="7"/>
  <c r="A13174" i="7"/>
  <c r="L12676" i="7"/>
  <c r="A12676" i="7"/>
  <c r="L14691" i="7"/>
  <c r="A14691" i="7"/>
  <c r="L14347" i="7"/>
  <c r="A14347" i="7"/>
  <c r="L14179" i="7"/>
  <c r="A14179" i="7"/>
  <c r="L13979" i="7"/>
  <c r="A13979" i="7"/>
  <c r="L13569" i="7"/>
  <c r="A13569" i="7"/>
  <c r="L13184" i="7"/>
  <c r="A13184" i="7"/>
  <c r="L12836" i="7"/>
  <c r="A12836" i="7"/>
  <c r="L14690" i="7"/>
  <c r="A14690" i="7"/>
  <c r="L14482" i="7"/>
  <c r="A14482" i="7"/>
  <c r="L14178" i="7"/>
  <c r="A14178" i="7"/>
  <c r="L13849" i="7"/>
  <c r="A13849" i="7"/>
  <c r="L13464" i="7"/>
  <c r="A13464" i="7"/>
  <c r="L13016" i="7"/>
  <c r="A13016" i="7"/>
  <c r="L12703" i="7"/>
  <c r="A12703" i="7"/>
  <c r="L12439" i="7"/>
  <c r="A12439" i="7"/>
  <c r="L12215" i="7"/>
  <c r="A12215" i="7"/>
  <c r="L12334" i="7"/>
  <c r="A12334" i="7"/>
  <c r="L13853" i="7"/>
  <c r="A13853" i="7"/>
  <c r="L13565" i="7"/>
  <c r="A13565" i="7"/>
  <c r="L13421" i="7"/>
  <c r="A13421" i="7"/>
  <c r="L13149" i="7"/>
  <c r="A13149" i="7"/>
  <c r="L12877" i="7"/>
  <c r="A12877" i="7"/>
  <c r="L12629" i="7"/>
  <c r="A12629" i="7"/>
  <c r="L12429" i="7"/>
  <c r="A12429" i="7"/>
  <c r="L12564" i="7"/>
  <c r="A12564" i="7"/>
  <c r="L12324" i="7"/>
  <c r="A12324" i="7"/>
  <c r="L13859" i="7"/>
  <c r="A13859" i="7"/>
  <c r="L13563" i="7"/>
  <c r="A13563" i="7"/>
  <c r="L13363" i="7"/>
  <c r="A13363" i="7"/>
  <c r="L13067" i="7"/>
  <c r="A13067" i="7"/>
  <c r="L12859" i="7"/>
  <c r="A12859" i="7"/>
  <c r="L12595" i="7"/>
  <c r="A12595" i="7"/>
  <c r="L12331" i="7"/>
  <c r="A12331" i="7"/>
  <c r="L12195" i="7"/>
  <c r="A12195" i="7"/>
  <c r="L13698" i="7"/>
  <c r="A13698" i="7"/>
  <c r="L13522" i="7"/>
  <c r="A13522" i="7"/>
  <c r="L13274" i="7"/>
  <c r="A13274" i="7"/>
  <c r="L12938" i="7"/>
  <c r="A12938" i="7"/>
  <c r="L12674" i="7"/>
  <c r="A12674" i="7"/>
  <c r="L12322" i="7"/>
  <c r="A12322" i="7"/>
  <c r="L12705" i="7"/>
  <c r="A12705" i="7"/>
  <c r="L12505" i="7"/>
  <c r="A12505" i="7"/>
  <c r="L17055" i="7"/>
  <c r="A17055" i="7"/>
  <c r="L17054" i="7"/>
  <c r="A17054" i="7"/>
  <c r="L16833" i="7"/>
  <c r="A16833" i="7"/>
  <c r="L16896" i="7"/>
  <c r="A16896" i="7"/>
  <c r="L16965" i="7"/>
  <c r="A16965" i="7"/>
  <c r="L17052" i="7"/>
  <c r="A17052" i="7"/>
  <c r="L16828" i="7"/>
  <c r="A16828" i="7"/>
  <c r="L16723" i="7"/>
  <c r="A16723" i="7"/>
  <c r="L14805" i="7"/>
  <c r="A14805" i="7"/>
  <c r="L15276" i="7"/>
  <c r="A15276" i="7"/>
  <c r="L12236" i="7"/>
  <c r="A12236" i="7"/>
  <c r="L13246" i="7"/>
  <c r="A13246" i="7"/>
  <c r="L16551" i="7"/>
  <c r="A16551" i="7"/>
  <c r="L13488" i="7"/>
  <c r="A13488" i="7"/>
  <c r="L12546" i="7"/>
  <c r="A12546" i="7"/>
  <c r="L16842" i="7"/>
  <c r="A16842" i="7"/>
  <c r="L16009" i="7"/>
  <c r="A16009" i="7"/>
  <c r="L16640" i="7"/>
  <c r="A16640" i="7"/>
  <c r="L15000" i="7"/>
  <c r="A15000" i="7"/>
  <c r="L16159" i="7"/>
  <c r="A16159" i="7"/>
  <c r="L16158" i="7"/>
  <c r="A16158" i="7"/>
  <c r="L16525" i="7"/>
  <c r="A16525" i="7"/>
  <c r="L14441" i="7"/>
  <c r="A14441" i="7"/>
  <c r="L15228" i="7"/>
  <c r="A15228" i="7"/>
  <c r="L16155" i="7"/>
  <c r="A16155" i="7"/>
  <c r="L16418" i="7"/>
  <c r="A16418" i="7"/>
  <c r="L16641" i="7"/>
  <c r="A16641" i="7"/>
  <c r="L15001" i="7"/>
  <c r="A15001" i="7"/>
  <c r="L14008" i="7"/>
  <c r="A14008" i="7"/>
  <c r="L13766" i="7"/>
  <c r="A13766" i="7"/>
  <c r="L13688" i="7"/>
  <c r="A13688" i="7"/>
  <c r="L12584" i="7"/>
  <c r="A12584" i="7"/>
  <c r="L14122" i="7"/>
  <c r="A14122" i="7"/>
  <c r="L13643" i="7"/>
  <c r="A13643" i="7"/>
  <c r="L12585" i="7"/>
  <c r="A12585" i="7"/>
  <c r="L16754" i="7"/>
  <c r="A16754" i="7"/>
  <c r="L16753" i="7"/>
  <c r="A16753" i="7"/>
  <c r="L16848" i="7"/>
  <c r="A16848" i="7"/>
  <c r="L16742" i="7"/>
  <c r="A16742" i="7"/>
  <c r="L14992" i="7"/>
  <c r="A14992" i="7"/>
  <c r="L15204" i="7"/>
  <c r="A15204" i="7"/>
  <c r="L16066" i="7"/>
  <c r="A16066" i="7"/>
  <c r="L14718" i="7"/>
  <c r="A14718" i="7"/>
  <c r="L14028" i="7"/>
  <c r="A14028" i="7"/>
  <c r="L13695" i="7"/>
  <c r="A13695" i="7"/>
  <c r="L13547" i="7"/>
  <c r="A13547" i="7"/>
  <c r="L16939" i="7"/>
  <c r="A16939" i="7"/>
  <c r="L16846" i="7"/>
  <c r="A16846" i="7"/>
  <c r="L15311" i="7"/>
  <c r="A15311" i="7"/>
  <c r="L16396" i="7"/>
  <c r="A16396" i="7"/>
  <c r="L14931" i="7"/>
  <c r="A14931" i="7"/>
  <c r="L14255" i="7"/>
  <c r="A14255" i="7"/>
  <c r="L16758" i="7"/>
  <c r="A16758" i="7"/>
  <c r="L14395" i="7"/>
  <c r="A14395" i="7"/>
  <c r="L16391" i="7"/>
  <c r="A16391" i="7"/>
  <c r="L16206" i="7"/>
  <c r="A16206" i="7"/>
  <c r="L16389" i="7"/>
  <c r="A16389" i="7"/>
  <c r="L16387" i="7"/>
  <c r="A16387" i="7"/>
  <c r="L15506" i="7"/>
  <c r="A15506" i="7"/>
  <c r="L14552" i="7"/>
  <c r="A14552" i="7"/>
  <c r="L14566" i="7"/>
  <c r="A14566" i="7"/>
  <c r="L14725" i="7"/>
  <c r="A14725" i="7"/>
  <c r="L13708" i="7"/>
  <c r="A13708" i="7"/>
  <c r="L13353" i="7"/>
  <c r="A13353" i="7"/>
  <c r="L13079" i="7"/>
  <c r="A13079" i="7"/>
  <c r="L13253" i="7"/>
  <c r="A13253" i="7"/>
  <c r="L12172" i="7"/>
  <c r="A12172" i="7"/>
  <c r="L13474" i="7"/>
  <c r="A13474" i="7"/>
  <c r="L14880" i="7"/>
  <c r="A14880" i="7"/>
  <c r="L14911" i="7"/>
  <c r="A14911" i="7"/>
  <c r="L16661" i="7"/>
  <c r="A16661" i="7"/>
  <c r="L15772" i="7"/>
  <c r="A15772" i="7"/>
  <c r="L15195" i="7"/>
  <c r="A15195" i="7"/>
  <c r="L14913" i="7"/>
  <c r="A14913" i="7"/>
  <c r="L13096" i="7"/>
  <c r="A13096" i="7"/>
  <c r="L13198" i="7"/>
  <c r="A13198" i="7"/>
  <c r="L13028" i="7"/>
  <c r="A13028" i="7"/>
  <c r="L12365" i="7"/>
  <c r="A12365" i="7"/>
  <c r="L14164" i="7"/>
  <c r="A14164" i="7"/>
  <c r="L15016" i="7"/>
  <c r="A15016" i="7"/>
  <c r="L15839" i="7"/>
  <c r="A15839" i="7"/>
  <c r="L15430" i="7"/>
  <c r="A15430" i="7"/>
  <c r="L15261" i="7"/>
  <c r="A15261" i="7"/>
  <c r="L15020" i="7"/>
  <c r="A15020" i="7"/>
  <c r="L15427" i="7"/>
  <c r="A15427" i="7"/>
  <c r="L15610" i="7"/>
  <c r="A15610" i="7"/>
  <c r="L15953" i="7"/>
  <c r="A15953" i="7"/>
  <c r="L13680" i="7"/>
  <c r="A13680" i="7"/>
  <c r="L14766" i="7"/>
  <c r="A14766" i="7"/>
  <c r="L14300" i="7"/>
  <c r="A14300" i="7"/>
  <c r="L14402" i="7"/>
  <c r="A14402" i="7"/>
  <c r="L12527" i="7"/>
  <c r="A12527" i="7"/>
  <c r="L12277" i="7"/>
  <c r="A12277" i="7"/>
  <c r="L13154" i="7"/>
  <c r="A13154" i="7"/>
  <c r="L16870" i="7"/>
  <c r="A16870" i="7"/>
  <c r="L15319" i="7"/>
  <c r="A15319" i="7"/>
  <c r="L14175" i="7"/>
  <c r="A14175" i="7"/>
  <c r="L13297" i="7"/>
  <c r="A13297" i="7"/>
  <c r="L13298" i="7"/>
  <c r="A13298" i="7"/>
  <c r="L12791" i="7"/>
  <c r="A12791" i="7"/>
  <c r="L15841" i="7"/>
  <c r="A15841" i="7"/>
  <c r="L12545" i="7"/>
  <c r="A12545" i="7"/>
  <c r="L14938" i="7"/>
  <c r="A14938" i="7"/>
  <c r="L15512" i="7"/>
  <c r="A15512" i="7"/>
  <c r="L15567" i="7"/>
  <c r="A15567" i="7"/>
  <c r="L15510" i="7"/>
  <c r="A15510" i="7"/>
  <c r="L15509" i="7"/>
  <c r="A15509" i="7"/>
  <c r="L14681" i="7"/>
  <c r="A14681" i="7"/>
  <c r="L16666" i="7"/>
  <c r="A16666" i="7"/>
  <c r="L14969" i="7"/>
  <c r="A14969" i="7"/>
  <c r="L13328" i="7"/>
  <c r="A13328" i="7"/>
  <c r="L14000" i="7"/>
  <c r="A14000" i="7"/>
  <c r="L14815" i="7"/>
  <c r="A14815" i="7"/>
  <c r="L14215" i="7"/>
  <c r="A14215" i="7"/>
  <c r="L12668" i="7"/>
  <c r="A12668" i="7"/>
  <c r="L13311" i="7"/>
  <c r="A13311" i="7"/>
  <c r="L13526" i="7"/>
  <c r="A13526" i="7"/>
  <c r="L14020" i="7"/>
  <c r="A14020" i="7"/>
  <c r="L12816" i="7"/>
  <c r="A12816" i="7"/>
  <c r="L13830" i="7"/>
  <c r="A13830" i="7"/>
  <c r="L14634" i="7"/>
  <c r="A14634" i="7"/>
  <c r="L12727" i="7"/>
  <c r="A12727" i="7"/>
  <c r="L12246" i="7"/>
  <c r="A12246" i="7"/>
  <c r="L13387" i="7"/>
  <c r="A13387" i="7"/>
  <c r="L12411" i="7"/>
  <c r="A12411" i="7"/>
  <c r="L13322" i="7"/>
  <c r="A13322" i="7"/>
  <c r="L12362" i="7"/>
  <c r="A12362" i="7"/>
  <c r="L16690" i="7"/>
  <c r="A16690" i="7"/>
  <c r="L16805" i="7"/>
  <c r="A16805" i="7"/>
  <c r="L16692" i="7"/>
  <c r="A16692" i="7"/>
  <c r="L16197" i="7"/>
  <c r="A16197" i="7"/>
  <c r="L14399" i="7"/>
  <c r="A14399" i="7"/>
  <c r="L12964" i="7"/>
  <c r="A12964" i="7"/>
  <c r="L13258" i="7"/>
  <c r="A13258" i="7"/>
  <c r="L16152" i="7"/>
  <c r="A16152" i="7"/>
  <c r="L16119" i="7"/>
  <c r="A16119" i="7"/>
  <c r="L14982" i="7"/>
  <c r="A14982" i="7"/>
  <c r="L16492" i="7"/>
  <c r="A16492" i="7"/>
  <c r="L16451" i="7"/>
  <c r="A16451" i="7"/>
  <c r="L15193" i="7"/>
  <c r="A15193" i="7"/>
  <c r="L13988" i="7"/>
  <c r="A13988" i="7"/>
  <c r="L12231" i="7"/>
  <c r="A12231" i="7"/>
  <c r="L13746" i="7"/>
  <c r="A13746" i="7"/>
  <c r="L16343" i="7"/>
  <c r="A16343" i="7"/>
  <c r="L15210" i="7"/>
  <c r="A15210" i="7"/>
  <c r="L12918" i="7"/>
  <c r="A12918" i="7"/>
  <c r="L12497" i="7"/>
  <c r="A12497" i="7"/>
  <c r="L16888" i="7"/>
  <c r="A16888" i="7"/>
  <c r="L16303" i="7"/>
  <c r="A16303" i="7"/>
  <c r="L13024" i="7"/>
  <c r="A13024" i="7"/>
  <c r="L13501" i="7"/>
  <c r="A13501" i="7"/>
  <c r="L14973" i="7"/>
  <c r="A14973" i="7"/>
  <c r="L15186" i="7"/>
  <c r="A15186" i="7"/>
  <c r="L13503" i="7"/>
  <c r="A13503" i="7"/>
  <c r="L12230" i="7"/>
  <c r="A12230" i="7"/>
  <c r="L16880" i="7"/>
  <c r="A16880" i="7"/>
  <c r="L14989" i="7"/>
  <c r="A14989" i="7"/>
  <c r="L13598" i="7"/>
  <c r="A13598" i="7"/>
  <c r="L12959" i="7"/>
  <c r="A12959" i="7"/>
  <c r="L13502" i="7"/>
  <c r="A13502" i="7"/>
  <c r="L13767" i="7"/>
  <c r="A13767" i="7"/>
  <c r="L15360" i="7"/>
  <c r="A15360" i="7"/>
  <c r="L15252" i="7"/>
  <c r="A15252" i="7"/>
  <c r="L12776" i="7"/>
  <c r="A12776" i="7"/>
  <c r="L14771" i="7"/>
  <c r="A14771" i="7"/>
  <c r="L13675" i="7"/>
  <c r="A13675" i="7"/>
  <c r="L17034" i="7"/>
  <c r="A17034" i="7"/>
  <c r="L15141" i="7"/>
  <c r="A15141" i="7"/>
  <c r="L14208" i="7"/>
  <c r="A14208" i="7"/>
  <c r="L12952" i="7"/>
  <c r="A12952" i="7"/>
  <c r="L15468" i="7"/>
  <c r="A15468" i="7"/>
  <c r="L13404" i="7"/>
  <c r="A13404" i="7"/>
  <c r="L13544" i="7"/>
  <c r="A13544" i="7"/>
  <c r="L13202" i="7"/>
  <c r="A13202" i="7"/>
  <c r="L16989" i="7"/>
  <c r="A16989" i="7"/>
  <c r="L14369" i="7"/>
  <c r="A14369" i="7"/>
  <c r="L16289" i="7"/>
  <c r="A16289" i="7"/>
  <c r="L14765" i="7"/>
  <c r="A14765" i="7"/>
  <c r="L12796" i="7"/>
  <c r="A12796" i="7"/>
  <c r="L13443" i="7"/>
  <c r="A13443" i="7"/>
  <c r="L16799" i="7"/>
  <c r="A16799" i="7"/>
  <c r="L16792" i="7"/>
  <c r="A16792" i="7"/>
  <c r="L13633" i="7"/>
  <c r="A13633" i="7"/>
  <c r="L12577" i="7"/>
  <c r="A12577" i="7"/>
  <c r="L16664" i="7"/>
  <c r="A16664" i="7"/>
  <c r="L15093" i="7"/>
  <c r="A15093" i="7"/>
  <c r="L13932" i="7"/>
  <c r="A13932" i="7"/>
  <c r="L13112" i="7"/>
  <c r="A13112" i="7"/>
  <c r="L12300" i="7"/>
  <c r="A12300" i="7"/>
  <c r="L12642" i="7"/>
  <c r="A12642" i="7"/>
  <c r="L14105" i="7"/>
  <c r="A14105" i="7"/>
  <c r="L13506" i="7"/>
  <c r="A13506" i="7"/>
  <c r="L15838" i="7"/>
  <c r="A15838" i="7"/>
  <c r="L13219" i="7"/>
  <c r="A13219" i="7"/>
  <c r="L16812" i="7"/>
  <c r="A16812" i="7"/>
  <c r="L16010" i="7"/>
  <c r="A16010" i="7"/>
  <c r="L13922" i="7"/>
  <c r="A13922" i="7"/>
  <c r="L16543" i="7"/>
  <c r="A16543" i="7"/>
  <c r="L16548" i="7"/>
  <c r="A16548" i="7"/>
  <c r="L16545" i="7"/>
  <c r="A16545" i="7"/>
  <c r="L15342" i="7"/>
  <c r="A15342" i="7"/>
  <c r="L15980" i="7"/>
  <c r="A15980" i="7"/>
  <c r="L15338" i="7"/>
  <c r="A15338" i="7"/>
  <c r="L14184" i="7"/>
  <c r="A14184" i="7"/>
  <c r="L13231" i="7"/>
  <c r="A13231" i="7"/>
  <c r="L14389" i="7"/>
  <c r="A14389" i="7"/>
  <c r="L14499" i="7"/>
  <c r="A14499" i="7"/>
  <c r="L13227" i="7"/>
  <c r="A13227" i="7"/>
  <c r="L12345" i="7"/>
  <c r="A12345" i="7"/>
  <c r="L14280" i="7"/>
  <c r="A14280" i="7"/>
  <c r="L13496" i="7"/>
  <c r="A13496" i="7"/>
  <c r="L16376" i="7"/>
  <c r="A16376" i="7"/>
  <c r="L15696" i="7"/>
  <c r="A15696" i="7"/>
  <c r="L15632" i="7"/>
  <c r="A15632" i="7"/>
  <c r="L15695" i="7"/>
  <c r="A15695" i="7"/>
  <c r="L15247" i="7"/>
  <c r="A15247" i="7"/>
  <c r="L15678" i="7"/>
  <c r="A15678" i="7"/>
  <c r="L16373" i="7"/>
  <c r="A16373" i="7"/>
  <c r="L15661" i="7"/>
  <c r="A15661" i="7"/>
  <c r="L15708" i="7"/>
  <c r="A15708" i="7"/>
  <c r="L15644" i="7"/>
  <c r="A15644" i="7"/>
  <c r="L15699" i="7"/>
  <c r="A15699" i="7"/>
  <c r="L15635" i="7"/>
  <c r="A15635" i="7"/>
  <c r="L15698" i="7"/>
  <c r="A15698" i="7"/>
  <c r="L15634" i="7"/>
  <c r="A15634" i="7"/>
  <c r="L15697" i="7"/>
  <c r="A15697" i="7"/>
  <c r="L15633" i="7"/>
  <c r="A15633" i="7"/>
  <c r="L14264" i="7"/>
  <c r="A14264" i="7"/>
  <c r="L13127" i="7"/>
  <c r="A13127" i="7"/>
  <c r="L13071" i="7"/>
  <c r="A13071" i="7"/>
  <c r="L13497" i="7"/>
  <c r="A13497" i="7"/>
  <c r="L12182" i="7"/>
  <c r="A12182" i="7"/>
  <c r="L13899" i="7"/>
  <c r="A13899" i="7"/>
  <c r="L12842" i="7"/>
  <c r="A12842" i="7"/>
  <c r="L16699" i="7"/>
  <c r="A16699" i="7"/>
  <c r="L14705" i="7"/>
  <c r="A14705" i="7"/>
  <c r="L14721" i="7"/>
  <c r="A14721" i="7"/>
  <c r="L14111" i="7"/>
  <c r="A14111" i="7"/>
  <c r="L13225" i="7"/>
  <c r="A13225" i="7"/>
  <c r="L16884" i="7"/>
  <c r="A16884" i="7"/>
  <c r="L15987" i="7"/>
  <c r="A15987" i="7"/>
  <c r="L13240" i="7"/>
  <c r="A13240" i="7"/>
  <c r="L13238" i="7"/>
  <c r="A13238" i="7"/>
  <c r="L12226" i="7"/>
  <c r="A12226" i="7"/>
  <c r="L15470" i="7"/>
  <c r="A15470" i="7"/>
  <c r="L14962" i="7"/>
  <c r="A14962" i="7"/>
  <c r="L12384" i="7"/>
  <c r="A12384" i="7"/>
  <c r="L13389" i="7"/>
  <c r="A13389" i="7"/>
  <c r="L15880" i="7"/>
  <c r="A15880" i="7"/>
  <c r="L16431" i="7"/>
  <c r="A16431" i="7"/>
  <c r="L15791" i="7"/>
  <c r="A15791" i="7"/>
  <c r="L15846" i="7"/>
  <c r="A15846" i="7"/>
  <c r="L15853" i="7"/>
  <c r="A15853" i="7"/>
  <c r="L15860" i="7"/>
  <c r="A15860" i="7"/>
  <c r="L15867" i="7"/>
  <c r="A15867" i="7"/>
  <c r="L15874" i="7"/>
  <c r="A15874" i="7"/>
  <c r="L15881" i="7"/>
  <c r="A15881" i="7"/>
  <c r="L15785" i="7"/>
  <c r="A15785" i="7"/>
  <c r="L14870" i="7"/>
  <c r="A14870" i="7"/>
  <c r="L14142" i="7"/>
  <c r="A14142" i="7"/>
  <c r="L17061" i="7"/>
  <c r="A17061" i="7"/>
  <c r="L15998" i="7"/>
  <c r="A15998" i="7"/>
  <c r="L12493" i="7"/>
  <c r="A12493" i="7"/>
  <c r="L14928" i="7"/>
  <c r="A14928" i="7"/>
  <c r="L16165" i="7"/>
  <c r="A16165" i="7"/>
  <c r="L16185" i="7"/>
  <c r="A16185" i="7"/>
  <c r="L14062" i="7"/>
  <c r="A14062" i="7"/>
  <c r="L16224" i="7"/>
  <c r="A16224" i="7"/>
  <c r="L15975" i="7"/>
  <c r="A15975" i="7"/>
  <c r="L16222" i="7"/>
  <c r="A16222" i="7"/>
  <c r="L15381" i="7"/>
  <c r="A15381" i="7"/>
  <c r="L15444" i="7"/>
  <c r="A15444" i="7"/>
  <c r="L15379" i="7"/>
  <c r="A15379" i="7"/>
  <c r="L15370" i="7"/>
  <c r="A15370" i="7"/>
  <c r="L16241" i="7"/>
  <c r="A16241" i="7"/>
  <c r="L13734" i="7"/>
  <c r="A13734" i="7"/>
  <c r="L14424" i="7"/>
  <c r="A14424" i="7"/>
  <c r="L13054" i="7"/>
  <c r="A13054" i="7"/>
  <c r="L13871" i="7"/>
  <c r="A13871" i="7"/>
  <c r="L14190" i="7"/>
  <c r="A14190" i="7"/>
  <c r="L14197" i="7"/>
  <c r="A14197" i="7"/>
  <c r="L14212" i="7"/>
  <c r="A14212" i="7"/>
  <c r="L14227" i="7"/>
  <c r="A14227" i="7"/>
  <c r="L12928" i="7"/>
  <c r="A12928" i="7"/>
  <c r="L13759" i="7"/>
  <c r="A13759" i="7"/>
  <c r="L12303" i="7"/>
  <c r="A12303" i="7"/>
  <c r="L12492" i="7"/>
  <c r="A12492" i="7"/>
  <c r="L13882" i="7"/>
  <c r="A13882" i="7"/>
  <c r="L12514" i="7"/>
  <c r="A12514" i="7"/>
  <c r="L16679" i="7"/>
  <c r="A16679" i="7"/>
  <c r="L16984" i="7"/>
  <c r="A16984" i="7"/>
  <c r="L13927" i="7"/>
  <c r="A13927" i="7"/>
  <c r="L15487" i="7"/>
  <c r="A15487" i="7"/>
  <c r="L13312" i="7"/>
  <c r="A13312" i="7"/>
  <c r="L12380" i="7"/>
  <c r="A12380" i="7"/>
  <c r="L17022" i="7"/>
  <c r="A17022" i="7"/>
  <c r="L16552" i="7"/>
  <c r="A16552" i="7"/>
  <c r="L15480" i="7"/>
  <c r="A15480" i="7"/>
  <c r="L15767" i="7"/>
  <c r="A15767" i="7"/>
  <c r="L14313" i="7"/>
  <c r="A14313" i="7"/>
  <c r="L15438" i="7"/>
  <c r="A15438" i="7"/>
  <c r="L16349" i="7"/>
  <c r="A16349" i="7"/>
  <c r="L15437" i="7"/>
  <c r="A15437" i="7"/>
  <c r="L16476" i="7"/>
  <c r="A16476" i="7"/>
  <c r="L14521" i="7"/>
  <c r="A14521" i="7"/>
  <c r="L14963" i="7"/>
  <c r="A14963" i="7"/>
  <c r="L15474" i="7"/>
  <c r="A15474" i="7"/>
  <c r="L16593" i="7"/>
  <c r="A16593" i="7"/>
  <c r="L15513" i="7"/>
  <c r="A15513" i="7"/>
  <c r="L14009" i="7"/>
  <c r="A14009" i="7"/>
  <c r="L12991" i="7"/>
  <c r="A12991" i="7"/>
  <c r="L14680" i="7"/>
  <c r="A14680" i="7"/>
  <c r="L14024" i="7"/>
  <c r="A14024" i="7"/>
  <c r="L13244" i="7"/>
  <c r="A13244" i="7"/>
  <c r="L14519" i="7"/>
  <c r="A14519" i="7"/>
  <c r="L12820" i="7"/>
  <c r="A12820" i="7"/>
  <c r="L14558" i="7"/>
  <c r="A14558" i="7"/>
  <c r="L13608" i="7"/>
  <c r="A13608" i="7"/>
  <c r="L14605" i="7"/>
  <c r="A14605" i="7"/>
  <c r="L14189" i="7"/>
  <c r="A14189" i="7"/>
  <c r="L13310" i="7"/>
  <c r="A13310" i="7"/>
  <c r="L14508" i="7"/>
  <c r="A14508" i="7"/>
  <c r="L13457" i="7"/>
  <c r="A13457" i="7"/>
  <c r="L14595" i="7"/>
  <c r="A14595" i="7"/>
  <c r="L13582" i="7"/>
  <c r="A13582" i="7"/>
  <c r="L14794" i="7"/>
  <c r="A14794" i="7"/>
  <c r="L13905" i="7"/>
  <c r="A13905" i="7"/>
  <c r="L12992" i="7"/>
  <c r="A12992" i="7"/>
  <c r="L12447" i="7"/>
  <c r="A12447" i="7"/>
  <c r="L13597" i="7"/>
  <c r="A13597" i="7"/>
  <c r="L12717" i="7"/>
  <c r="A12717" i="7"/>
  <c r="L12404" i="7"/>
  <c r="A12404" i="7"/>
  <c r="L13307" i="7"/>
  <c r="A13307" i="7"/>
  <c r="L12395" i="7"/>
  <c r="A12395" i="7"/>
  <c r="L13442" i="7"/>
  <c r="A13442" i="7"/>
  <c r="L12689" i="7"/>
  <c r="A12689" i="7"/>
  <c r="L16975" i="7"/>
  <c r="A16975" i="7"/>
  <c r="L16974" i="7"/>
  <c r="A16974" i="7"/>
  <c r="L17039" i="7"/>
  <c r="A17039" i="7"/>
  <c r="L16873" i="7"/>
  <c r="A16873" i="7"/>
  <c r="L16992" i="7"/>
  <c r="A16992" i="7"/>
  <c r="L16981" i="7"/>
  <c r="A16981" i="7"/>
  <c r="L16972" i="7"/>
  <c r="A16972" i="7"/>
  <c r="L16104" i="7"/>
  <c r="A16104" i="7"/>
  <c r="L16103" i="7"/>
  <c r="A16103" i="7"/>
  <c r="L16110" i="7"/>
  <c r="A16110" i="7"/>
  <c r="L16565" i="7"/>
  <c r="A16565" i="7"/>
  <c r="L16100" i="7"/>
  <c r="A16100" i="7"/>
  <c r="L15963" i="7"/>
  <c r="A15963" i="7"/>
  <c r="L16105" i="7"/>
  <c r="A16105" i="7"/>
  <c r="L15150" i="7"/>
  <c r="A15150" i="7"/>
  <c r="L13120" i="7"/>
  <c r="A13120" i="7"/>
  <c r="L12520" i="7"/>
  <c r="A12520" i="7"/>
  <c r="L13049" i="7"/>
  <c r="A13049" i="7"/>
  <c r="L13725" i="7"/>
  <c r="A13725" i="7"/>
  <c r="L13482" i="7"/>
  <c r="A13482" i="7"/>
  <c r="L16504" i="7"/>
  <c r="A16504" i="7"/>
  <c r="L16080" i="7"/>
  <c r="A16080" i="7"/>
  <c r="L15928" i="7"/>
  <c r="A15928" i="7"/>
  <c r="L15776" i="7"/>
  <c r="A15776" i="7"/>
  <c r="L15544" i="7"/>
  <c r="A15544" i="7"/>
  <c r="L15096" i="7"/>
  <c r="A15096" i="7"/>
  <c r="L14825" i="7"/>
  <c r="A14825" i="7"/>
  <c r="L16511" i="7"/>
  <c r="A16511" i="7"/>
  <c r="L16231" i="7"/>
  <c r="A16231" i="7"/>
  <c r="L16031" i="7"/>
  <c r="A16031" i="7"/>
  <c r="L15895" i="7"/>
  <c r="A15895" i="7"/>
  <c r="L15727" i="7"/>
  <c r="A15727" i="7"/>
  <c r="L15391" i="7"/>
  <c r="A15391" i="7"/>
  <c r="L15023" i="7"/>
  <c r="A15023" i="7"/>
  <c r="L16606" i="7"/>
  <c r="A16606" i="7"/>
  <c r="L16294" i="7"/>
  <c r="A16294" i="7"/>
  <c r="L16062" i="7"/>
  <c r="A16062" i="7"/>
  <c r="L15926" i="7"/>
  <c r="A15926" i="7"/>
  <c r="L15774" i="7"/>
  <c r="A15774" i="7"/>
  <c r="L15550" i="7"/>
  <c r="A15550" i="7"/>
  <c r="L15278" i="7"/>
  <c r="A15278" i="7"/>
  <c r="L14833" i="7"/>
  <c r="A14833" i="7"/>
  <c r="L16653" i="7"/>
  <c r="A16653" i="7"/>
  <c r="L16357" i="7"/>
  <c r="A16357" i="7"/>
  <c r="L16141" i="7"/>
  <c r="A16141" i="7"/>
  <c r="L16029" i="7"/>
  <c r="A16029" i="7"/>
  <c r="L15829" i="7"/>
  <c r="A15829" i="7"/>
  <c r="L15709" i="7"/>
  <c r="A15709" i="7"/>
  <c r="L15349" i="7"/>
  <c r="A15349" i="7"/>
  <c r="L15029" i="7"/>
  <c r="A15029" i="7"/>
  <c r="L14233" i="7"/>
  <c r="A14233" i="7"/>
  <c r="L16444" i="7"/>
  <c r="A16444" i="7"/>
  <c r="L16252" i="7"/>
  <c r="A16252" i="7"/>
  <c r="L16036" i="7"/>
  <c r="A16036" i="7"/>
  <c r="L15900" i="7"/>
  <c r="A15900" i="7"/>
  <c r="L15740" i="7"/>
  <c r="A15740" i="7"/>
  <c r="L15548" i="7"/>
  <c r="A15548" i="7"/>
  <c r="L15292" i="7"/>
  <c r="A15292" i="7"/>
  <c r="L14841" i="7"/>
  <c r="A14841" i="7"/>
  <c r="L16555" i="7"/>
  <c r="A16555" i="7"/>
  <c r="L16315" i="7"/>
  <c r="A16315" i="7"/>
  <c r="L16083" i="7"/>
  <c r="A16083" i="7"/>
  <c r="L15931" i="7"/>
  <c r="A15931" i="7"/>
  <c r="L15811" i="7"/>
  <c r="A15811" i="7"/>
  <c r="L15619" i="7"/>
  <c r="A15619" i="7"/>
  <c r="L15451" i="7"/>
  <c r="A15451" i="7"/>
  <c r="L15155" i="7"/>
  <c r="A15155" i="7"/>
  <c r="L14859" i="7"/>
  <c r="A14859" i="7"/>
  <c r="L16618" i="7"/>
  <c r="A16618" i="7"/>
  <c r="L16314" i="7"/>
  <c r="A16314" i="7"/>
  <c r="L16050" i="7"/>
  <c r="A16050" i="7"/>
  <c r="L15922" i="7"/>
  <c r="A15922" i="7"/>
  <c r="L15778" i="7"/>
  <c r="A15778" i="7"/>
  <c r="L15562" i="7"/>
  <c r="A15562" i="7"/>
  <c r="L15394" i="7"/>
  <c r="A15394" i="7"/>
  <c r="L15098" i="7"/>
  <c r="A15098" i="7"/>
  <c r="L14827" i="7"/>
  <c r="A14827" i="7"/>
  <c r="L16481" i="7"/>
  <c r="A16481" i="7"/>
  <c r="L16137" i="7"/>
  <c r="A16137" i="7"/>
  <c r="L15945" i="7"/>
  <c r="A15945" i="7"/>
  <c r="L15817" i="7"/>
  <c r="A15817" i="7"/>
  <c r="L15617" i="7"/>
  <c r="A15617" i="7"/>
  <c r="L15401" i="7"/>
  <c r="A15401" i="7"/>
  <c r="L15105" i="7"/>
  <c r="A15105" i="7"/>
  <c r="L14826" i="7"/>
  <c r="A14826" i="7"/>
  <c r="L13873" i="7"/>
  <c r="A13873" i="7"/>
  <c r="L13519" i="7"/>
  <c r="A13519" i="7"/>
  <c r="L13132" i="7"/>
  <c r="A13132" i="7"/>
  <c r="L14776" i="7"/>
  <c r="A14776" i="7"/>
  <c r="L14608" i="7"/>
  <c r="A14608" i="7"/>
  <c r="L14272" i="7"/>
  <c r="A14272" i="7"/>
  <c r="L14056" i="7"/>
  <c r="A14056" i="7"/>
  <c r="L13668" i="7"/>
  <c r="A13668" i="7"/>
  <c r="L13430" i="7"/>
  <c r="A13430" i="7"/>
  <c r="L12936" i="7"/>
  <c r="A12936" i="7"/>
  <c r="L14831" i="7"/>
  <c r="A14831" i="7"/>
  <c r="L14687" i="7"/>
  <c r="A14687" i="7"/>
  <c r="L14423" i="7"/>
  <c r="A14423" i="7"/>
  <c r="L14151" i="7"/>
  <c r="A14151" i="7"/>
  <c r="L13956" i="7"/>
  <c r="A13956" i="7"/>
  <c r="L13428" i="7"/>
  <c r="A13428" i="7"/>
  <c r="L13073" i="7"/>
  <c r="A13073" i="7"/>
  <c r="L14750" i="7"/>
  <c r="A14750" i="7"/>
  <c r="L14542" i="7"/>
  <c r="A14542" i="7"/>
  <c r="L14246" i="7"/>
  <c r="A14246" i="7"/>
  <c r="L13966" i="7"/>
  <c r="A13966" i="7"/>
  <c r="L13620" i="7"/>
  <c r="A13620" i="7"/>
  <c r="L13190" i="7"/>
  <c r="A13190" i="7"/>
  <c r="L12945" i="7"/>
  <c r="A12945" i="7"/>
  <c r="L14741" i="7"/>
  <c r="A14741" i="7"/>
  <c r="L14349" i="7"/>
  <c r="A14349" i="7"/>
  <c r="L14229" i="7"/>
  <c r="A14229" i="7"/>
  <c r="L13952" i="7"/>
  <c r="A13952" i="7"/>
  <c r="L13560" i="7"/>
  <c r="A13560" i="7"/>
  <c r="L12998" i="7"/>
  <c r="A12998" i="7"/>
  <c r="L12432" i="7"/>
  <c r="A12432" i="7"/>
  <c r="L14692" i="7"/>
  <c r="A14692" i="7"/>
  <c r="L14348" i="7"/>
  <c r="A14348" i="7"/>
  <c r="L14228" i="7"/>
  <c r="A14228" i="7"/>
  <c r="L14044" i="7"/>
  <c r="A14044" i="7"/>
  <c r="L13559" i="7"/>
  <c r="A13559" i="7"/>
  <c r="L13148" i="7"/>
  <c r="A13148" i="7"/>
  <c r="L12568" i="7"/>
  <c r="A12568" i="7"/>
  <c r="L14651" i="7"/>
  <c r="A14651" i="7"/>
  <c r="L14331" i="7"/>
  <c r="A14331" i="7"/>
  <c r="L14171" i="7"/>
  <c r="A14171" i="7"/>
  <c r="L13961" i="7"/>
  <c r="A13961" i="7"/>
  <c r="L13558" i="7"/>
  <c r="A13558" i="7"/>
  <c r="L13134" i="7"/>
  <c r="A13134" i="7"/>
  <c r="L12736" i="7"/>
  <c r="A12736" i="7"/>
  <c r="L14650" i="7"/>
  <c r="A14650" i="7"/>
  <c r="L14426" i="7"/>
  <c r="A14426" i="7"/>
  <c r="L14170" i="7"/>
  <c r="A14170" i="7"/>
  <c r="L13782" i="7"/>
  <c r="A13782" i="7"/>
  <c r="L13432" i="7"/>
  <c r="A13432" i="7"/>
  <c r="L13006" i="7"/>
  <c r="A13006" i="7"/>
  <c r="L12679" i="7"/>
  <c r="A12679" i="7"/>
  <c r="L12431" i="7"/>
  <c r="A12431" i="7"/>
  <c r="L12175" i="7"/>
  <c r="A12175" i="7"/>
  <c r="L12326" i="7"/>
  <c r="A12326" i="7"/>
  <c r="L13845" i="7"/>
  <c r="A13845" i="7"/>
  <c r="L13557" i="7"/>
  <c r="A13557" i="7"/>
  <c r="L13413" i="7"/>
  <c r="A13413" i="7"/>
  <c r="L13109" i="7"/>
  <c r="A13109" i="7"/>
  <c r="L12829" i="7"/>
  <c r="A12829" i="7"/>
  <c r="L12597" i="7"/>
  <c r="A12597" i="7"/>
  <c r="L12421" i="7"/>
  <c r="A12421" i="7"/>
  <c r="L12524" i="7"/>
  <c r="A12524" i="7"/>
  <c r="L12316" i="7"/>
  <c r="A12316" i="7"/>
  <c r="L13851" i="7"/>
  <c r="A13851" i="7"/>
  <c r="L13555" i="7"/>
  <c r="A13555" i="7"/>
  <c r="L13347" i="7"/>
  <c r="A13347" i="7"/>
  <c r="L13043" i="7"/>
  <c r="A13043" i="7"/>
  <c r="L12827" i="7"/>
  <c r="A12827" i="7"/>
  <c r="L12563" i="7"/>
  <c r="A12563" i="7"/>
  <c r="L12323" i="7"/>
  <c r="A12323" i="7"/>
  <c r="L13962" i="7"/>
  <c r="A13962" i="7"/>
  <c r="L13666" i="7"/>
  <c r="A13666" i="7"/>
  <c r="L13466" i="7"/>
  <c r="A13466" i="7"/>
  <c r="L13178" i="7"/>
  <c r="A13178" i="7"/>
  <c r="L12890" i="7"/>
  <c r="A12890" i="7"/>
  <c r="L12634" i="7"/>
  <c r="A12634" i="7"/>
  <c r="L12314" i="7"/>
  <c r="A12314" i="7"/>
  <c r="L12681" i="7"/>
  <c r="A12681" i="7"/>
  <c r="L12441" i="7"/>
  <c r="A12441" i="7"/>
  <c r="L16959" i="7"/>
  <c r="A16959" i="7"/>
  <c r="L16958" i="7"/>
  <c r="A16958" i="7"/>
  <c r="L16825" i="7"/>
  <c r="A16825" i="7"/>
  <c r="L16832" i="7"/>
  <c r="A16832" i="7"/>
  <c r="L16830" i="7"/>
  <c r="A16830" i="7"/>
  <c r="L16957" i="7"/>
  <c r="A16957" i="7"/>
  <c r="L17044" i="7"/>
  <c r="A17044" i="7"/>
  <c r="L16820" i="7"/>
  <c r="A16820" i="7"/>
  <c r="L14442" i="7"/>
  <c r="A14442" i="7"/>
  <c r="L16225" i="7"/>
  <c r="A16225" i="7"/>
  <c r="L13035" i="7"/>
  <c r="A13035" i="7"/>
  <c r="L14787" i="7"/>
  <c r="A14787" i="7"/>
  <c r="L15414" i="7"/>
  <c r="A15414" i="7"/>
  <c r="L14746" i="7"/>
  <c r="A14746" i="7"/>
  <c r="L12233" i="7"/>
  <c r="A12233" i="7"/>
  <c r="L14374" i="7"/>
  <c r="A14374" i="7"/>
  <c r="L16528" i="7"/>
  <c r="A16528" i="7"/>
  <c r="L14920" i="7"/>
  <c r="A14920" i="7"/>
  <c r="L15607" i="7"/>
  <c r="A15607" i="7"/>
  <c r="L15606" i="7"/>
  <c r="A15606" i="7"/>
  <c r="L16501" i="7"/>
  <c r="A16501" i="7"/>
  <c r="L16588" i="7"/>
  <c r="A16588" i="7"/>
  <c r="L15004" i="7"/>
  <c r="A15004" i="7"/>
  <c r="L15603" i="7"/>
  <c r="A15603" i="7"/>
  <c r="L16178" i="7"/>
  <c r="A16178" i="7"/>
  <c r="L16529" i="7"/>
  <c r="A16529" i="7"/>
  <c r="L14921" i="7"/>
  <c r="A14921" i="7"/>
  <c r="L13644" i="7"/>
  <c r="A13644" i="7"/>
  <c r="L13641" i="7"/>
  <c r="A13641" i="7"/>
  <c r="L13032" i="7"/>
  <c r="A13032" i="7"/>
  <c r="L14163" i="7"/>
  <c r="A14163" i="7"/>
  <c r="L12583" i="7"/>
  <c r="A12583" i="7"/>
  <c r="L13507" i="7"/>
  <c r="A13507" i="7"/>
  <c r="L12537" i="7"/>
  <c r="A12537" i="7"/>
  <c r="L16746" i="7"/>
  <c r="A16746" i="7"/>
  <c r="L16745" i="7"/>
  <c r="A16745" i="7"/>
  <c r="L16776" i="7"/>
  <c r="A16776" i="7"/>
  <c r="L15383" i="7"/>
  <c r="A15383" i="7"/>
  <c r="L15172" i="7"/>
  <c r="A15172" i="7"/>
  <c r="L14806" i="7"/>
  <c r="A14806" i="7"/>
  <c r="L13919" i="7"/>
  <c r="A13919" i="7"/>
  <c r="L13070" i="7"/>
  <c r="A13070" i="7"/>
  <c r="L13408" i="7"/>
  <c r="A13408" i="7"/>
  <c r="L13890" i="7"/>
  <c r="A13890" i="7"/>
  <c r="L16737" i="7"/>
  <c r="A16737" i="7"/>
  <c r="L14843" i="7"/>
  <c r="A14843" i="7"/>
  <c r="L16340" i="7"/>
  <c r="A16340" i="7"/>
  <c r="L15410" i="7"/>
  <c r="A15410" i="7"/>
  <c r="L14063" i="7"/>
  <c r="A14063" i="7"/>
  <c r="L16757" i="7"/>
  <c r="A16757" i="7"/>
  <c r="L14074" i="7"/>
  <c r="A14074" i="7"/>
  <c r="L15591" i="7"/>
  <c r="A15591" i="7"/>
  <c r="L15494" i="7"/>
  <c r="A15494" i="7"/>
  <c r="L15589" i="7"/>
  <c r="A15589" i="7"/>
  <c r="L16187" i="7"/>
  <c r="A16187" i="7"/>
  <c r="L15050" i="7"/>
  <c r="A15050" i="7"/>
  <c r="L14544" i="7"/>
  <c r="A14544" i="7"/>
  <c r="L14550" i="7"/>
  <c r="A14550" i="7"/>
  <c r="L13252" i="7"/>
  <c r="A13252" i="7"/>
  <c r="L13436" i="7"/>
  <c r="A13436" i="7"/>
  <c r="L12953" i="7"/>
  <c r="A12953" i="7"/>
  <c r="L12224" i="7"/>
  <c r="A12224" i="7"/>
  <c r="L13093" i="7"/>
  <c r="A13093" i="7"/>
  <c r="L13171" i="7"/>
  <c r="A13171" i="7"/>
  <c r="L12978" i="7"/>
  <c r="A12978" i="7"/>
  <c r="L16663" i="7"/>
  <c r="A16663" i="7"/>
  <c r="L14879" i="7"/>
  <c r="A14879" i="7"/>
  <c r="L16277" i="7"/>
  <c r="A16277" i="7"/>
  <c r="L15220" i="7"/>
  <c r="A15220" i="7"/>
  <c r="L14875" i="7"/>
  <c r="A14875" i="7"/>
  <c r="L12812" i="7"/>
  <c r="A12812" i="7"/>
  <c r="L13022" i="7"/>
  <c r="A13022" i="7"/>
  <c r="L14372" i="7"/>
  <c r="A14372" i="7"/>
  <c r="L12815" i="7"/>
  <c r="A12815" i="7"/>
  <c r="L12349" i="7"/>
  <c r="A12349" i="7"/>
  <c r="L14803" i="7"/>
  <c r="A14803" i="7"/>
  <c r="L14257" i="7"/>
  <c r="A14257" i="7"/>
  <c r="L15455" i="7"/>
  <c r="A15455" i="7"/>
  <c r="L16533" i="7"/>
  <c r="A16533" i="7"/>
  <c r="L15173" i="7"/>
  <c r="A15173" i="7"/>
  <c r="L16643" i="7"/>
  <c r="A16643" i="7"/>
  <c r="L15347" i="7"/>
  <c r="A15347" i="7"/>
  <c r="L15346" i="7"/>
  <c r="A15346" i="7"/>
  <c r="L15457" i="7"/>
  <c r="A15457" i="7"/>
  <c r="L12951" i="7"/>
  <c r="A12951" i="7"/>
  <c r="L13942" i="7"/>
  <c r="A13942" i="7"/>
  <c r="L13512" i="7"/>
  <c r="A13512" i="7"/>
  <c r="L14370" i="7"/>
  <c r="A14370" i="7"/>
  <c r="L12263" i="7"/>
  <c r="A12263" i="7"/>
  <c r="L13579" i="7"/>
  <c r="A13579" i="7"/>
  <c r="L12818" i="7"/>
  <c r="A12818" i="7"/>
  <c r="L16750" i="7"/>
  <c r="A16750" i="7"/>
  <c r="L16126" i="7"/>
  <c r="A16126" i="7"/>
  <c r="L13108" i="7"/>
  <c r="A13108" i="7"/>
  <c r="L12862" i="7"/>
  <c r="A12862" i="7"/>
  <c r="L13106" i="7"/>
  <c r="A13106" i="7"/>
  <c r="L13943" i="7"/>
  <c r="A13943" i="7"/>
  <c r="L14557" i="7"/>
  <c r="A14557" i="7"/>
  <c r="L14586" i="7"/>
  <c r="A14586" i="7"/>
  <c r="L15008" i="7"/>
  <c r="A15008" i="7"/>
  <c r="L15511" i="7"/>
  <c r="A15511" i="7"/>
  <c r="L15478" i="7"/>
  <c r="A15478" i="7"/>
  <c r="L15357" i="7"/>
  <c r="A15357" i="7"/>
  <c r="L16667" i="7"/>
  <c r="A16667" i="7"/>
  <c r="L16226" i="7"/>
  <c r="A16226" i="7"/>
  <c r="L14816" i="7"/>
  <c r="A14816" i="7"/>
  <c r="L13316" i="7"/>
  <c r="A13316" i="7"/>
  <c r="L13984" i="7"/>
  <c r="A13984" i="7"/>
  <c r="L14783" i="7"/>
  <c r="A14783" i="7"/>
  <c r="L14191" i="7"/>
  <c r="A14191" i="7"/>
  <c r="L14670" i="7"/>
  <c r="A14670" i="7"/>
  <c r="L13300" i="7"/>
  <c r="A13300" i="7"/>
  <c r="L12956" i="7"/>
  <c r="A12956" i="7"/>
  <c r="L13996" i="7"/>
  <c r="A13996" i="7"/>
  <c r="L12664" i="7"/>
  <c r="A12664" i="7"/>
  <c r="L13820" i="7"/>
  <c r="A13820" i="7"/>
  <c r="L14026" i="7"/>
  <c r="A14026" i="7"/>
  <c r="L12639" i="7"/>
  <c r="A12639" i="7"/>
  <c r="L13589" i="7"/>
  <c r="A13589" i="7"/>
  <c r="L13323" i="7"/>
  <c r="A13323" i="7"/>
  <c r="L12363" i="7"/>
  <c r="A12363" i="7"/>
  <c r="L13306" i="7"/>
  <c r="A13306" i="7"/>
  <c r="L12354" i="7"/>
  <c r="A12354" i="7"/>
  <c r="L16871" i="7"/>
  <c r="A16871" i="7"/>
  <c r="L17000" i="7"/>
  <c r="A17000" i="7"/>
  <c r="L16789" i="7"/>
  <c r="A16789" i="7"/>
  <c r="L16564" i="7"/>
  <c r="A16564" i="7"/>
  <c r="L13337" i="7"/>
  <c r="A13337" i="7"/>
  <c r="L14730" i="7"/>
  <c r="A14730" i="7"/>
  <c r="L12650" i="7"/>
  <c r="A12650" i="7"/>
  <c r="L16857" i="7"/>
  <c r="A16857" i="7"/>
  <c r="L15352" i="7"/>
  <c r="A15352" i="7"/>
  <c r="L15991" i="7"/>
  <c r="A15991" i="7"/>
  <c r="L14974" i="7"/>
  <c r="A14974" i="7"/>
  <c r="L16452" i="7"/>
  <c r="A16452" i="7"/>
  <c r="L16203" i="7"/>
  <c r="A16203" i="7"/>
  <c r="L14977" i="7"/>
  <c r="A14977" i="7"/>
  <c r="L13160" i="7"/>
  <c r="A13160" i="7"/>
  <c r="L13157" i="7"/>
  <c r="A13157" i="7"/>
  <c r="L13250" i="7"/>
  <c r="A13250" i="7"/>
  <c r="L16342" i="7"/>
  <c r="A16342" i="7"/>
  <c r="L14160" i="7"/>
  <c r="A14160" i="7"/>
  <c r="L13813" i="7"/>
  <c r="A13813" i="7"/>
  <c r="L15983" i="7"/>
  <c r="A15983" i="7"/>
  <c r="L14375" i="7"/>
  <c r="A14375" i="7"/>
  <c r="L12189" i="7"/>
  <c r="A12189" i="7"/>
  <c r="L16204" i="7"/>
  <c r="A16204" i="7"/>
  <c r="L14978" i="7"/>
  <c r="A14978" i="7"/>
  <c r="L12910" i="7"/>
  <c r="A12910" i="7"/>
  <c r="L13749" i="7"/>
  <c r="A13749" i="7"/>
  <c r="L16864" i="7"/>
  <c r="A16864" i="7"/>
  <c r="L15556" i="7"/>
  <c r="A15556" i="7"/>
  <c r="L12456" i="7"/>
  <c r="A12456" i="7"/>
  <c r="L15766" i="7"/>
  <c r="A15766" i="7"/>
  <c r="L13536" i="7"/>
  <c r="A13536" i="7"/>
  <c r="L12606" i="7"/>
  <c r="A12606" i="7"/>
  <c r="L12248" i="7"/>
  <c r="A12248" i="7"/>
  <c r="L15136" i="7"/>
  <c r="A15136" i="7"/>
  <c r="L16195" i="7"/>
  <c r="A16195" i="7"/>
  <c r="L13142" i="7"/>
  <c r="A13142" i="7"/>
  <c r="L14099" i="7"/>
  <c r="A14099" i="7"/>
  <c r="L12923" i="7"/>
  <c r="A12923" i="7"/>
  <c r="L16499" i="7"/>
  <c r="A16499" i="7"/>
  <c r="L13440" i="7"/>
  <c r="A13440" i="7"/>
  <c r="L12687" i="7"/>
  <c r="A12687" i="7"/>
  <c r="L15522" i="7"/>
  <c r="A15522" i="7"/>
  <c r="L13200" i="7"/>
  <c r="A13200" i="7"/>
  <c r="L12734" i="7"/>
  <c r="A12734" i="7"/>
  <c r="L16987" i="7"/>
  <c r="A16987" i="7"/>
  <c r="L16415" i="7"/>
  <c r="A16415" i="7"/>
  <c r="L15364" i="7"/>
  <c r="A15364" i="7"/>
  <c r="L14881" i="7"/>
  <c r="A14881" i="7"/>
  <c r="L14269" i="7"/>
  <c r="A14269" i="7"/>
  <c r="L12558" i="7"/>
  <c r="A12558" i="7"/>
  <c r="L12915" i="7"/>
  <c r="A12915" i="7"/>
  <c r="L16688" i="7"/>
  <c r="A16688" i="7"/>
  <c r="L12913" i="7"/>
  <c r="A12913" i="7"/>
  <c r="L15976" i="7"/>
  <c r="A15976" i="7"/>
  <c r="L15075" i="7"/>
  <c r="A15075" i="7"/>
  <c r="L13460" i="7"/>
  <c r="A13460" i="7"/>
  <c r="L12814" i="7"/>
  <c r="A12814" i="7"/>
  <c r="L13187" i="7"/>
  <c r="A13187" i="7"/>
  <c r="L12697" i="7"/>
  <c r="A12697" i="7"/>
  <c r="L13264" i="7"/>
  <c r="A13264" i="7"/>
  <c r="L16506" i="7"/>
  <c r="A16506" i="7"/>
  <c r="L13514" i="7"/>
  <c r="A13514" i="7"/>
  <c r="L14701" i="7"/>
  <c r="A14701" i="7"/>
  <c r="L12898" i="7"/>
  <c r="A12898" i="7"/>
  <c r="L16598" i="7"/>
  <c r="A16598" i="7"/>
  <c r="L16516" i="7"/>
  <c r="A16516" i="7"/>
  <c r="L16934" i="7"/>
  <c r="A16934" i="7"/>
  <c r="L16995" i="7"/>
  <c r="A16995" i="7"/>
  <c r="L15334" i="7"/>
  <c r="A15334" i="7"/>
  <c r="L15340" i="7"/>
  <c r="A15340" i="7"/>
  <c r="L14393" i="7"/>
  <c r="A14393" i="7"/>
  <c r="L13577" i="7"/>
  <c r="A13577" i="7"/>
  <c r="L14494" i="7"/>
  <c r="A14494" i="7"/>
  <c r="L14069" i="7"/>
  <c r="A14069" i="7"/>
  <c r="L14498" i="7"/>
  <c r="A14498" i="7"/>
  <c r="L12755" i="7"/>
  <c r="A12755" i="7"/>
  <c r="L16774" i="7"/>
  <c r="A16774" i="7"/>
  <c r="L12208" i="7"/>
  <c r="A12208" i="7"/>
  <c r="L12857" i="7"/>
  <c r="A12857" i="7"/>
  <c r="L16368" i="7"/>
  <c r="A16368" i="7"/>
  <c r="L15688" i="7"/>
  <c r="A15688" i="7"/>
  <c r="L15160" i="7"/>
  <c r="A15160" i="7"/>
  <c r="L15687" i="7"/>
  <c r="A15687" i="7"/>
  <c r="L14903" i="7"/>
  <c r="A14903" i="7"/>
  <c r="L15670" i="7"/>
  <c r="A15670" i="7"/>
  <c r="L16333" i="7"/>
  <c r="A16333" i="7"/>
  <c r="L15653" i="7"/>
  <c r="A15653" i="7"/>
  <c r="L15700" i="7"/>
  <c r="A15700" i="7"/>
  <c r="L15636" i="7"/>
  <c r="A15636" i="7"/>
  <c r="L15691" i="7"/>
  <c r="A15691" i="7"/>
  <c r="L14907" i="7"/>
  <c r="A14907" i="7"/>
  <c r="L15690" i="7"/>
  <c r="A15690" i="7"/>
  <c r="L15626" i="7"/>
  <c r="A15626" i="7"/>
  <c r="L15689" i="7"/>
  <c r="A15689" i="7"/>
  <c r="L15625" i="7"/>
  <c r="A15625" i="7"/>
  <c r="L13934" i="7"/>
  <c r="A13934" i="7"/>
  <c r="L12852" i="7"/>
  <c r="A12852" i="7"/>
  <c r="L14500" i="7"/>
  <c r="A14500" i="7"/>
  <c r="L13409" i="7"/>
  <c r="A13409" i="7"/>
  <c r="L13125" i="7"/>
  <c r="A13125" i="7"/>
  <c r="L13131" i="7"/>
  <c r="A13131" i="7"/>
  <c r="L12498" i="7"/>
  <c r="A12498" i="7"/>
  <c r="L16535" i="7"/>
  <c r="A16535" i="7"/>
  <c r="L15067" i="7"/>
  <c r="A15067" i="7"/>
  <c r="L14079" i="7"/>
  <c r="A14079" i="7"/>
  <c r="L12894" i="7"/>
  <c r="A12894" i="7"/>
  <c r="L16186" i="7"/>
  <c r="A16186" i="7"/>
  <c r="L13020" i="7"/>
  <c r="A13020" i="7"/>
  <c r="L12638" i="7"/>
  <c r="A12638" i="7"/>
  <c r="L12601" i="7"/>
  <c r="A12601" i="7"/>
  <c r="L16780" i="7"/>
  <c r="A16780" i="7"/>
  <c r="L14957" i="7"/>
  <c r="A14957" i="7"/>
  <c r="L16778" i="7"/>
  <c r="A16778" i="7"/>
  <c r="L15501" i="7"/>
  <c r="A15501" i="7"/>
  <c r="L16585" i="7"/>
  <c r="A16585" i="7"/>
  <c r="L14702" i="7"/>
  <c r="A14702" i="7"/>
  <c r="L12581" i="7"/>
  <c r="A12581" i="7"/>
  <c r="L15872" i="7"/>
  <c r="A15872" i="7"/>
  <c r="L15887" i="7"/>
  <c r="A15887" i="7"/>
  <c r="L15783" i="7"/>
  <c r="A15783" i="7"/>
  <c r="L15798" i="7"/>
  <c r="A15798" i="7"/>
  <c r="L15845" i="7"/>
  <c r="A15845" i="7"/>
  <c r="L15852" i="7"/>
  <c r="A15852" i="7"/>
  <c r="L15859" i="7"/>
  <c r="A15859" i="7"/>
  <c r="L15866" i="7"/>
  <c r="A15866" i="7"/>
  <c r="L15873" i="7"/>
  <c r="A15873" i="7"/>
  <c r="L14883" i="7"/>
  <c r="A14883" i="7"/>
  <c r="L14445" i="7"/>
  <c r="A14445" i="7"/>
  <c r="L14193" i="7"/>
  <c r="A14193" i="7"/>
  <c r="L16868" i="7"/>
  <c r="A16868" i="7"/>
  <c r="L16143" i="7"/>
  <c r="A16143" i="7"/>
  <c r="L16117" i="7"/>
  <c r="A16117" i="7"/>
  <c r="L15409" i="7"/>
  <c r="A15409" i="7"/>
  <c r="L13789" i="7"/>
  <c r="A13789" i="7"/>
  <c r="L16208" i="7"/>
  <c r="A16208" i="7"/>
  <c r="L15447" i="7"/>
  <c r="A15447" i="7"/>
  <c r="L15974" i="7"/>
  <c r="A15974" i="7"/>
  <c r="L15373" i="7"/>
  <c r="A15373" i="7"/>
  <c r="L15380" i="7"/>
  <c r="A15380" i="7"/>
  <c r="L15371" i="7"/>
  <c r="A15371" i="7"/>
  <c r="L15274" i="7"/>
  <c r="A15274" i="7"/>
  <c r="L15377" i="7"/>
  <c r="A15377" i="7"/>
  <c r="L12926" i="7"/>
  <c r="A12926" i="7"/>
  <c r="L14200" i="7"/>
  <c r="A14200" i="7"/>
  <c r="L12775" i="7"/>
  <c r="A12775" i="7"/>
  <c r="L13753" i="7"/>
  <c r="A13753" i="7"/>
  <c r="L14078" i="7"/>
  <c r="A14078" i="7"/>
  <c r="L13663" i="7"/>
  <c r="A13663" i="7"/>
  <c r="L14204" i="7"/>
  <c r="A14204" i="7"/>
  <c r="L14219" i="7"/>
  <c r="A14219" i="7"/>
  <c r="L12782" i="7"/>
  <c r="A12782" i="7"/>
  <c r="L13745" i="7"/>
  <c r="A13745" i="7"/>
  <c r="L13821" i="7"/>
  <c r="A13821" i="7"/>
  <c r="L12388" i="7"/>
  <c r="A12388" i="7"/>
  <c r="L13842" i="7"/>
  <c r="A13842" i="7"/>
  <c r="L12418" i="7"/>
  <c r="A12418" i="7"/>
  <c r="L16678" i="7"/>
  <c r="A16678" i="7"/>
  <c r="L13247" i="7"/>
  <c r="A13247" i="7"/>
  <c r="L14959" i="7"/>
  <c r="A14959" i="7"/>
  <c r="L12744" i="7"/>
  <c r="A12744" i="7"/>
  <c r="L13587" i="7"/>
  <c r="A13587" i="7"/>
  <c r="L16472" i="7"/>
  <c r="A16472" i="7"/>
  <c r="L15424" i="7"/>
  <c r="A15424" i="7"/>
  <c r="L15575" i="7"/>
  <c r="A15575" i="7"/>
  <c r="L16478" i="7"/>
  <c r="A16478" i="7"/>
  <c r="L15134" i="7"/>
  <c r="A15134" i="7"/>
  <c r="L16301" i="7"/>
  <c r="A16301" i="7"/>
  <c r="L15421" i="7"/>
  <c r="A15421" i="7"/>
  <c r="L16436" i="7"/>
  <c r="A16436" i="7"/>
  <c r="L16475" i="7"/>
  <c r="A16475" i="7"/>
  <c r="L14850" i="7"/>
  <c r="A14850" i="7"/>
  <c r="L15378" i="7"/>
  <c r="A15378" i="7"/>
  <c r="L16553" i="7"/>
  <c r="A16553" i="7"/>
  <c r="L15505" i="7"/>
  <c r="A15505" i="7"/>
  <c r="L13993" i="7"/>
  <c r="A13993" i="7"/>
  <c r="L12961" i="7"/>
  <c r="A12961" i="7"/>
  <c r="L14672" i="7"/>
  <c r="A14672" i="7"/>
  <c r="L13836" i="7"/>
  <c r="A13836" i="7"/>
  <c r="L12990" i="7"/>
  <c r="A12990" i="7"/>
  <c r="L14511" i="7"/>
  <c r="A14511" i="7"/>
  <c r="L12684" i="7"/>
  <c r="A12684" i="7"/>
  <c r="L14526" i="7"/>
  <c r="A14526" i="7"/>
  <c r="L13550" i="7"/>
  <c r="A13550" i="7"/>
  <c r="L14597" i="7"/>
  <c r="A14597" i="7"/>
  <c r="L14061" i="7"/>
  <c r="A14061" i="7"/>
  <c r="L12919" i="7"/>
  <c r="A12919" i="7"/>
  <c r="L14012" i="7"/>
  <c r="A14012" i="7"/>
  <c r="L13446" i="7"/>
  <c r="A13446" i="7"/>
  <c r="L14563" i="7"/>
  <c r="A14563" i="7"/>
  <c r="L13545" i="7"/>
  <c r="A13545" i="7"/>
  <c r="L14682" i="7"/>
  <c r="A14682" i="7"/>
  <c r="L13604" i="7"/>
  <c r="A13604" i="7"/>
  <c r="L12903" i="7"/>
  <c r="A12903" i="7"/>
  <c r="L12399" i="7"/>
  <c r="A12399" i="7"/>
  <c r="L13533" i="7"/>
  <c r="A13533" i="7"/>
  <c r="L12549" i="7"/>
  <c r="A12549" i="7"/>
  <c r="L12356" i="7"/>
  <c r="A12356" i="7"/>
  <c r="L13267" i="7"/>
  <c r="A13267" i="7"/>
  <c r="L12355" i="7"/>
  <c r="A12355" i="7"/>
  <c r="L13394" i="7"/>
  <c r="A13394" i="7"/>
  <c r="L12393" i="7"/>
  <c r="A12393" i="7"/>
  <c r="L16695" i="7"/>
  <c r="A16695" i="7"/>
  <c r="L16947" i="7"/>
  <c r="A16947" i="7"/>
  <c r="L16866" i="7"/>
  <c r="A16866" i="7"/>
  <c r="L16689" i="7"/>
  <c r="A16689" i="7"/>
  <c r="L16944" i="7"/>
  <c r="A16944" i="7"/>
  <c r="L16973" i="7"/>
  <c r="A16973" i="7"/>
  <c r="L16876" i="7"/>
  <c r="A16876" i="7"/>
  <c r="L16096" i="7"/>
  <c r="A16096" i="7"/>
  <c r="L16095" i="7"/>
  <c r="A16095" i="7"/>
  <c r="L16102" i="7"/>
  <c r="A16102" i="7"/>
  <c r="L16109" i="7"/>
  <c r="A16109" i="7"/>
  <c r="L16092" i="7"/>
  <c r="A16092" i="7"/>
  <c r="L16570" i="7"/>
  <c r="A16570" i="7"/>
  <c r="L16097" i="7"/>
  <c r="A16097" i="7"/>
  <c r="L16605" i="7"/>
  <c r="A16605" i="7"/>
  <c r="L14352" i="7"/>
  <c r="A14352" i="7"/>
  <c r="L14740" i="7"/>
  <c r="A14740" i="7"/>
  <c r="L14386" i="7"/>
  <c r="A14386" i="7"/>
  <c r="L12837" i="7"/>
  <c r="A12837" i="7"/>
  <c r="L12442" i="7"/>
  <c r="A12442" i="7"/>
  <c r="L16624" i="7"/>
  <c r="A16624" i="7"/>
  <c r="L16056" i="7"/>
  <c r="A16056" i="7"/>
  <c r="L15920" i="7"/>
  <c r="A15920" i="7"/>
  <c r="L15760" i="7"/>
  <c r="A15760" i="7"/>
  <c r="L15536" i="7"/>
  <c r="A15536" i="7"/>
  <c r="L15080" i="7"/>
  <c r="A15080" i="7"/>
  <c r="L14625" i="7"/>
  <c r="A14625" i="7"/>
  <c r="L16479" i="7"/>
  <c r="A16479" i="7"/>
  <c r="L16215" i="7"/>
  <c r="A16215" i="7"/>
  <c r="L16023" i="7"/>
  <c r="A16023" i="7"/>
  <c r="L15831" i="7"/>
  <c r="A15831" i="7"/>
  <c r="L15719" i="7"/>
  <c r="A15719" i="7"/>
  <c r="L15295" i="7"/>
  <c r="A15295" i="7"/>
  <c r="L14834" i="7"/>
  <c r="A14834" i="7"/>
  <c r="L16558" i="7"/>
  <c r="A16558" i="7"/>
  <c r="L16270" i="7"/>
  <c r="A16270" i="7"/>
  <c r="L16054" i="7"/>
  <c r="A16054" i="7"/>
  <c r="L15918" i="7"/>
  <c r="A15918" i="7"/>
  <c r="L15742" i="7"/>
  <c r="A15742" i="7"/>
  <c r="L15542" i="7"/>
  <c r="A15542" i="7"/>
  <c r="L15118" i="7"/>
  <c r="A15118" i="7"/>
  <c r="L14822" i="7"/>
  <c r="A14822" i="7"/>
  <c r="L16645" i="7"/>
  <c r="A16645" i="7"/>
  <c r="L16317" i="7"/>
  <c r="A16317" i="7"/>
  <c r="L16133" i="7"/>
  <c r="A16133" i="7"/>
  <c r="L16021" i="7"/>
  <c r="A16021" i="7"/>
  <c r="L15821" i="7"/>
  <c r="A15821" i="7"/>
  <c r="L15597" i="7"/>
  <c r="A15597" i="7"/>
  <c r="L15301" i="7"/>
  <c r="A15301" i="7"/>
  <c r="L14941" i="7"/>
  <c r="A14941" i="7"/>
  <c r="L16660" i="7"/>
  <c r="A16660" i="7"/>
  <c r="L16404" i="7"/>
  <c r="A16404" i="7"/>
  <c r="L16212" i="7"/>
  <c r="A16212" i="7"/>
  <c r="L16028" i="7"/>
  <c r="A16028" i="7"/>
  <c r="L15836" i="7"/>
  <c r="A15836" i="7"/>
  <c r="L15732" i="7"/>
  <c r="A15732" i="7"/>
  <c r="L15540" i="7"/>
  <c r="A15540" i="7"/>
  <c r="L15284" i="7"/>
  <c r="A15284" i="7"/>
  <c r="L14830" i="7"/>
  <c r="A14830" i="7"/>
  <c r="L16539" i="7"/>
  <c r="A16539" i="7"/>
  <c r="L16275" i="7"/>
  <c r="A16275" i="7"/>
  <c r="L16059" i="7"/>
  <c r="A16059" i="7"/>
  <c r="L15923" i="7"/>
  <c r="A15923" i="7"/>
  <c r="L15779" i="7"/>
  <c r="A15779" i="7"/>
  <c r="L15595" i="7"/>
  <c r="A15595" i="7"/>
  <c r="L15419" i="7"/>
  <c r="A15419" i="7"/>
  <c r="L15147" i="7"/>
  <c r="A15147" i="7"/>
  <c r="L14840" i="7"/>
  <c r="A14840" i="7"/>
  <c r="L16594" i="7"/>
  <c r="A16594" i="7"/>
  <c r="L16250" i="7"/>
  <c r="A16250" i="7"/>
  <c r="L16042" i="7"/>
  <c r="A16042" i="7"/>
  <c r="L15914" i="7"/>
  <c r="A15914" i="7"/>
  <c r="L15746" i="7"/>
  <c r="A15746" i="7"/>
  <c r="L15554" i="7"/>
  <c r="A15554" i="7"/>
  <c r="L15386" i="7"/>
  <c r="A15386" i="7"/>
  <c r="L15082" i="7"/>
  <c r="A15082" i="7"/>
  <c r="L14713" i="7"/>
  <c r="A14713" i="7"/>
  <c r="L16441" i="7"/>
  <c r="A16441" i="7"/>
  <c r="L16113" i="7"/>
  <c r="A16113" i="7"/>
  <c r="L15937" i="7"/>
  <c r="A15937" i="7"/>
  <c r="L15777" i="7"/>
  <c r="A15777" i="7"/>
  <c r="L15553" i="7"/>
  <c r="A15553" i="7"/>
  <c r="L15393" i="7"/>
  <c r="A15393" i="7"/>
  <c r="L15097" i="7"/>
  <c r="A15097" i="7"/>
  <c r="L14137" i="7"/>
  <c r="A14137" i="7"/>
  <c r="L13848" i="7"/>
  <c r="A13848" i="7"/>
  <c r="L13463" i="7"/>
  <c r="A13463" i="7"/>
  <c r="L13036" i="7"/>
  <c r="A13036" i="7"/>
  <c r="L14752" i="7"/>
  <c r="A14752" i="7"/>
  <c r="L14536" i="7"/>
  <c r="A14536" i="7"/>
  <c r="L14248" i="7"/>
  <c r="A14248" i="7"/>
  <c r="L14048" i="7"/>
  <c r="A14048" i="7"/>
  <c r="L13656" i="7"/>
  <c r="A13656" i="7"/>
  <c r="L13416" i="7"/>
  <c r="A13416" i="7"/>
  <c r="L12879" i="7"/>
  <c r="A12879" i="7"/>
  <c r="L14823" i="7"/>
  <c r="A14823" i="7"/>
  <c r="L14623" i="7"/>
  <c r="A14623" i="7"/>
  <c r="L14319" i="7"/>
  <c r="A14319" i="7"/>
  <c r="L14143" i="7"/>
  <c r="A14143" i="7"/>
  <c r="L13857" i="7"/>
  <c r="A13857" i="7"/>
  <c r="L13415" i="7"/>
  <c r="A13415" i="7"/>
  <c r="L13000" i="7"/>
  <c r="A13000" i="7"/>
  <c r="L14742" i="7"/>
  <c r="A14742" i="7"/>
  <c r="L14534" i="7"/>
  <c r="A14534" i="7"/>
  <c r="L14238" i="7"/>
  <c r="A14238" i="7"/>
  <c r="L13953" i="7"/>
  <c r="A13953" i="7"/>
  <c r="L13561" i="7"/>
  <c r="A13561" i="7"/>
  <c r="L13176" i="7"/>
  <c r="A13176" i="7"/>
  <c r="L12934" i="7"/>
  <c r="A12934" i="7"/>
  <c r="L14717" i="7"/>
  <c r="A14717" i="7"/>
  <c r="L14317" i="7"/>
  <c r="A14317" i="7"/>
  <c r="L14181" i="7"/>
  <c r="A14181" i="7"/>
  <c r="L13908" i="7"/>
  <c r="A13908" i="7"/>
  <c r="L13470" i="7"/>
  <c r="A13470" i="7"/>
  <c r="L12967" i="7"/>
  <c r="A12967" i="7"/>
  <c r="L12328" i="7"/>
  <c r="A12328" i="7"/>
  <c r="L14620" i="7"/>
  <c r="A14620" i="7"/>
  <c r="L14340" i="7"/>
  <c r="A14340" i="7"/>
  <c r="L14180" i="7"/>
  <c r="A14180" i="7"/>
  <c r="L14036" i="7"/>
  <c r="A14036" i="7"/>
  <c r="L13524" i="7"/>
  <c r="A13524" i="7"/>
  <c r="L13040" i="7"/>
  <c r="A13040" i="7"/>
  <c r="L12512" i="7"/>
  <c r="A12512" i="7"/>
  <c r="L14619" i="7"/>
  <c r="A14619" i="7"/>
  <c r="L14307" i="7"/>
  <c r="A14307" i="7"/>
  <c r="L14107" i="7"/>
  <c r="A14107" i="7"/>
  <c r="L13950" i="7"/>
  <c r="A13950" i="7"/>
  <c r="L13521" i="7"/>
  <c r="A13521" i="7"/>
  <c r="L13113" i="7"/>
  <c r="A13113" i="7"/>
  <c r="L12704" i="7"/>
  <c r="A12704" i="7"/>
  <c r="L14626" i="7"/>
  <c r="A14626" i="7"/>
  <c r="L14378" i="7"/>
  <c r="A14378" i="7"/>
  <c r="L14090" i="7"/>
  <c r="A14090" i="7"/>
  <c r="L13705" i="7"/>
  <c r="A13705" i="7"/>
  <c r="L13420" i="7"/>
  <c r="A13420" i="7"/>
  <c r="L12940" i="7"/>
  <c r="A12940" i="7"/>
  <c r="L12631" i="7"/>
  <c r="A12631" i="7"/>
  <c r="L12423" i="7"/>
  <c r="A12423" i="7"/>
  <c r="L12566" i="7"/>
  <c r="A12566" i="7"/>
  <c r="L12318" i="7"/>
  <c r="A12318" i="7"/>
  <c r="L13781" i="7"/>
  <c r="A13781" i="7"/>
  <c r="L13525" i="7"/>
  <c r="A13525" i="7"/>
  <c r="L13341" i="7"/>
  <c r="A13341" i="7"/>
  <c r="L13037" i="7"/>
  <c r="A13037" i="7"/>
  <c r="L12749" i="7"/>
  <c r="A12749" i="7"/>
  <c r="L12565" i="7"/>
  <c r="A12565" i="7"/>
  <c r="L12333" i="7"/>
  <c r="A12333" i="7"/>
  <c r="L12508" i="7"/>
  <c r="A12508" i="7"/>
  <c r="L12276" i="7"/>
  <c r="A12276" i="7"/>
  <c r="L13787" i="7"/>
  <c r="A13787" i="7"/>
  <c r="L13523" i="7"/>
  <c r="A13523" i="7"/>
  <c r="L13291" i="7"/>
  <c r="A13291" i="7"/>
  <c r="L13003" i="7"/>
  <c r="A13003" i="7"/>
  <c r="L12803" i="7"/>
  <c r="A12803" i="7"/>
  <c r="L12507" i="7"/>
  <c r="A12507" i="7"/>
  <c r="L12315" i="7"/>
  <c r="A12315" i="7"/>
  <c r="L13954" i="7"/>
  <c r="A13954" i="7"/>
  <c r="L13658" i="7"/>
  <c r="A13658" i="7"/>
  <c r="L13426" i="7"/>
  <c r="A13426" i="7"/>
  <c r="L13146" i="7"/>
  <c r="A13146" i="7"/>
  <c r="L12882" i="7"/>
  <c r="A12882" i="7"/>
  <c r="L12626" i="7"/>
  <c r="A12626" i="7"/>
  <c r="L12266" i="7"/>
  <c r="A12266" i="7"/>
  <c r="L12673" i="7"/>
  <c r="A12673" i="7"/>
  <c r="L12433" i="7"/>
  <c r="A12433" i="7"/>
  <c r="L17046" i="7"/>
  <c r="A17046" i="7"/>
  <c r="L17056" i="7"/>
  <c r="A17056" i="7"/>
  <c r="L16898" i="7"/>
  <c r="A16898" i="7"/>
  <c r="L16895" i="7"/>
  <c r="A16895" i="7"/>
  <c r="L17050" i="7"/>
  <c r="A17050" i="7"/>
  <c r="L17057" i="7"/>
  <c r="A17057" i="7"/>
  <c r="L16817" i="7"/>
  <c r="A16817" i="7"/>
  <c r="L16824" i="7"/>
  <c r="A16824" i="7"/>
  <c r="L16822" i="7"/>
  <c r="A16822" i="7"/>
  <c r="L16901" i="7"/>
  <c r="A16901" i="7"/>
  <c r="L17004" i="7"/>
  <c r="A17004" i="7"/>
  <c r="L16899" i="7"/>
  <c r="A16899" i="7"/>
  <c r="L12293" i="7"/>
  <c r="A12293" i="7"/>
  <c r="L13516" i="7"/>
  <c r="A13516" i="7"/>
  <c r="L14659" i="7"/>
  <c r="A14659" i="7"/>
  <c r="L15069" i="7"/>
  <c r="A15069" i="7"/>
  <c r="L12780" i="7"/>
  <c r="A12780" i="7"/>
  <c r="L14645" i="7"/>
  <c r="A14645" i="7"/>
  <c r="L16176" i="7"/>
  <c r="A16176" i="7"/>
  <c r="L16671" i="7"/>
  <c r="A16671" i="7"/>
  <c r="L15007" i="7"/>
  <c r="A15007" i="7"/>
  <c r="L15246" i="7"/>
  <c r="A15246" i="7"/>
  <c r="L16397" i="7"/>
  <c r="A16397" i="7"/>
  <c r="L16420" i="7"/>
  <c r="A16420" i="7"/>
  <c r="L14769" i="7"/>
  <c r="A14769" i="7"/>
  <c r="L15243" i="7"/>
  <c r="A15243" i="7"/>
  <c r="L16146" i="7"/>
  <c r="A16146" i="7"/>
  <c r="L16465" i="7"/>
  <c r="A16465" i="7"/>
  <c r="L14121" i="7"/>
  <c r="A14121" i="7"/>
  <c r="L13167" i="7"/>
  <c r="A13167" i="7"/>
  <c r="L13166" i="7"/>
  <c r="A13166" i="7"/>
  <c r="L14285" i="7"/>
  <c r="A14285" i="7"/>
  <c r="L14123" i="7"/>
  <c r="A14123" i="7"/>
  <c r="L12302" i="7"/>
  <c r="A12302" i="7"/>
  <c r="L12483" i="7"/>
  <c r="A12483" i="7"/>
  <c r="L16743" i="7"/>
  <c r="A16743" i="7"/>
  <c r="L16744" i="7"/>
  <c r="A16744" i="7"/>
  <c r="L16748" i="7"/>
  <c r="A16748" i="7"/>
  <c r="L16851" i="7"/>
  <c r="A16851" i="7"/>
  <c r="L14991" i="7"/>
  <c r="A14991" i="7"/>
  <c r="L14225" i="7"/>
  <c r="A14225" i="7"/>
  <c r="L16457" i="7"/>
  <c r="A16457" i="7"/>
  <c r="L14733" i="7"/>
  <c r="A14733" i="7"/>
  <c r="L12640" i="7"/>
  <c r="A12640" i="7"/>
  <c r="L13048" i="7"/>
  <c r="A13048" i="7"/>
  <c r="L12610" i="7"/>
  <c r="A12610" i="7"/>
  <c r="L16461" i="7"/>
  <c r="A16461" i="7"/>
  <c r="L15996" i="7"/>
  <c r="A15996" i="7"/>
  <c r="L15042" i="7"/>
  <c r="A15042" i="7"/>
  <c r="L13790" i="7"/>
  <c r="A13790" i="7"/>
  <c r="L16756" i="7"/>
  <c r="A16756" i="7"/>
  <c r="L13318" i="7"/>
  <c r="A13318" i="7"/>
  <c r="L15495" i="7"/>
  <c r="A15495" i="7"/>
  <c r="L15374" i="7"/>
  <c r="A15374" i="7"/>
  <c r="L15325" i="7"/>
  <c r="A15325" i="7"/>
  <c r="L15515" i="7"/>
  <c r="A15515" i="7"/>
  <c r="L16665" i="7"/>
  <c r="A16665" i="7"/>
  <c r="L13712" i="7"/>
  <c r="A13712" i="7"/>
  <c r="L13990" i="7"/>
  <c r="A13990" i="7"/>
  <c r="L12976" i="7"/>
  <c r="A12976" i="7"/>
  <c r="L13081" i="7"/>
  <c r="A13081" i="7"/>
  <c r="L12376" i="7"/>
  <c r="A12376" i="7"/>
  <c r="L12223" i="7"/>
  <c r="A12223" i="7"/>
  <c r="L13085" i="7"/>
  <c r="A13085" i="7"/>
  <c r="L13091" i="7"/>
  <c r="A13091" i="7"/>
  <c r="L12690" i="7"/>
  <c r="A12690" i="7"/>
  <c r="L16575" i="7"/>
  <c r="A16575" i="7"/>
  <c r="L16662" i="7"/>
  <c r="A16662" i="7"/>
  <c r="L16173" i="7"/>
  <c r="A16173" i="7"/>
  <c r="L15212" i="7"/>
  <c r="A15212" i="7"/>
  <c r="L16514" i="7"/>
  <c r="A16514" i="7"/>
  <c r="L14120" i="7"/>
  <c r="A14120" i="7"/>
  <c r="L12758" i="7"/>
  <c r="A12758" i="7"/>
  <c r="L14124" i="7"/>
  <c r="A14124" i="7"/>
  <c r="L14130" i="7"/>
  <c r="A14130" i="7"/>
  <c r="L13875" i="7"/>
  <c r="A13875" i="7"/>
  <c r="L15255" i="7"/>
  <c r="A15255" i="7"/>
  <c r="L12232" i="7"/>
  <c r="A12232" i="7"/>
  <c r="L16503" i="7"/>
  <c r="A16503" i="7"/>
  <c r="L15431" i="7"/>
  <c r="A15431" i="7"/>
  <c r="L16469" i="7"/>
  <c r="A16469" i="7"/>
  <c r="L16532" i="7"/>
  <c r="A16532" i="7"/>
  <c r="L16531" i="7"/>
  <c r="A16531" i="7"/>
  <c r="L15019" i="7"/>
  <c r="A15019" i="7"/>
  <c r="L15258" i="7"/>
  <c r="A15258" i="7"/>
  <c r="L15433" i="7"/>
  <c r="A15433" i="7"/>
  <c r="L14400" i="7"/>
  <c r="A14400" i="7"/>
  <c r="L13241" i="7"/>
  <c r="A13241" i="7"/>
  <c r="L13185" i="7"/>
  <c r="A13185" i="7"/>
  <c r="L14258" i="7"/>
  <c r="A14258" i="7"/>
  <c r="L12518" i="7"/>
  <c r="A12518" i="7"/>
  <c r="L13571" i="7"/>
  <c r="A13571" i="7"/>
  <c r="L12794" i="7"/>
  <c r="A12794" i="7"/>
  <c r="L17013" i="7"/>
  <c r="A17013" i="7"/>
  <c r="L16604" i="7"/>
  <c r="A16604" i="7"/>
  <c r="L12878" i="7"/>
  <c r="A12878" i="7"/>
  <c r="L12280" i="7"/>
  <c r="A12280" i="7"/>
  <c r="L12282" i="7"/>
  <c r="A12282" i="7"/>
  <c r="L12696" i="7"/>
  <c r="A12696" i="7"/>
  <c r="L16865" i="7"/>
  <c r="A16865" i="7"/>
  <c r="L13916" i="7"/>
  <c r="A13916" i="7"/>
  <c r="L14968" i="7"/>
  <c r="A14968" i="7"/>
  <c r="L15503" i="7"/>
  <c r="A15503" i="7"/>
  <c r="L15422" i="7"/>
  <c r="A15422" i="7"/>
  <c r="L16004" i="7"/>
  <c r="A16004" i="7"/>
  <c r="L16627" i="7"/>
  <c r="A16627" i="7"/>
  <c r="L15138" i="7"/>
  <c r="A15138" i="7"/>
  <c r="L14017" i="7"/>
  <c r="A14017" i="7"/>
  <c r="L12670" i="7"/>
  <c r="A12670" i="7"/>
  <c r="L13590" i="7"/>
  <c r="A13590" i="7"/>
  <c r="L14671" i="7"/>
  <c r="A14671" i="7"/>
  <c r="L13983" i="7"/>
  <c r="A13983" i="7"/>
  <c r="L14598" i="7"/>
  <c r="A14598" i="7"/>
  <c r="L12808" i="7"/>
  <c r="A12808" i="7"/>
  <c r="L12798" i="7"/>
  <c r="A12798" i="7"/>
  <c r="L13840" i="7"/>
  <c r="A13840" i="7"/>
  <c r="L14683" i="7"/>
  <c r="A14683" i="7"/>
  <c r="L13796" i="7"/>
  <c r="A13796" i="7"/>
  <c r="L14010" i="7"/>
  <c r="A14010" i="7"/>
  <c r="L12415" i="7"/>
  <c r="A12415" i="7"/>
  <c r="L13317" i="7"/>
  <c r="A13317" i="7"/>
  <c r="L12995" i="7"/>
  <c r="A12995" i="7"/>
  <c r="L13834" i="7"/>
  <c r="A13834" i="7"/>
  <c r="L12994" i="7"/>
  <c r="A12994" i="7"/>
  <c r="L12785" i="7"/>
  <c r="A12785" i="7"/>
  <c r="L16802" i="7"/>
  <c r="A16802" i="7"/>
  <c r="L16872" i="7"/>
  <c r="A16872" i="7"/>
  <c r="L16693" i="7"/>
  <c r="A16693" i="7"/>
  <c r="L16196" i="7"/>
  <c r="A16196" i="7"/>
  <c r="L14398" i="7"/>
  <c r="A14398" i="7"/>
  <c r="L14434" i="7"/>
  <c r="A14434" i="7"/>
  <c r="L15192" i="7"/>
  <c r="A15192" i="7"/>
  <c r="L15191" i="7"/>
  <c r="A15191" i="7"/>
  <c r="L16453" i="7"/>
  <c r="A16453" i="7"/>
  <c r="L16148" i="7"/>
  <c r="A16148" i="7"/>
  <c r="L14915" i="7"/>
  <c r="A14915" i="7"/>
  <c r="L14791" i="7"/>
  <c r="A14791" i="7"/>
  <c r="L13987" i="7"/>
  <c r="A13987" i="7"/>
  <c r="L12765" i="7"/>
  <c r="A12765" i="7"/>
  <c r="L14800" i="7"/>
  <c r="A14800" i="7"/>
  <c r="L12612" i="7"/>
  <c r="A12612" i="7"/>
  <c r="L12917" i="7"/>
  <c r="A12917" i="7"/>
  <c r="L16486" i="7"/>
  <c r="A16486" i="7"/>
  <c r="L14015" i="7"/>
  <c r="A14015" i="7"/>
  <c r="L13803" i="7"/>
  <c r="A13803" i="7"/>
  <c r="L16886" i="7"/>
  <c r="A16886" i="7"/>
  <c r="L16180" i="7"/>
  <c r="A16180" i="7"/>
  <c r="L14914" i="7"/>
  <c r="A14914" i="7"/>
  <c r="L13750" i="7"/>
  <c r="A13750" i="7"/>
  <c r="L12909" i="7"/>
  <c r="A12909" i="7"/>
  <c r="L14988" i="7"/>
  <c r="A14988" i="7"/>
  <c r="L14098" i="7"/>
  <c r="A14098" i="7"/>
  <c r="L15178" i="7"/>
  <c r="A15178" i="7"/>
  <c r="L13478" i="7"/>
  <c r="A13478" i="7"/>
  <c r="L14156" i="7"/>
  <c r="A14156" i="7"/>
  <c r="L14014" i="7"/>
  <c r="A14014" i="7"/>
  <c r="L14951" i="7"/>
  <c r="A14951" i="7"/>
  <c r="L15251" i="7"/>
  <c r="A15251" i="7"/>
  <c r="L14749" i="7"/>
  <c r="A14749" i="7"/>
  <c r="L14083" i="7"/>
  <c r="A14083" i="7"/>
  <c r="L12203" i="7"/>
  <c r="A12203" i="7"/>
  <c r="L16862" i="7"/>
  <c r="A16862" i="7"/>
  <c r="L15472" i="7"/>
  <c r="A15472" i="7"/>
  <c r="L16131" i="7"/>
  <c r="A16131" i="7"/>
  <c r="L14311" i="7"/>
  <c r="A14311" i="7"/>
  <c r="L12254" i="7"/>
  <c r="A12254" i="7"/>
  <c r="L15577" i="7"/>
  <c r="A15577" i="7"/>
  <c r="L13585" i="7"/>
  <c r="A13585" i="7"/>
  <c r="L13453" i="7"/>
  <c r="A13453" i="7"/>
  <c r="L17036" i="7"/>
  <c r="A17036" i="7"/>
  <c r="L15143" i="7"/>
  <c r="A15143" i="7"/>
  <c r="L16602" i="7"/>
  <c r="A16602" i="7"/>
  <c r="L13015" i="7"/>
  <c r="A13015" i="7"/>
  <c r="L13116" i="7"/>
  <c r="A13116" i="7"/>
  <c r="L12310" i="7"/>
  <c r="A12310" i="7"/>
  <c r="L12747" i="7"/>
  <c r="A12747" i="7"/>
  <c r="L16782" i="7"/>
  <c r="A16782" i="7"/>
  <c r="L16582" i="7"/>
  <c r="A16582" i="7"/>
  <c r="L14373" i="7"/>
  <c r="A14373" i="7"/>
  <c r="L16794" i="7"/>
  <c r="A16794" i="7"/>
  <c r="L15528" i="7"/>
  <c r="A15528" i="7"/>
  <c r="L15570" i="7"/>
  <c r="A15570" i="7"/>
  <c r="L14406" i="7"/>
  <c r="A14406" i="7"/>
  <c r="L13933" i="7"/>
  <c r="A13933" i="7"/>
  <c r="L13139" i="7"/>
  <c r="A13139" i="7"/>
  <c r="L13188" i="7"/>
  <c r="A13188" i="7"/>
  <c r="L14367" i="7"/>
  <c r="A14367" i="7"/>
  <c r="L13868" i="7"/>
  <c r="A13868" i="7"/>
  <c r="L16542" i="7"/>
  <c r="A16542" i="7"/>
  <c r="L16579" i="7"/>
  <c r="A16579" i="7"/>
  <c r="L17058" i="7"/>
  <c r="A17058" i="7"/>
  <c r="L16930" i="7"/>
  <c r="A16930" i="7"/>
  <c r="L16997" i="7"/>
  <c r="A16997" i="7"/>
  <c r="L15336" i="7"/>
  <c r="A15336" i="7"/>
  <c r="L14497" i="7"/>
  <c r="A14497" i="7"/>
  <c r="L15332" i="7"/>
  <c r="A15332" i="7"/>
  <c r="L15337" i="7"/>
  <c r="A15337" i="7"/>
  <c r="L13232" i="7"/>
  <c r="A13232" i="7"/>
  <c r="L14390" i="7"/>
  <c r="A14390" i="7"/>
  <c r="L13228" i="7"/>
  <c r="A13228" i="7"/>
  <c r="L14418" i="7"/>
  <c r="A14418" i="7"/>
  <c r="L12347" i="7"/>
  <c r="A12347" i="7"/>
  <c r="L16766" i="7"/>
  <c r="A16766" i="7"/>
  <c r="L15631" i="7"/>
  <c r="A15631" i="7"/>
  <c r="L13929" i="7"/>
  <c r="A13929" i="7"/>
  <c r="L12487" i="7"/>
  <c r="A12487" i="7"/>
  <c r="L16336" i="7"/>
  <c r="A16336" i="7"/>
  <c r="L15680" i="7"/>
  <c r="A15680" i="7"/>
  <c r="L14473" i="7"/>
  <c r="A14473" i="7"/>
  <c r="L15679" i="7"/>
  <c r="A15679" i="7"/>
  <c r="L16374" i="7"/>
  <c r="A16374" i="7"/>
  <c r="L15662" i="7"/>
  <c r="A15662" i="7"/>
  <c r="L15757" i="7"/>
  <c r="A15757" i="7"/>
  <c r="L15645" i="7"/>
  <c r="A15645" i="7"/>
  <c r="L15692" i="7"/>
  <c r="A15692" i="7"/>
  <c r="L14924" i="7"/>
  <c r="A14924" i="7"/>
  <c r="L15683" i="7"/>
  <c r="A15683" i="7"/>
  <c r="L14891" i="7"/>
  <c r="A14891" i="7"/>
  <c r="L15682" i="7"/>
  <c r="A15682" i="7"/>
  <c r="L14890" i="7"/>
  <c r="A14890" i="7"/>
  <c r="L15681" i="7"/>
  <c r="A15681" i="7"/>
  <c r="L15169" i="7"/>
  <c r="A15169" i="7"/>
  <c r="L13129" i="7"/>
  <c r="A13129" i="7"/>
  <c r="L14157" i="7"/>
  <c r="A14157" i="7"/>
  <c r="L14268" i="7"/>
  <c r="A14268" i="7"/>
  <c r="L12847" i="7"/>
  <c r="A12847" i="7"/>
  <c r="L13101" i="7"/>
  <c r="A13101" i="7"/>
  <c r="L13123" i="7"/>
  <c r="A13123" i="7"/>
  <c r="L12482" i="7"/>
  <c r="A12482" i="7"/>
  <c r="L16698" i="7"/>
  <c r="A16698" i="7"/>
  <c r="L14935" i="7"/>
  <c r="A14935" i="7"/>
  <c r="L16266" i="7"/>
  <c r="A16266" i="7"/>
  <c r="L14630" i="7"/>
  <c r="A14630" i="7"/>
  <c r="L14266" i="7"/>
  <c r="A14266" i="7"/>
  <c r="L16312" i="7"/>
  <c r="A16312" i="7"/>
  <c r="L15986" i="7"/>
  <c r="A15986" i="7"/>
  <c r="L12895" i="7"/>
  <c r="A12895" i="7"/>
  <c r="L13915" i="7"/>
  <c r="A13915" i="7"/>
  <c r="L16426" i="7"/>
  <c r="A16426" i="7"/>
  <c r="L14893" i="7"/>
  <c r="A14893" i="7"/>
  <c r="L15489" i="7"/>
  <c r="A15489" i="7"/>
  <c r="L14582" i="7"/>
  <c r="A14582" i="7"/>
  <c r="L13586" i="7"/>
  <c r="A13586" i="7"/>
  <c r="L15864" i="7"/>
  <c r="A15864" i="7"/>
  <c r="L15879" i="7"/>
  <c r="A15879" i="7"/>
  <c r="L16430" i="7"/>
  <c r="A16430" i="7"/>
  <c r="L15790" i="7"/>
  <c r="A15790" i="7"/>
  <c r="L15797" i="7"/>
  <c r="A15797" i="7"/>
  <c r="L15844" i="7"/>
  <c r="A15844" i="7"/>
  <c r="L15851" i="7"/>
  <c r="A15851" i="7"/>
  <c r="L15858" i="7"/>
  <c r="A15858" i="7"/>
  <c r="L15865" i="7"/>
  <c r="A15865" i="7"/>
  <c r="L16674" i="7"/>
  <c r="A16674" i="7"/>
  <c r="L14411" i="7"/>
  <c r="A14411" i="7"/>
  <c r="L17060" i="7"/>
  <c r="A17060" i="7"/>
  <c r="L16409" i="7"/>
  <c r="A16409" i="7"/>
  <c r="L16867" i="7"/>
  <c r="A16867" i="7"/>
  <c r="L15407" i="7"/>
  <c r="A15407" i="7"/>
  <c r="L14842" i="7"/>
  <c r="A14842" i="7"/>
  <c r="L15305" i="7"/>
  <c r="A15305" i="7"/>
  <c r="L15608" i="7"/>
  <c r="A15608" i="7"/>
  <c r="L15375" i="7"/>
  <c r="A15375" i="7"/>
  <c r="L15446" i="7"/>
  <c r="A15446" i="7"/>
  <c r="L14810" i="7"/>
  <c r="A14810" i="7"/>
  <c r="L15372" i="7"/>
  <c r="A15372" i="7"/>
  <c r="L15275" i="7"/>
  <c r="A15275" i="7"/>
  <c r="L15266" i="7"/>
  <c r="A15266" i="7"/>
  <c r="L15369" i="7"/>
  <c r="A15369" i="7"/>
  <c r="L12792" i="7"/>
  <c r="A12792" i="7"/>
  <c r="L13884" i="7"/>
  <c r="A13884" i="7"/>
  <c r="L12296" i="7"/>
  <c r="A12296" i="7"/>
  <c r="L13062" i="7"/>
  <c r="A13062" i="7"/>
  <c r="L13752" i="7"/>
  <c r="A13752" i="7"/>
  <c r="L13412" i="7"/>
  <c r="A13412" i="7"/>
  <c r="L13865" i="7"/>
  <c r="A13865" i="7"/>
  <c r="L14203" i="7"/>
  <c r="A14203" i="7"/>
  <c r="L12766" i="7"/>
  <c r="A12766" i="7"/>
  <c r="L13735" i="7"/>
  <c r="A13735" i="7"/>
  <c r="L13773" i="7"/>
  <c r="A13773" i="7"/>
  <c r="L12348" i="7"/>
  <c r="A12348" i="7"/>
  <c r="L13818" i="7"/>
  <c r="A13818" i="7"/>
  <c r="L12306" i="7"/>
  <c r="A12306" i="7"/>
  <c r="L16796" i="7"/>
  <c r="A16796" i="7"/>
  <c r="L12294" i="7"/>
  <c r="A12294" i="7"/>
  <c r="L15466" i="7"/>
  <c r="A15466" i="7"/>
  <c r="L14654" i="7"/>
  <c r="A14654" i="7"/>
  <c r="L13315" i="7"/>
  <c r="A13315" i="7"/>
  <c r="L16648" i="7"/>
  <c r="A16648" i="7"/>
  <c r="L15056" i="7"/>
  <c r="A15056" i="7"/>
  <c r="L15519" i="7"/>
  <c r="A15519" i="7"/>
  <c r="L16438" i="7"/>
  <c r="A16438" i="7"/>
  <c r="L15062" i="7"/>
  <c r="A15062" i="7"/>
  <c r="L16069" i="7"/>
  <c r="A16069" i="7"/>
  <c r="L15125" i="7"/>
  <c r="A15125" i="7"/>
  <c r="L16132" i="7"/>
  <c r="A16132" i="7"/>
  <c r="L16435" i="7"/>
  <c r="A16435" i="7"/>
  <c r="L14673" i="7"/>
  <c r="A14673" i="7"/>
  <c r="L14994" i="7"/>
  <c r="A14994" i="7"/>
  <c r="L16473" i="7"/>
  <c r="A16473" i="7"/>
  <c r="L15497" i="7"/>
  <c r="A15497" i="7"/>
  <c r="L13601" i="7"/>
  <c r="A13601" i="7"/>
  <c r="L12902" i="7"/>
  <c r="A12902" i="7"/>
  <c r="L14664" i="7"/>
  <c r="A14664" i="7"/>
  <c r="L13692" i="7"/>
  <c r="A13692" i="7"/>
  <c r="L12900" i="7"/>
  <c r="A12900" i="7"/>
  <c r="L14479" i="7"/>
  <c r="A14479" i="7"/>
  <c r="L12648" i="7"/>
  <c r="A12648" i="7"/>
  <c r="L14510" i="7"/>
  <c r="A14510" i="7"/>
  <c r="L12958" i="7"/>
  <c r="A12958" i="7"/>
  <c r="L14581" i="7"/>
  <c r="A14581" i="7"/>
  <c r="L13832" i="7"/>
  <c r="A13832" i="7"/>
  <c r="L12784" i="7"/>
  <c r="A12784" i="7"/>
  <c r="L13980" i="7"/>
  <c r="A13980" i="7"/>
  <c r="L13368" i="7"/>
  <c r="A13368" i="7"/>
  <c r="L14531" i="7"/>
  <c r="A14531" i="7"/>
  <c r="L13534" i="7"/>
  <c r="A13534" i="7"/>
  <c r="L14570" i="7"/>
  <c r="A14570" i="7"/>
  <c r="L13592" i="7"/>
  <c r="A13592" i="7"/>
  <c r="L12750" i="7"/>
  <c r="A12750" i="7"/>
  <c r="L12590" i="7"/>
  <c r="A12590" i="7"/>
  <c r="L13349" i="7"/>
  <c r="A13349" i="7"/>
  <c r="L12413" i="7"/>
  <c r="A12413" i="7"/>
  <c r="L12220" i="7"/>
  <c r="A12220" i="7"/>
  <c r="L12987" i="7"/>
  <c r="A12987" i="7"/>
  <c r="L12259" i="7"/>
  <c r="A12259" i="7"/>
  <c r="L13386" i="7"/>
  <c r="A13386" i="7"/>
  <c r="L12385" i="7"/>
  <c r="A12385" i="7"/>
  <c r="L16874" i="7"/>
  <c r="A16874" i="7"/>
  <c r="L16920" i="7"/>
  <c r="A16920" i="7"/>
  <c r="L16949" i="7"/>
  <c r="A16949" i="7"/>
  <c r="L16788" i="7"/>
  <c r="A16788" i="7"/>
  <c r="L16875" i="7"/>
  <c r="A16875" i="7"/>
  <c r="L16088" i="7"/>
  <c r="A16088" i="7"/>
  <c r="L16071" i="7"/>
  <c r="A16071" i="7"/>
  <c r="L16094" i="7"/>
  <c r="A16094" i="7"/>
  <c r="L16101" i="7"/>
  <c r="A16101" i="7"/>
  <c r="L16012" i="7"/>
  <c r="A16012" i="7"/>
  <c r="L16106" i="7"/>
  <c r="A16106" i="7"/>
  <c r="L16089" i="7"/>
  <c r="A16089" i="7"/>
  <c r="L14869" i="7"/>
  <c r="A14869" i="7"/>
  <c r="L14176" i="7"/>
  <c r="A14176" i="7"/>
  <c r="L13628" i="7"/>
  <c r="A13628" i="7"/>
  <c r="L14354" i="7"/>
  <c r="A14354" i="7"/>
  <c r="L12573" i="7"/>
  <c r="A12573" i="7"/>
  <c r="L12713" i="7"/>
  <c r="A12713" i="7"/>
  <c r="L16440" i="7"/>
  <c r="A16440" i="7"/>
  <c r="L16360" i="7"/>
  <c r="A16360" i="7"/>
  <c r="L16048" i="7"/>
  <c r="A16048" i="7"/>
  <c r="L15912" i="7"/>
  <c r="A15912" i="7"/>
  <c r="L15744" i="7"/>
  <c r="A15744" i="7"/>
  <c r="L15448" i="7"/>
  <c r="A15448" i="7"/>
  <c r="L15064" i="7"/>
  <c r="A15064" i="7"/>
  <c r="L14449" i="7"/>
  <c r="A14449" i="7"/>
  <c r="L16439" i="7"/>
  <c r="A16439" i="7"/>
  <c r="L16191" i="7"/>
  <c r="A16191" i="7"/>
  <c r="L15943" i="7"/>
  <c r="A15943" i="7"/>
  <c r="L15823" i="7"/>
  <c r="A15823" i="7"/>
  <c r="L15711" i="7"/>
  <c r="A15711" i="7"/>
  <c r="L15287" i="7"/>
  <c r="A15287" i="7"/>
  <c r="L14824" i="7"/>
  <c r="A14824" i="7"/>
  <c r="L16510" i="7"/>
  <c r="A16510" i="7"/>
  <c r="L16254" i="7"/>
  <c r="A16254" i="7"/>
  <c r="L16046" i="7"/>
  <c r="A16046" i="7"/>
  <c r="L15910" i="7"/>
  <c r="A15910" i="7"/>
  <c r="L15734" i="7"/>
  <c r="A15734" i="7"/>
  <c r="L15534" i="7"/>
  <c r="A15534" i="7"/>
  <c r="L15078" i="7"/>
  <c r="A15078" i="7"/>
  <c r="L14777" i="7"/>
  <c r="A14777" i="7"/>
  <c r="L16621" i="7"/>
  <c r="A16621" i="7"/>
  <c r="L16293" i="7"/>
  <c r="A16293" i="7"/>
  <c r="L16085" i="7"/>
  <c r="A16085" i="7"/>
  <c r="L15941" i="7"/>
  <c r="A15941" i="7"/>
  <c r="L15813" i="7"/>
  <c r="A15813" i="7"/>
  <c r="L15581" i="7"/>
  <c r="A15581" i="7"/>
  <c r="L15293" i="7"/>
  <c r="A15293" i="7"/>
  <c r="L14853" i="7"/>
  <c r="A14853" i="7"/>
  <c r="L16652" i="7"/>
  <c r="A16652" i="7"/>
  <c r="L16364" i="7"/>
  <c r="A16364" i="7"/>
  <c r="L16188" i="7"/>
  <c r="A16188" i="7"/>
  <c r="L16020" i="7"/>
  <c r="A16020" i="7"/>
  <c r="L15828" i="7"/>
  <c r="A15828" i="7"/>
  <c r="L15724" i="7"/>
  <c r="A15724" i="7"/>
  <c r="L15532" i="7"/>
  <c r="A15532" i="7"/>
  <c r="L15132" i="7"/>
  <c r="A15132" i="7"/>
  <c r="L14819" i="7"/>
  <c r="A14819" i="7"/>
  <c r="L16483" i="7"/>
  <c r="A16483" i="7"/>
  <c r="L16251" i="7"/>
  <c r="A16251" i="7"/>
  <c r="L16051" i="7"/>
  <c r="A16051" i="7"/>
  <c r="L15915" i="7"/>
  <c r="A15915" i="7"/>
  <c r="L15763" i="7"/>
  <c r="A15763" i="7"/>
  <c r="L15579" i="7"/>
  <c r="A15579" i="7"/>
  <c r="L15403" i="7"/>
  <c r="A15403" i="7"/>
  <c r="L15131" i="7"/>
  <c r="A15131" i="7"/>
  <c r="L14829" i="7"/>
  <c r="A14829" i="7"/>
  <c r="L16538" i="7"/>
  <c r="A16538" i="7"/>
  <c r="L16234" i="7"/>
  <c r="A16234" i="7"/>
  <c r="L16034" i="7"/>
  <c r="A16034" i="7"/>
  <c r="L15906" i="7"/>
  <c r="A15906" i="7"/>
  <c r="L15738" i="7"/>
  <c r="A15738" i="7"/>
  <c r="L15546" i="7"/>
  <c r="A15546" i="7"/>
  <c r="L15330" i="7"/>
  <c r="A15330" i="7"/>
  <c r="L15066" i="7"/>
  <c r="A15066" i="7"/>
  <c r="L14425" i="7"/>
  <c r="A14425" i="7"/>
  <c r="L16401" i="7"/>
  <c r="A16401" i="7"/>
  <c r="L16081" i="7"/>
  <c r="A16081" i="7"/>
  <c r="L15929" i="7"/>
  <c r="A15929" i="7"/>
  <c r="L15761" i="7"/>
  <c r="A15761" i="7"/>
  <c r="L15545" i="7"/>
  <c r="A15545" i="7"/>
  <c r="L15385" i="7"/>
  <c r="A15385" i="7"/>
  <c r="L15065" i="7"/>
  <c r="A15065" i="7"/>
  <c r="L14089" i="7"/>
  <c r="A14089" i="7"/>
  <c r="L13780" i="7"/>
  <c r="A13780" i="7"/>
  <c r="L13431" i="7"/>
  <c r="A13431" i="7"/>
  <c r="L13004" i="7"/>
  <c r="A13004" i="7"/>
  <c r="L14720" i="7"/>
  <c r="A14720" i="7"/>
  <c r="L14488" i="7"/>
  <c r="A14488" i="7"/>
  <c r="L14240" i="7"/>
  <c r="A14240" i="7"/>
  <c r="L14040" i="7"/>
  <c r="A14040" i="7"/>
  <c r="L13632" i="7"/>
  <c r="A13632" i="7"/>
  <c r="L13361" i="7"/>
  <c r="A13361" i="7"/>
  <c r="L12844" i="7"/>
  <c r="A12844" i="7"/>
  <c r="L14775" i="7"/>
  <c r="A14775" i="7"/>
  <c r="L14615" i="7"/>
  <c r="A14615" i="7"/>
  <c r="L14295" i="7"/>
  <c r="A14295" i="7"/>
  <c r="L14135" i="7"/>
  <c r="A14135" i="7"/>
  <c r="L13846" i="7"/>
  <c r="A13846" i="7"/>
  <c r="L13360" i="7"/>
  <c r="A13360" i="7"/>
  <c r="L12935" i="7"/>
  <c r="A12935" i="7"/>
  <c r="L14734" i="7"/>
  <c r="A14734" i="7"/>
  <c r="L14486" i="7"/>
  <c r="A14486" i="7"/>
  <c r="L14230" i="7"/>
  <c r="A14230" i="7"/>
  <c r="L13892" i="7"/>
  <c r="A13892" i="7"/>
  <c r="L13471" i="7"/>
  <c r="A13471" i="7"/>
  <c r="L13151" i="7"/>
  <c r="A13151" i="7"/>
  <c r="L12876" i="7"/>
  <c r="A12876" i="7"/>
  <c r="L14693" i="7"/>
  <c r="A14693" i="7"/>
  <c r="L14309" i="7"/>
  <c r="A14309" i="7"/>
  <c r="L14133" i="7"/>
  <c r="A14133" i="7"/>
  <c r="L13855" i="7"/>
  <c r="A13855" i="7"/>
  <c r="L13424" i="7"/>
  <c r="A13424" i="7"/>
  <c r="L12944" i="7"/>
  <c r="A12944" i="7"/>
  <c r="L12240" i="7"/>
  <c r="A12240" i="7"/>
  <c r="L14612" i="7"/>
  <c r="A14612" i="7"/>
  <c r="L14332" i="7"/>
  <c r="A14332" i="7"/>
  <c r="L14172" i="7"/>
  <c r="A14172" i="7"/>
  <c r="L13964" i="7"/>
  <c r="A13964" i="7"/>
  <c r="L13500" i="7"/>
  <c r="A13500" i="7"/>
  <c r="L13008" i="7"/>
  <c r="A13008" i="7"/>
  <c r="L12424" i="7"/>
  <c r="A12424" i="7"/>
  <c r="L14611" i="7"/>
  <c r="A14611" i="7"/>
  <c r="L14299" i="7"/>
  <c r="A14299" i="7"/>
  <c r="L14091" i="7"/>
  <c r="A14091" i="7"/>
  <c r="L13897" i="7"/>
  <c r="A13897" i="7"/>
  <c r="L13465" i="7"/>
  <c r="A13465" i="7"/>
  <c r="L13068" i="7"/>
  <c r="A13068" i="7"/>
  <c r="L12504" i="7"/>
  <c r="A12504" i="7"/>
  <c r="L14618" i="7"/>
  <c r="A14618" i="7"/>
  <c r="L14330" i="7"/>
  <c r="A14330" i="7"/>
  <c r="L14058" i="7"/>
  <c r="A14058" i="7"/>
  <c r="L13625" i="7"/>
  <c r="A13625" i="7"/>
  <c r="L13340" i="7"/>
  <c r="A13340" i="7"/>
  <c r="L12702" i="7"/>
  <c r="A12702" i="7"/>
  <c r="L12623" i="7"/>
  <c r="A12623" i="7"/>
  <c r="L12335" i="7"/>
  <c r="A12335" i="7"/>
  <c r="L12542" i="7"/>
  <c r="A12542" i="7"/>
  <c r="L12238" i="7"/>
  <c r="A12238" i="7"/>
  <c r="L13669" i="7"/>
  <c r="A13669" i="7"/>
  <c r="L13517" i="7"/>
  <c r="A13517" i="7"/>
  <c r="L13285" i="7"/>
  <c r="A13285" i="7"/>
  <c r="L13005" i="7"/>
  <c r="A13005" i="7"/>
  <c r="L12741" i="7"/>
  <c r="A12741" i="7"/>
  <c r="L12541" i="7"/>
  <c r="A12541" i="7"/>
  <c r="L12325" i="7"/>
  <c r="A12325" i="7"/>
  <c r="L12452" i="7"/>
  <c r="A12452" i="7"/>
  <c r="L12244" i="7"/>
  <c r="A12244" i="7"/>
  <c r="L13779" i="7"/>
  <c r="A13779" i="7"/>
  <c r="L13499" i="7"/>
  <c r="A13499" i="7"/>
  <c r="L13283" i="7"/>
  <c r="A13283" i="7"/>
  <c r="L12947" i="7"/>
  <c r="A12947" i="7"/>
  <c r="L12739" i="7"/>
  <c r="A12739" i="7"/>
  <c r="L12491" i="7"/>
  <c r="A12491" i="7"/>
  <c r="L12275" i="7"/>
  <c r="A12275" i="7"/>
  <c r="L13874" i="7"/>
  <c r="A13874" i="7"/>
  <c r="L13650" i="7"/>
  <c r="A13650" i="7"/>
  <c r="L13418" i="7"/>
  <c r="A13418" i="7"/>
  <c r="L13074" i="7"/>
  <c r="A13074" i="7"/>
  <c r="L12874" i="7"/>
  <c r="A12874" i="7"/>
  <c r="L12594" i="7"/>
  <c r="A12594" i="7"/>
  <c r="L12250" i="7"/>
  <c r="A12250" i="7"/>
  <c r="L12633" i="7"/>
  <c r="A12633" i="7"/>
  <c r="L12425" i="7"/>
  <c r="A12425" i="7"/>
  <c r="L17006" i="7"/>
  <c r="A17006" i="7"/>
  <c r="L17002" i="7"/>
  <c r="A17002" i="7"/>
  <c r="L16831" i="7"/>
  <c r="A16831" i="7"/>
  <c r="L16826" i="7"/>
  <c r="A16826" i="7"/>
  <c r="L17051" i="7"/>
  <c r="A17051" i="7"/>
  <c r="L17010" i="7"/>
  <c r="A17010" i="7"/>
  <c r="A17049" i="7"/>
  <c r="L17049" i="7"/>
  <c r="L16721" i="7"/>
  <c r="A16721" i="7"/>
  <c r="L16720" i="7"/>
  <c r="A16720" i="7"/>
  <c r="L16702" i="7"/>
  <c r="A16702" i="7"/>
  <c r="L16893" i="7"/>
  <c r="A16893" i="7"/>
  <c r="L16964" i="7"/>
  <c r="A16964" i="7"/>
  <c r="L16891" i="7"/>
  <c r="A16891" i="7"/>
  <c r="L12379" i="7"/>
  <c r="A12379" i="7"/>
  <c r="L14166" i="7"/>
  <c r="A14166" i="7"/>
  <c r="L14155" i="7"/>
  <c r="A14155" i="7"/>
  <c r="L15090" i="7"/>
  <c r="A15090" i="7"/>
  <c r="L13941" i="7"/>
  <c r="A13941" i="7"/>
  <c r="L13989" i="7"/>
  <c r="A13989" i="7"/>
  <c r="L16160" i="7"/>
  <c r="A16160" i="7"/>
  <c r="L16639" i="7"/>
  <c r="A16639" i="7"/>
  <c r="L14999" i="7"/>
  <c r="A14999" i="7"/>
  <c r="L15238" i="7"/>
  <c r="A15238" i="7"/>
  <c r="L16157" i="7"/>
  <c r="A16157" i="7"/>
  <c r="L16156" i="7"/>
  <c r="A16156" i="7"/>
  <c r="L14161" i="7"/>
  <c r="A14161" i="7"/>
  <c r="L15003" i="7"/>
  <c r="A15003" i="7"/>
  <c r="L15242" i="7"/>
  <c r="A15242" i="7"/>
  <c r="L16417" i="7"/>
  <c r="A16417" i="7"/>
  <c r="L13646" i="7"/>
  <c r="A13646" i="7"/>
  <c r="L14767" i="7"/>
  <c r="A14767" i="7"/>
  <c r="L12854" i="7"/>
  <c r="A12854" i="7"/>
  <c r="L14005" i="7"/>
  <c r="A14005" i="7"/>
  <c r="L13270" i="7"/>
  <c r="A13270" i="7"/>
  <c r="L13765" i="7"/>
  <c r="A13765" i="7"/>
  <c r="L13642" i="7"/>
  <c r="A13642" i="7"/>
  <c r="L16951" i="7"/>
  <c r="A16951" i="7"/>
  <c r="L16850" i="7"/>
  <c r="A16850" i="7"/>
  <c r="L16740" i="7"/>
  <c r="A16740" i="7"/>
  <c r="L16747" i="7"/>
  <c r="A16747" i="7"/>
  <c r="L14813" i="7"/>
  <c r="A14813" i="7"/>
  <c r="L16523" i="7"/>
  <c r="A16523" i="7"/>
  <c r="L16161" i="7"/>
  <c r="A16161" i="7"/>
  <c r="L14685" i="7"/>
  <c r="A14685" i="7"/>
  <c r="L14707" i="7"/>
  <c r="A14707" i="7"/>
  <c r="L12983" i="7"/>
  <c r="A12983" i="7"/>
  <c r="L12234" i="7"/>
  <c r="A12234" i="7"/>
  <c r="L16936" i="7"/>
  <c r="A16936" i="7"/>
  <c r="L16341" i="7"/>
  <c r="A16341" i="7"/>
  <c r="L15412" i="7"/>
  <c r="A15412" i="7"/>
  <c r="L14930" i="7"/>
  <c r="A14930" i="7"/>
  <c r="L14844" i="7"/>
  <c r="A14844" i="7"/>
  <c r="L15463" i="7"/>
  <c r="A15463" i="7"/>
  <c r="L15086" i="7"/>
  <c r="A15086" i="7"/>
  <c r="L15053" i="7"/>
  <c r="A15053" i="7"/>
  <c r="L15051" i="7"/>
  <c r="A15051" i="7"/>
  <c r="L16385" i="7"/>
  <c r="A16385" i="7"/>
  <c r="L13600" i="7"/>
  <c r="A13600" i="7"/>
  <c r="L13710" i="7"/>
  <c r="A13710" i="7"/>
  <c r="L14628" i="7"/>
  <c r="A14628" i="7"/>
  <c r="L12975" i="7"/>
  <c r="A12975" i="7"/>
  <c r="L14554" i="7"/>
  <c r="A14554" i="7"/>
  <c r="L12390" i="7"/>
  <c r="A12390" i="7"/>
  <c r="L13077" i="7"/>
  <c r="A13077" i="7"/>
  <c r="L13083" i="7"/>
  <c r="A13083" i="7"/>
  <c r="L12538" i="7"/>
  <c r="A12538" i="7"/>
  <c r="L16407" i="7"/>
  <c r="A16407" i="7"/>
  <c r="L16278" i="7"/>
  <c r="A16278" i="7"/>
  <c r="L15773" i="7"/>
  <c r="A15773" i="7"/>
  <c r="L14884" i="7"/>
  <c r="A14884" i="7"/>
  <c r="L15218" i="7"/>
  <c r="A15218" i="7"/>
  <c r="L13014" i="7"/>
  <c r="A13014" i="7"/>
  <c r="L14326" i="7"/>
  <c r="A14326" i="7"/>
  <c r="L14116" i="7"/>
  <c r="A14116" i="7"/>
  <c r="L14114" i="7"/>
  <c r="A14114" i="7"/>
  <c r="L13683" i="7"/>
  <c r="A13683" i="7"/>
  <c r="L15253" i="7"/>
  <c r="A15253" i="7"/>
  <c r="L12778" i="7"/>
  <c r="A12778" i="7"/>
  <c r="L16184" i="7"/>
  <c r="A16184" i="7"/>
  <c r="L16471" i="7"/>
  <c r="A16471" i="7"/>
  <c r="L15343" i="7"/>
  <c r="A15343" i="7"/>
  <c r="L16421" i="7"/>
  <c r="A16421" i="7"/>
  <c r="L16468" i="7"/>
  <c r="A16468" i="7"/>
  <c r="L16171" i="7"/>
  <c r="A16171" i="7"/>
  <c r="L16346" i="7"/>
  <c r="A16346" i="7"/>
  <c r="L15018" i="7"/>
  <c r="A15018" i="7"/>
  <c r="L15017" i="7"/>
  <c r="A15017" i="7"/>
  <c r="L14072" i="7"/>
  <c r="A14072" i="7"/>
  <c r="L13272" i="7"/>
  <c r="A13272" i="7"/>
  <c r="L12806" i="7"/>
  <c r="A12806" i="7"/>
  <c r="L14066" i="7"/>
  <c r="A14066" i="7"/>
  <c r="L12486" i="7"/>
  <c r="A12486" i="7"/>
  <c r="L12443" i="7"/>
  <c r="A12443" i="7"/>
  <c r="L12561" i="7"/>
  <c r="A12561" i="7"/>
  <c r="L17016" i="7"/>
  <c r="A17016" i="7"/>
  <c r="L16853" i="7"/>
  <c r="A16853" i="7"/>
  <c r="L15323" i="7"/>
  <c r="A15323" i="7"/>
  <c r="L14382" i="7"/>
  <c r="A14382" i="7"/>
  <c r="L13723" i="7"/>
  <c r="A13723" i="7"/>
  <c r="L12218" i="7"/>
  <c r="A12218" i="7"/>
  <c r="L15973" i="7"/>
  <c r="A15973" i="7"/>
  <c r="L14475" i="7"/>
  <c r="A14475" i="7"/>
  <c r="L13737" i="7"/>
  <c r="A13737" i="7"/>
  <c r="L14505" i="7"/>
  <c r="A14505" i="7"/>
  <c r="L15439" i="7"/>
  <c r="A15439" i="7"/>
  <c r="L14958" i="7"/>
  <c r="A14958" i="7"/>
  <c r="L15516" i="7"/>
  <c r="A15516" i="7"/>
  <c r="L16003" i="7"/>
  <c r="A16003" i="7"/>
  <c r="L15010" i="7"/>
  <c r="A15010" i="7"/>
  <c r="L13924" i="7"/>
  <c r="A13924" i="7"/>
  <c r="L14632" i="7"/>
  <c r="A14632" i="7"/>
  <c r="L13552" i="7"/>
  <c r="A13552" i="7"/>
  <c r="L14639" i="7"/>
  <c r="A14639" i="7"/>
  <c r="L13551" i="7"/>
  <c r="A13551" i="7"/>
  <c r="L14214" i="7"/>
  <c r="A14214" i="7"/>
  <c r="L12646" i="7"/>
  <c r="A12646" i="7"/>
  <c r="L14796" i="7"/>
  <c r="A14796" i="7"/>
  <c r="L13479" i="7"/>
  <c r="A13479" i="7"/>
  <c r="L14675" i="7"/>
  <c r="A14675" i="7"/>
  <c r="L13376" i="7"/>
  <c r="A13376" i="7"/>
  <c r="L14002" i="7"/>
  <c r="A14002" i="7"/>
  <c r="L12407" i="7"/>
  <c r="A12407" i="7"/>
  <c r="L13309" i="7"/>
  <c r="A13309" i="7"/>
  <c r="L12979" i="7"/>
  <c r="A12979" i="7"/>
  <c r="L13826" i="7"/>
  <c r="A13826" i="7"/>
  <c r="L12930" i="7"/>
  <c r="A12930" i="7"/>
  <c r="L12761" i="7"/>
  <c r="A12761" i="7"/>
  <c r="L16808" i="7"/>
  <c r="A16808" i="7"/>
  <c r="L16563" i="7"/>
  <c r="A16563" i="7"/>
  <c r="L13254" i="7"/>
  <c r="A13254" i="7"/>
  <c r="L13647" i="7"/>
  <c r="A13647" i="7"/>
  <c r="L16736" i="7"/>
  <c r="A16736" i="7"/>
  <c r="L15184" i="7"/>
  <c r="A15184" i="7"/>
  <c r="L14983" i="7"/>
  <c r="A14983" i="7"/>
  <c r="L16181" i="7"/>
  <c r="A16181" i="7"/>
  <c r="L15988" i="7"/>
  <c r="A15988" i="7"/>
  <c r="L16450" i="7"/>
  <c r="A16450" i="7"/>
  <c r="L14789" i="7"/>
  <c r="A14789" i="7"/>
  <c r="L13748" i="7"/>
  <c r="A13748" i="7"/>
  <c r="L12685" i="7"/>
  <c r="A12685" i="7"/>
  <c r="L15893" i="7"/>
  <c r="A15893" i="7"/>
  <c r="L14799" i="7"/>
  <c r="A14799" i="7"/>
  <c r="L13931" i="7"/>
  <c r="A13931" i="7"/>
  <c r="L14577" i="7"/>
  <c r="A14577" i="7"/>
  <c r="L12849" i="7"/>
  <c r="A12849" i="7"/>
  <c r="L12619" i="7"/>
  <c r="A12619" i="7"/>
  <c r="L16683" i="7"/>
  <c r="A16683" i="7"/>
  <c r="L15188" i="7"/>
  <c r="A15188" i="7"/>
  <c r="L16513" i="7"/>
  <c r="A16513" i="7"/>
  <c r="L13249" i="7"/>
  <c r="A13249" i="7"/>
  <c r="L12555" i="7"/>
  <c r="A12555" i="7"/>
  <c r="L16863" i="7"/>
  <c r="A16863" i="7"/>
  <c r="L14867" i="7"/>
  <c r="A14867" i="7"/>
  <c r="L13365" i="7"/>
  <c r="A13365" i="7"/>
  <c r="L13153" i="7"/>
  <c r="A13153" i="7"/>
  <c r="L14946" i="7"/>
  <c r="A14946" i="7"/>
  <c r="L14578" i="7"/>
  <c r="A14578" i="7"/>
  <c r="L13388" i="7"/>
  <c r="A13388" i="7"/>
  <c r="L13509" i="7"/>
  <c r="A13509" i="7"/>
  <c r="L14895" i="7"/>
  <c r="A14895" i="7"/>
  <c r="L14361" i="7"/>
  <c r="A14361" i="7"/>
  <c r="L14365" i="7"/>
  <c r="A14365" i="7"/>
  <c r="L13511" i="7"/>
  <c r="A13511" i="7"/>
  <c r="L13938" i="7"/>
  <c r="A13938" i="7"/>
  <c r="L15088" i="7"/>
  <c r="A15088" i="7"/>
  <c r="L14987" i="7"/>
  <c r="A14987" i="7"/>
  <c r="L14031" i="7"/>
  <c r="A14031" i="7"/>
  <c r="L13637" i="7"/>
  <c r="A13637" i="7"/>
  <c r="L15521" i="7"/>
  <c r="A15521" i="7"/>
  <c r="L14708" i="7"/>
  <c r="A14708" i="7"/>
  <c r="L13405" i="7"/>
  <c r="A13405" i="7"/>
  <c r="L16988" i="7"/>
  <c r="A16988" i="7"/>
  <c r="L15127" i="7"/>
  <c r="A15127" i="7"/>
  <c r="L15762" i="7"/>
  <c r="A15762" i="7"/>
  <c r="L14376" i="7"/>
  <c r="A14376" i="7"/>
  <c r="L14724" i="7"/>
  <c r="A14724" i="7"/>
  <c r="L13661" i="7"/>
  <c r="A13661" i="7"/>
  <c r="L12283" i="7"/>
  <c r="A12283" i="7"/>
  <c r="L16837" i="7"/>
  <c r="A16837" i="7"/>
  <c r="L14729" i="7"/>
  <c r="A14729" i="7"/>
  <c r="L13161" i="7"/>
  <c r="A13161" i="7"/>
  <c r="L15368" i="7"/>
  <c r="A15368" i="7"/>
  <c r="L15074" i="7"/>
  <c r="A15074" i="7"/>
  <c r="L13164" i="7"/>
  <c r="A13164" i="7"/>
  <c r="L12997" i="7"/>
  <c r="A12997" i="7"/>
  <c r="L12643" i="7"/>
  <c r="A12643" i="7"/>
  <c r="L14588" i="7"/>
  <c r="A14588" i="7"/>
  <c r="L14764" i="7"/>
  <c r="A14764" i="7"/>
  <c r="L14154" i="7"/>
  <c r="A14154" i="7"/>
  <c r="L16597" i="7"/>
  <c r="A16597" i="7"/>
  <c r="L16547" i="7"/>
  <c r="A16547" i="7"/>
  <c r="L16935" i="7"/>
  <c r="A16935" i="7"/>
  <c r="L14936" i="7"/>
  <c r="A14936" i="7"/>
  <c r="L16381" i="7"/>
  <c r="A16381" i="7"/>
  <c r="L16379" i="7"/>
  <c r="A16379" i="7"/>
  <c r="L13233" i="7"/>
  <c r="A13233" i="7"/>
  <c r="L14495" i="7"/>
  <c r="A14495" i="7"/>
  <c r="L14182" i="7"/>
  <c r="A14182" i="7"/>
  <c r="L14780" i="7"/>
  <c r="A14780" i="7"/>
  <c r="L13236" i="7"/>
  <c r="A13236" i="7"/>
  <c r="L13578" i="7"/>
  <c r="A13578" i="7"/>
  <c r="L16775" i="7"/>
  <c r="A16775" i="7"/>
  <c r="L16773" i="7"/>
  <c r="A16773" i="7"/>
  <c r="L16398" i="7"/>
  <c r="A16398" i="7"/>
  <c r="L14533" i="7"/>
  <c r="A14533" i="7"/>
  <c r="L13949" i="7"/>
  <c r="A13949" i="7"/>
  <c r="L16328" i="7"/>
  <c r="A16328" i="7"/>
  <c r="L15672" i="7"/>
  <c r="A15672" i="7"/>
  <c r="L16375" i="7"/>
  <c r="A16375" i="7"/>
  <c r="L15671" i="7"/>
  <c r="A15671" i="7"/>
  <c r="L16334" i="7"/>
  <c r="A16334" i="7"/>
  <c r="L15654" i="7"/>
  <c r="A15654" i="7"/>
  <c r="L15701" i="7"/>
  <c r="A15701" i="7"/>
  <c r="L15637" i="7"/>
  <c r="A15637" i="7"/>
  <c r="L15684" i="7"/>
  <c r="A15684" i="7"/>
  <c r="L14900" i="7"/>
  <c r="A14900" i="7"/>
  <c r="L15675" i="7"/>
  <c r="A15675" i="7"/>
  <c r="L14289" i="7"/>
  <c r="A14289" i="7"/>
  <c r="L15674" i="7"/>
  <c r="A15674" i="7"/>
  <c r="L16377" i="7"/>
  <c r="A16377" i="7"/>
  <c r="L15673" i="7"/>
  <c r="A15673" i="7"/>
  <c r="L15161" i="7"/>
  <c r="A15161" i="7"/>
  <c r="L13128" i="7"/>
  <c r="A13128" i="7"/>
  <c r="L13751" i="7"/>
  <c r="A13751" i="7"/>
  <c r="L13124" i="7"/>
  <c r="A13124" i="7"/>
  <c r="L14514" i="7"/>
  <c r="A14514" i="7"/>
  <c r="L13069" i="7"/>
  <c r="A13069" i="7"/>
  <c r="L12851" i="7"/>
  <c r="A12851" i="7"/>
  <c r="L12474" i="7"/>
  <c r="A12474" i="7"/>
  <c r="L16687" i="7"/>
  <c r="A16687" i="7"/>
  <c r="L16590" i="7"/>
  <c r="A16590" i="7"/>
  <c r="L16265" i="7"/>
  <c r="A16265" i="7"/>
  <c r="L13137" i="7"/>
  <c r="A13137" i="7"/>
  <c r="L12204" i="7"/>
  <c r="A12204" i="7"/>
  <c r="L14846" i="7"/>
  <c r="A14846" i="7"/>
  <c r="L14113" i="7"/>
  <c r="A14113" i="7"/>
  <c r="L14556" i="7"/>
  <c r="A14556" i="7"/>
  <c r="L13795" i="7"/>
  <c r="A13795" i="7"/>
  <c r="L16761" i="7"/>
  <c r="A16761" i="7"/>
  <c r="L15434" i="7"/>
  <c r="A15434" i="7"/>
  <c r="L15500" i="7"/>
  <c r="A15500" i="7"/>
  <c r="L14584" i="7"/>
  <c r="A14584" i="7"/>
  <c r="L13391" i="7"/>
  <c r="A13391" i="7"/>
  <c r="L13434" i="7"/>
  <c r="A13434" i="7"/>
  <c r="L15856" i="7"/>
  <c r="A15856" i="7"/>
  <c r="L15871" i="7"/>
  <c r="A15871" i="7"/>
  <c r="L15886" i="7"/>
  <c r="A15886" i="7"/>
  <c r="L16429" i="7"/>
  <c r="A16429" i="7"/>
  <c r="L15789" i="7"/>
  <c r="A15789" i="7"/>
  <c r="L15804" i="7"/>
  <c r="A15804" i="7"/>
  <c r="L15803" i="7"/>
  <c r="A15803" i="7"/>
  <c r="L15850" i="7"/>
  <c r="A15850" i="7"/>
  <c r="L15857" i="7"/>
  <c r="A15857" i="7"/>
  <c r="L15594" i="7"/>
  <c r="A15594" i="7"/>
  <c r="L13726" i="7"/>
  <c r="A13726" i="7"/>
  <c r="L13156" i="7"/>
  <c r="A13156" i="7"/>
  <c r="L17018" i="7"/>
  <c r="A17018" i="7"/>
  <c r="L15303" i="7"/>
  <c r="A15303" i="7"/>
  <c r="L16164" i="7"/>
  <c r="A16164" i="7"/>
  <c r="L15041" i="7"/>
  <c r="A15041" i="7"/>
  <c r="L16760" i="7"/>
  <c r="A16760" i="7"/>
  <c r="L15376" i="7"/>
  <c r="A15376" i="7"/>
  <c r="L15351" i="7"/>
  <c r="A15351" i="7"/>
  <c r="L15382" i="7"/>
  <c r="A15382" i="7"/>
  <c r="L14798" i="7"/>
  <c r="A14798" i="7"/>
  <c r="L15356" i="7"/>
  <c r="A15356" i="7"/>
  <c r="L15115" i="7"/>
  <c r="A15115" i="7"/>
  <c r="L15202" i="7"/>
  <c r="A15202" i="7"/>
  <c r="L15273" i="7"/>
  <c r="A15273" i="7"/>
  <c r="L12352" i="7"/>
  <c r="A12352" i="7"/>
  <c r="L13872" i="7"/>
  <c r="A13872" i="7"/>
  <c r="L14807" i="7"/>
  <c r="A14807" i="7"/>
  <c r="L12864" i="7"/>
  <c r="A12864" i="7"/>
  <c r="L13052" i="7"/>
  <c r="A13052" i="7"/>
  <c r="L12288" i="7"/>
  <c r="A12288" i="7"/>
  <c r="L13822" i="7"/>
  <c r="A13822" i="7"/>
  <c r="L13878" i="7"/>
  <c r="A13878" i="7"/>
  <c r="L12600" i="7"/>
  <c r="A12600" i="7"/>
  <c r="L13056" i="7"/>
  <c r="A13056" i="7"/>
  <c r="L13757" i="7"/>
  <c r="A13757" i="7"/>
  <c r="L13843" i="7"/>
  <c r="A13843" i="7"/>
  <c r="L13754" i="7"/>
  <c r="A13754" i="7"/>
  <c r="L12353" i="7"/>
  <c r="A12353" i="7"/>
  <c r="L16676" i="7"/>
  <c r="A16676" i="7"/>
  <c r="L13869" i="7"/>
  <c r="A13869" i="7"/>
  <c r="L12732" i="7"/>
  <c r="A12732" i="7"/>
  <c r="L13584" i="7"/>
  <c r="A13584" i="7"/>
  <c r="L13314" i="7"/>
  <c r="A13314" i="7"/>
  <c r="L17024" i="7"/>
  <c r="A17024" i="7"/>
  <c r="L16352" i="7"/>
  <c r="A16352" i="7"/>
  <c r="L14529" i="7"/>
  <c r="A14529" i="7"/>
  <c r="L15103" i="7"/>
  <c r="A15103" i="7"/>
  <c r="L16350" i="7"/>
  <c r="A16350" i="7"/>
  <c r="L14990" i="7"/>
  <c r="A14990" i="7"/>
  <c r="L15805" i="7"/>
  <c r="A15805" i="7"/>
  <c r="L15013" i="7"/>
  <c r="A15013" i="7"/>
  <c r="L15948" i="7"/>
  <c r="A15948" i="7"/>
  <c r="L16115" i="7"/>
  <c r="A16115" i="7"/>
  <c r="L16650" i="7"/>
  <c r="A16650" i="7"/>
  <c r="L14986" i="7"/>
  <c r="A14986" i="7"/>
  <c r="L16353" i="7"/>
  <c r="A16353" i="7"/>
  <c r="L15473" i="7"/>
  <c r="A15473" i="7"/>
  <c r="L13591" i="7"/>
  <c r="A13591" i="7"/>
  <c r="L12822" i="7"/>
  <c r="A12822" i="7"/>
  <c r="L14568" i="7"/>
  <c r="A14568" i="7"/>
  <c r="L13406" i="7"/>
  <c r="A13406" i="7"/>
  <c r="L12686" i="7"/>
  <c r="A12686" i="7"/>
  <c r="L14343" i="7"/>
  <c r="A14343" i="7"/>
  <c r="L14710" i="7"/>
  <c r="A14710" i="7"/>
  <c r="L14502" i="7"/>
  <c r="A14502" i="7"/>
  <c r="L12788" i="7"/>
  <c r="A12788" i="7"/>
  <c r="L14573" i="7"/>
  <c r="A14573" i="7"/>
  <c r="L13799" i="7"/>
  <c r="A13799" i="7"/>
  <c r="L12656" i="7"/>
  <c r="A12656" i="7"/>
  <c r="L13809" i="7"/>
  <c r="A13809" i="7"/>
  <c r="L13356" i="7"/>
  <c r="A13356" i="7"/>
  <c r="L14323" i="7"/>
  <c r="A14323" i="7"/>
  <c r="L13332" i="7"/>
  <c r="A13332" i="7"/>
  <c r="L14522" i="7"/>
  <c r="A14522" i="7"/>
  <c r="L13455" i="7"/>
  <c r="A13455" i="7"/>
  <c r="L12662" i="7"/>
  <c r="A12662" i="7"/>
  <c r="L12550" i="7"/>
  <c r="A12550" i="7"/>
  <c r="L13333" i="7"/>
  <c r="A13333" i="7"/>
  <c r="L12397" i="7"/>
  <c r="A12397" i="7"/>
  <c r="L13691" i="7"/>
  <c r="A13691" i="7"/>
  <c r="L12955" i="7"/>
  <c r="A12955" i="7"/>
  <c r="L13794" i="7"/>
  <c r="A13794" i="7"/>
  <c r="L12962" i="7"/>
  <c r="A12962" i="7"/>
  <c r="L12361" i="7"/>
  <c r="A12361" i="7"/>
  <c r="L16787" i="7"/>
  <c r="A16787" i="7"/>
  <c r="L16072" i="7"/>
  <c r="A16072" i="7"/>
  <c r="L16015" i="7"/>
  <c r="A16015" i="7"/>
  <c r="L16070" i="7"/>
  <c r="A16070" i="7"/>
  <c r="L16093" i="7"/>
  <c r="A16093" i="7"/>
  <c r="L15964" i="7"/>
  <c r="A15964" i="7"/>
  <c r="L16098" i="7"/>
  <c r="A16098" i="7"/>
  <c r="L16073" i="7"/>
  <c r="A16073" i="7"/>
  <c r="L16904" i="7"/>
  <c r="A16904" i="7"/>
  <c r="L15560" i="7"/>
  <c r="A15560" i="7"/>
  <c r="L14353" i="7"/>
  <c r="A14353" i="7"/>
  <c r="L12472" i="7"/>
  <c r="A12472" i="7"/>
  <c r="L13572" i="7"/>
  <c r="A13572" i="7"/>
  <c r="L13896" i="7"/>
  <c r="A13896" i="7"/>
  <c r="L12269" i="7"/>
  <c r="A12269" i="7"/>
  <c r="L12177" i="7"/>
  <c r="A12177" i="7"/>
  <c r="L16512" i="7"/>
  <c r="A16512" i="7"/>
  <c r="L16320" i="7"/>
  <c r="A16320" i="7"/>
  <c r="L16040" i="7"/>
  <c r="A16040" i="7"/>
  <c r="L15904" i="7"/>
  <c r="A15904" i="7"/>
  <c r="L15728" i="7"/>
  <c r="A15728" i="7"/>
  <c r="L15400" i="7"/>
  <c r="A15400" i="7"/>
  <c r="L15032" i="7"/>
  <c r="A15032" i="7"/>
  <c r="L14337" i="7"/>
  <c r="A14337" i="7"/>
  <c r="L16359" i="7"/>
  <c r="A16359" i="7"/>
  <c r="L16135" i="7"/>
  <c r="A16135" i="7"/>
  <c r="L15935" i="7"/>
  <c r="A15935" i="7"/>
  <c r="L15815" i="7"/>
  <c r="A15815" i="7"/>
  <c r="L15615" i="7"/>
  <c r="A15615" i="7"/>
  <c r="L15279" i="7"/>
  <c r="A15279" i="7"/>
  <c r="L14617" i="7"/>
  <c r="A14617" i="7"/>
  <c r="L16406" i="7"/>
  <c r="A16406" i="7"/>
  <c r="L16230" i="7"/>
  <c r="A16230" i="7"/>
  <c r="L16038" i="7"/>
  <c r="A16038" i="7"/>
  <c r="L15902" i="7"/>
  <c r="A15902" i="7"/>
  <c r="L15726" i="7"/>
  <c r="A15726" i="7"/>
  <c r="L15398" i="7"/>
  <c r="A15398" i="7"/>
  <c r="L15038" i="7"/>
  <c r="A15038" i="7"/>
  <c r="L14697" i="7"/>
  <c r="A14697" i="7"/>
  <c r="L16557" i="7"/>
  <c r="A16557" i="7"/>
  <c r="L16261" i="7"/>
  <c r="A16261" i="7"/>
  <c r="L16077" i="7"/>
  <c r="A16077" i="7"/>
  <c r="L15933" i="7"/>
  <c r="A15933" i="7"/>
  <c r="L15765" i="7"/>
  <c r="A15765" i="7"/>
  <c r="L15549" i="7"/>
  <c r="A15549" i="7"/>
  <c r="L15285" i="7"/>
  <c r="A15285" i="7"/>
  <c r="L14832" i="7"/>
  <c r="A14832" i="7"/>
  <c r="L16620" i="7"/>
  <c r="A16620" i="7"/>
  <c r="L16356" i="7"/>
  <c r="A16356" i="7"/>
  <c r="L16084" i="7"/>
  <c r="A16084" i="7"/>
  <c r="L15940" i="7"/>
  <c r="A15940" i="7"/>
  <c r="L15820" i="7"/>
  <c r="A15820" i="7"/>
  <c r="L15716" i="7"/>
  <c r="A15716" i="7"/>
  <c r="L15452" i="7"/>
  <c r="A15452" i="7"/>
  <c r="L15100" i="7"/>
  <c r="A15100" i="7"/>
  <c r="L14481" i="7"/>
  <c r="A14481" i="7"/>
  <c r="L16443" i="7"/>
  <c r="A16443" i="7"/>
  <c r="L16235" i="7"/>
  <c r="A16235" i="7"/>
  <c r="L16043" i="7"/>
  <c r="A16043" i="7"/>
  <c r="L15907" i="7"/>
  <c r="A15907" i="7"/>
  <c r="L15747" i="7"/>
  <c r="A15747" i="7"/>
  <c r="L15563" i="7"/>
  <c r="A15563" i="7"/>
  <c r="L15395" i="7"/>
  <c r="A15395" i="7"/>
  <c r="L15099" i="7"/>
  <c r="A15099" i="7"/>
  <c r="L14649" i="7"/>
  <c r="A14649" i="7"/>
  <c r="L16482" i="7"/>
  <c r="A16482" i="7"/>
  <c r="L16218" i="7"/>
  <c r="A16218" i="7"/>
  <c r="L16026" i="7"/>
  <c r="A16026" i="7"/>
  <c r="L15898" i="7"/>
  <c r="A15898" i="7"/>
  <c r="L15730" i="7"/>
  <c r="A15730" i="7"/>
  <c r="L15538" i="7"/>
  <c r="A15538" i="7"/>
  <c r="L15298" i="7"/>
  <c r="A15298" i="7"/>
  <c r="L15034" i="7"/>
  <c r="A15034" i="7"/>
  <c r="L14409" i="7"/>
  <c r="A14409" i="7"/>
  <c r="L16361" i="7"/>
  <c r="A16361" i="7"/>
  <c r="L16057" i="7"/>
  <c r="A16057" i="7"/>
  <c r="L15921" i="7"/>
  <c r="A15921" i="7"/>
  <c r="L15745" i="7"/>
  <c r="A15745" i="7"/>
  <c r="L15537" i="7"/>
  <c r="A15537" i="7"/>
  <c r="L15329" i="7"/>
  <c r="A15329" i="7"/>
  <c r="L15033" i="7"/>
  <c r="A15033" i="7"/>
  <c r="L14057" i="7"/>
  <c r="A14057" i="7"/>
  <c r="L13704" i="7"/>
  <c r="A13704" i="7"/>
  <c r="L13417" i="7"/>
  <c r="A13417" i="7"/>
  <c r="L12937" i="7"/>
  <c r="A12937" i="7"/>
  <c r="L14696" i="7"/>
  <c r="A14696" i="7"/>
  <c r="L14408" i="7"/>
  <c r="A14408" i="7"/>
  <c r="L14232" i="7"/>
  <c r="A14232" i="7"/>
  <c r="L13958" i="7"/>
  <c r="A13958" i="7"/>
  <c r="L13623" i="7"/>
  <c r="A13623" i="7"/>
  <c r="L13289" i="7"/>
  <c r="A13289" i="7"/>
  <c r="L12832" i="7"/>
  <c r="A12832" i="7"/>
  <c r="L14751" i="7"/>
  <c r="A14751" i="7"/>
  <c r="L14607" i="7"/>
  <c r="A14607" i="7"/>
  <c r="L14271" i="7"/>
  <c r="A14271" i="7"/>
  <c r="L14095" i="7"/>
  <c r="A14095" i="7"/>
  <c r="L13776" i="7"/>
  <c r="A13776" i="7"/>
  <c r="L13348" i="7"/>
  <c r="A13348" i="7"/>
  <c r="L12831" i="7"/>
  <c r="A12831" i="7"/>
  <c r="L14694" i="7"/>
  <c r="A14694" i="7"/>
  <c r="L14430" i="7"/>
  <c r="A14430" i="7"/>
  <c r="L14134" i="7"/>
  <c r="A14134" i="7"/>
  <c r="L13856" i="7"/>
  <c r="A13856" i="7"/>
  <c r="L13425" i="7"/>
  <c r="A13425" i="7"/>
  <c r="L13105" i="7"/>
  <c r="A13105" i="7"/>
  <c r="L12830" i="7"/>
  <c r="A12830" i="7"/>
  <c r="L14621" i="7"/>
  <c r="A14621" i="7"/>
  <c r="L14301" i="7"/>
  <c r="A14301" i="7"/>
  <c r="L14053" i="7"/>
  <c r="A14053" i="7"/>
  <c r="L13785" i="7"/>
  <c r="A13785" i="7"/>
  <c r="L13344" i="7"/>
  <c r="A13344" i="7"/>
  <c r="L12932" i="7"/>
  <c r="A12932" i="7"/>
  <c r="L14852" i="7"/>
  <c r="A14852" i="7"/>
  <c r="L14540" i="7"/>
  <c r="A14540" i="7"/>
  <c r="L14308" i="7"/>
  <c r="A14308" i="7"/>
  <c r="L14148" i="7"/>
  <c r="A14148" i="7"/>
  <c r="L13951" i="7"/>
  <c r="A13951" i="7"/>
  <c r="L13468" i="7"/>
  <c r="A13468" i="7"/>
  <c r="L12966" i="7"/>
  <c r="A12966" i="7"/>
  <c r="L12320" i="7"/>
  <c r="A12320" i="7"/>
  <c r="L14539" i="7"/>
  <c r="A14539" i="7"/>
  <c r="L14291" i="7"/>
  <c r="A14291" i="7"/>
  <c r="L14059" i="7"/>
  <c r="A14059" i="7"/>
  <c r="L13852" i="7"/>
  <c r="A13852" i="7"/>
  <c r="L13422" i="7"/>
  <c r="A13422" i="7"/>
  <c r="L13039" i="7"/>
  <c r="A13039" i="7"/>
  <c r="L14778" i="7"/>
  <c r="A14778" i="7"/>
  <c r="L14610" i="7"/>
  <c r="A14610" i="7"/>
  <c r="L14298" i="7"/>
  <c r="A14298" i="7"/>
  <c r="L14050" i="7"/>
  <c r="A14050" i="7"/>
  <c r="L13614" i="7"/>
  <c r="A13614" i="7"/>
  <c r="L13280" i="7"/>
  <c r="A13280" i="7"/>
  <c r="L12636" i="7"/>
  <c r="A12636" i="7"/>
  <c r="L12567" i="7"/>
  <c r="A12567" i="7"/>
  <c r="L12327" i="7"/>
  <c r="A12327" i="7"/>
  <c r="L12510" i="7"/>
  <c r="A12510" i="7"/>
  <c r="L12214" i="7"/>
  <c r="A12214" i="7"/>
  <c r="L13653" i="7"/>
  <c r="A13653" i="7"/>
  <c r="L13477" i="7"/>
  <c r="A13477" i="7"/>
  <c r="L13277" i="7"/>
  <c r="A13277" i="7"/>
  <c r="L12965" i="7"/>
  <c r="A12965" i="7"/>
  <c r="L12709" i="7"/>
  <c r="A12709" i="7"/>
  <c r="L12525" i="7"/>
  <c r="A12525" i="7"/>
  <c r="L12317" i="7"/>
  <c r="A12317" i="7"/>
  <c r="L12436" i="7"/>
  <c r="A12436" i="7"/>
  <c r="L12212" i="7"/>
  <c r="A12212" i="7"/>
  <c r="L13699" i="7"/>
  <c r="A13699" i="7"/>
  <c r="L13491" i="7"/>
  <c r="A13491" i="7"/>
  <c r="L13275" i="7"/>
  <c r="A13275" i="7"/>
  <c r="L12939" i="7"/>
  <c r="A12939" i="7"/>
  <c r="L12707" i="7"/>
  <c r="A12707" i="7"/>
  <c r="L12467" i="7"/>
  <c r="A12467" i="7"/>
  <c r="L12267" i="7"/>
  <c r="A12267" i="7"/>
  <c r="L13858" i="7"/>
  <c r="A13858" i="7"/>
  <c r="L13626" i="7"/>
  <c r="A13626" i="7"/>
  <c r="L13362" i="7"/>
  <c r="A13362" i="7"/>
  <c r="L13066" i="7"/>
  <c r="A13066" i="7"/>
  <c r="L12858" i="7"/>
  <c r="A12858" i="7"/>
  <c r="L12506" i="7"/>
  <c r="A12506" i="7"/>
  <c r="L12242" i="7"/>
  <c r="A12242" i="7"/>
  <c r="L12625" i="7"/>
  <c r="A12625" i="7"/>
  <c r="L12329" i="7"/>
  <c r="A12329" i="7"/>
  <c r="L17007" i="7"/>
  <c r="A17007" i="7"/>
  <c r="L16966" i="7"/>
  <c r="A16966" i="7"/>
  <c r="L17043" i="7"/>
  <c r="A17043" i="7"/>
  <c r="L16962" i="7"/>
  <c r="A16962" i="7"/>
  <c r="L16894" i="7"/>
  <c r="A16894" i="7"/>
  <c r="L16890" i="7"/>
  <c r="A16890" i="7"/>
  <c r="L17009" i="7"/>
  <c r="A17009" i="7"/>
  <c r="L16712" i="7"/>
  <c r="A16712" i="7"/>
  <c r="L16829" i="7"/>
  <c r="A16829" i="7"/>
  <c r="L16956" i="7"/>
  <c r="A16956" i="7"/>
  <c r="L16835" i="7"/>
  <c r="A16835" i="7"/>
  <c r="L12291" i="7"/>
  <c r="A12291" i="7"/>
  <c r="L14030" i="7"/>
  <c r="A14030" i="7"/>
  <c r="L16311" i="7"/>
  <c r="A16311" i="7"/>
  <c r="L13926" i="7"/>
  <c r="A13926" i="7"/>
  <c r="L16209" i="7"/>
  <c r="A16209" i="7"/>
  <c r="L12693" i="7"/>
  <c r="A12693" i="7"/>
  <c r="L16955" i="7"/>
  <c r="A16955" i="7"/>
  <c r="L13410" i="7"/>
  <c r="A13410" i="7"/>
  <c r="L16144" i="7"/>
  <c r="A16144" i="7"/>
  <c r="L16527" i="7"/>
  <c r="A16527" i="7"/>
  <c r="L16550" i="7"/>
  <c r="A16550" i="7"/>
  <c r="L15230" i="7"/>
  <c r="A15230" i="7"/>
  <c r="L15605" i="7"/>
  <c r="A15605" i="7"/>
  <c r="L16116" i="7"/>
  <c r="A16116" i="7"/>
  <c r="L16467" i="7"/>
  <c r="A16467" i="7"/>
  <c r="L14923" i="7"/>
  <c r="A14923" i="7"/>
  <c r="L15234" i="7"/>
  <c r="A15234" i="7"/>
  <c r="L16273" i="7"/>
  <c r="A16273" i="7"/>
  <c r="L14768" i="7"/>
  <c r="A14768" i="7"/>
  <c r="L14471" i="7"/>
  <c r="A14471" i="7"/>
  <c r="L14438" i="7"/>
  <c r="A14438" i="7"/>
  <c r="L13031" i="7"/>
  <c r="A13031" i="7"/>
  <c r="L12871" i="7"/>
  <c r="A12871" i="7"/>
  <c r="L13645" i="7"/>
  <c r="A13645" i="7"/>
  <c r="L12770" i="7"/>
  <c r="A12770" i="7"/>
  <c r="L16781" i="7"/>
  <c r="A16781" i="7"/>
  <c r="L15366" i="7"/>
  <c r="A15366" i="7"/>
  <c r="L15443" i="7"/>
  <c r="A15443" i="7"/>
  <c r="L15993" i="7"/>
  <c r="A15993" i="7"/>
  <c r="L14205" i="7"/>
  <c r="A14205" i="7"/>
  <c r="L12672" i="7"/>
  <c r="A12672" i="7"/>
  <c r="L12870" i="7"/>
  <c r="A12870" i="7"/>
  <c r="L12609" i="7"/>
  <c r="A12609" i="7"/>
  <c r="L15997" i="7"/>
  <c r="A15997" i="7"/>
  <c r="L15044" i="7"/>
  <c r="A15044" i="7"/>
  <c r="L15313" i="7"/>
  <c r="A15313" i="7"/>
  <c r="L13294" i="7"/>
  <c r="A13294" i="7"/>
  <c r="L15327" i="7"/>
  <c r="A15327" i="7"/>
  <c r="L15054" i="7"/>
  <c r="A15054" i="7"/>
  <c r="L16412" i="7"/>
  <c r="A16412" i="7"/>
  <c r="L16522" i="7"/>
  <c r="A16522" i="7"/>
  <c r="L16193" i="7"/>
  <c r="A16193" i="7"/>
  <c r="L13087" i="7"/>
  <c r="A13087" i="7"/>
  <c r="L13448" i="7"/>
  <c r="A13448" i="7"/>
  <c r="L14580" i="7"/>
  <c r="A14580" i="7"/>
  <c r="L12620" i="7"/>
  <c r="A12620" i="7"/>
  <c r="L14546" i="7"/>
  <c r="A14546" i="7"/>
  <c r="L12374" i="7"/>
  <c r="A12374" i="7"/>
  <c r="L12621" i="7"/>
  <c r="A12621" i="7"/>
  <c r="L13075" i="7"/>
  <c r="A13075" i="7"/>
  <c r="L12458" i="7"/>
  <c r="A12458" i="7"/>
  <c r="L16408" i="7"/>
  <c r="A16408" i="7"/>
  <c r="L16279" i="7"/>
  <c r="A16279" i="7"/>
  <c r="L15214" i="7"/>
  <c r="A15214" i="7"/>
  <c r="L15269" i="7"/>
  <c r="A15269" i="7"/>
  <c r="L14876" i="7"/>
  <c r="A14876" i="7"/>
  <c r="L15194" i="7"/>
  <c r="A15194" i="7"/>
  <c r="L12192" i="7"/>
  <c r="A12192" i="7"/>
  <c r="L14126" i="7"/>
  <c r="A14126" i="7"/>
  <c r="L13030" i="7"/>
  <c r="A13030" i="7"/>
  <c r="L13876" i="7"/>
  <c r="A13876" i="7"/>
  <c r="L12763" i="7"/>
  <c r="A12763" i="7"/>
  <c r="L14601" i="7"/>
  <c r="A14601" i="7"/>
  <c r="L16168" i="7"/>
  <c r="A16168" i="7"/>
  <c r="L16183" i="7"/>
  <c r="A16183" i="7"/>
  <c r="L15263" i="7"/>
  <c r="A15263" i="7"/>
  <c r="L16205" i="7"/>
  <c r="A16205" i="7"/>
  <c r="L16172" i="7"/>
  <c r="A16172" i="7"/>
  <c r="L16163" i="7"/>
  <c r="A16163" i="7"/>
  <c r="L16274" i="7"/>
  <c r="A16274" i="7"/>
  <c r="L14906" i="7"/>
  <c r="A14906" i="7"/>
  <c r="L14953" i="7"/>
  <c r="A14953" i="7"/>
  <c r="L13046" i="7"/>
  <c r="A13046" i="7"/>
  <c r="L14804" i="7"/>
  <c r="A14804" i="7"/>
  <c r="L14627" i="7"/>
  <c r="A14627" i="7"/>
  <c r="L13978" i="7"/>
  <c r="A13978" i="7"/>
  <c r="L12342" i="7"/>
  <c r="A12342" i="7"/>
  <c r="L12339" i="7"/>
  <c r="A12339" i="7"/>
  <c r="L16751" i="7"/>
  <c r="A16751" i="7"/>
  <c r="L16980" i="7"/>
  <c r="A16980" i="7"/>
  <c r="L15322" i="7"/>
  <c r="A15322" i="7"/>
  <c r="L14174" i="7"/>
  <c r="A14174" i="7"/>
  <c r="L13299" i="7"/>
  <c r="A13299" i="7"/>
  <c r="L12281" i="7"/>
  <c r="A12281" i="7"/>
  <c r="L15972" i="7"/>
  <c r="A15972" i="7"/>
  <c r="L14339" i="7"/>
  <c r="A14339" i="7"/>
  <c r="L16325" i="7"/>
  <c r="A16325" i="7"/>
  <c r="L13367" i="7"/>
  <c r="A13367" i="7"/>
  <c r="L16392" i="7"/>
  <c r="A16392" i="7"/>
  <c r="L14185" i="7"/>
  <c r="A14185" i="7"/>
  <c r="L15423" i="7"/>
  <c r="A15423" i="7"/>
  <c r="L16005" i="7"/>
  <c r="A16005" i="7"/>
  <c r="L15508" i="7"/>
  <c r="A15508" i="7"/>
  <c r="L15571" i="7"/>
  <c r="A15571" i="7"/>
  <c r="L16393" i="7"/>
  <c r="A16393" i="7"/>
  <c r="L13828" i="7"/>
  <c r="A13828" i="7"/>
  <c r="L14600" i="7"/>
  <c r="A14600" i="7"/>
  <c r="L13542" i="7"/>
  <c r="A13542" i="7"/>
  <c r="L14599" i="7"/>
  <c r="A14599" i="7"/>
  <c r="L13372" i="7"/>
  <c r="A13372" i="7"/>
  <c r="L14022" i="7"/>
  <c r="A14022" i="7"/>
  <c r="L14637" i="7"/>
  <c r="A14637" i="7"/>
  <c r="L14684" i="7"/>
  <c r="A14684" i="7"/>
  <c r="L13399" i="7"/>
  <c r="A13399" i="7"/>
  <c r="L14571" i="7"/>
  <c r="A14571" i="7"/>
  <c r="L12974" i="7"/>
  <c r="A12974" i="7"/>
  <c r="L13838" i="7"/>
  <c r="A13838" i="7"/>
  <c r="L12383" i="7"/>
  <c r="A12383" i="7"/>
  <c r="L12957" i="7"/>
  <c r="A12957" i="7"/>
  <c r="L12899" i="7"/>
  <c r="A12899" i="7"/>
  <c r="L13802" i="7"/>
  <c r="A13802" i="7"/>
  <c r="L12786" i="7"/>
  <c r="A12786" i="7"/>
  <c r="L12409" i="7"/>
  <c r="A12409" i="7"/>
  <c r="L16945" i="7"/>
  <c r="A16945" i="7"/>
  <c r="L16803" i="7"/>
  <c r="A16803" i="7"/>
  <c r="L15208" i="7"/>
  <c r="A15208" i="7"/>
  <c r="L16562" i="7"/>
  <c r="A16562" i="7"/>
  <c r="L14101" i="7"/>
  <c r="A14101" i="7"/>
  <c r="L13169" i="7"/>
  <c r="A13169" i="7"/>
  <c r="L14976" i="7"/>
  <c r="A14976" i="7"/>
  <c r="L14975" i="7"/>
  <c r="A14975" i="7"/>
  <c r="L16149" i="7"/>
  <c r="A16149" i="7"/>
  <c r="L15180" i="7"/>
  <c r="A15180" i="7"/>
  <c r="L16154" i="7"/>
  <c r="A16154" i="7"/>
  <c r="L14461" i="7"/>
  <c r="A14461" i="7"/>
  <c r="L13159" i="7"/>
  <c r="A13159" i="7"/>
  <c r="L13747" i="7"/>
  <c r="A13747" i="7"/>
  <c r="L16879" i="7"/>
  <c r="A16879" i="7"/>
  <c r="L15892" i="7"/>
  <c r="A15892" i="7"/>
  <c r="L14159" i="7"/>
  <c r="A14159" i="7"/>
  <c r="L13163" i="7"/>
  <c r="A13163" i="7"/>
  <c r="L15629" i="7"/>
  <c r="A15629" i="7"/>
  <c r="L13271" i="7"/>
  <c r="A13271" i="7"/>
  <c r="L12499" i="7"/>
  <c r="A12499" i="7"/>
  <c r="L16150" i="7"/>
  <c r="A16150" i="7"/>
  <c r="L14916" i="7"/>
  <c r="A14916" i="7"/>
  <c r="L13985" i="7"/>
  <c r="A13985" i="7"/>
  <c r="L14459" i="7"/>
  <c r="A14459" i="7"/>
  <c r="L13026" i="7"/>
  <c r="A13026" i="7"/>
  <c r="L16911" i="7"/>
  <c r="A16911" i="7"/>
  <c r="L14663" i="7"/>
  <c r="A14663" i="7"/>
  <c r="L13395" i="7"/>
  <c r="A13395" i="7"/>
  <c r="L13357" i="7"/>
  <c r="A13357" i="7"/>
  <c r="L16425" i="7"/>
  <c r="A16425" i="7"/>
  <c r="L13100" i="7"/>
  <c r="A13100" i="7"/>
  <c r="L14579" i="7"/>
  <c r="A14579" i="7"/>
  <c r="L12922" i="7"/>
  <c r="A12922" i="7"/>
  <c r="L16630" i="7"/>
  <c r="A16630" i="7"/>
  <c r="L16194" i="7"/>
  <c r="A16194" i="7"/>
  <c r="L13676" i="7"/>
  <c r="A13676" i="7"/>
  <c r="L14362" i="7"/>
  <c r="A14362" i="7"/>
  <c r="L13498" i="7"/>
  <c r="A13498" i="7"/>
  <c r="L16925" i="7"/>
  <c r="A16925" i="7"/>
  <c r="L15072" i="7"/>
  <c r="A15072" i="7"/>
  <c r="L16586" i="7"/>
  <c r="A16586" i="7"/>
  <c r="L13140" i="7"/>
  <c r="A13140" i="7"/>
  <c r="L13141" i="7"/>
  <c r="A13141" i="7"/>
  <c r="L16111" i="7"/>
  <c r="A16111" i="7"/>
  <c r="L15057" i="7"/>
  <c r="A15057" i="7"/>
  <c r="L14668" i="7"/>
  <c r="A14668" i="7"/>
  <c r="L12733" i="7"/>
  <c r="A12733" i="7"/>
  <c r="L14943" i="7"/>
  <c r="A14943" i="7"/>
  <c r="L15602" i="7"/>
  <c r="A15602" i="7"/>
  <c r="L14104" i="7"/>
  <c r="A14104" i="7"/>
  <c r="L13662" i="7"/>
  <c r="A13662" i="7"/>
  <c r="L12949" i="7"/>
  <c r="A12949" i="7"/>
  <c r="L13866" i="7"/>
  <c r="A13866" i="7"/>
  <c r="L16810" i="7"/>
  <c r="A16810" i="7"/>
  <c r="L16809" i="7"/>
  <c r="A16809" i="7"/>
  <c r="L16813" i="7"/>
  <c r="A16813" i="7"/>
  <c r="L15196" i="7"/>
  <c r="A15196" i="7"/>
  <c r="L12884" i="7"/>
  <c r="A12884" i="7"/>
  <c r="L15527" i="7"/>
  <c r="A15527" i="7"/>
  <c r="L14848" i="7"/>
  <c r="A14848" i="7"/>
  <c r="L14029" i="7"/>
  <c r="A14029" i="7"/>
  <c r="L12925" i="7"/>
  <c r="A12925" i="7"/>
  <c r="L12387" i="7"/>
  <c r="A12387" i="7"/>
  <c r="L12614" i="7"/>
  <c r="A12614" i="7"/>
  <c r="L13103" i="7"/>
  <c r="A13103" i="7"/>
  <c r="L12718" i="7"/>
  <c r="A12718" i="7"/>
  <c r="L16600" i="7"/>
  <c r="A16600" i="7"/>
  <c r="L16581" i="7"/>
  <c r="A16581" i="7"/>
  <c r="L16515" i="7"/>
  <c r="A16515" i="7"/>
  <c r="L17023" i="7"/>
  <c r="A17023" i="7"/>
  <c r="L16928" i="7"/>
  <c r="A16928" i="7"/>
  <c r="L14417" i="7"/>
  <c r="A14417" i="7"/>
  <c r="L15981" i="7"/>
  <c r="A15981" i="7"/>
  <c r="L15979" i="7"/>
  <c r="A15979" i="7"/>
  <c r="L14728" i="7"/>
  <c r="A14728" i="7"/>
  <c r="L14391" i="7"/>
  <c r="A14391" i="7"/>
  <c r="L14070" i="7"/>
  <c r="A14070" i="7"/>
  <c r="L14492" i="7"/>
  <c r="A14492" i="7"/>
  <c r="L12751" i="7"/>
  <c r="A12751" i="7"/>
  <c r="L13234" i="7"/>
  <c r="A13234" i="7"/>
  <c r="L16772" i="7"/>
  <c r="A16772" i="7"/>
  <c r="L14926" i="7"/>
  <c r="A14926" i="7"/>
  <c r="L13104" i="7"/>
  <c r="A13104" i="7"/>
  <c r="L13554" i="7"/>
  <c r="A13554" i="7"/>
  <c r="L16304" i="7"/>
  <c r="A16304" i="7"/>
  <c r="L15664" i="7"/>
  <c r="A15664" i="7"/>
  <c r="L16367" i="7"/>
  <c r="A16367" i="7"/>
  <c r="L15663" i="7"/>
  <c r="A15663" i="7"/>
  <c r="L15758" i="7"/>
  <c r="A15758" i="7"/>
  <c r="L15646" i="7"/>
  <c r="A15646" i="7"/>
  <c r="L15693" i="7"/>
  <c r="A15693" i="7"/>
  <c r="L14901" i="7"/>
  <c r="A14901" i="7"/>
  <c r="L15676" i="7"/>
  <c r="A15676" i="7"/>
  <c r="L14265" i="7"/>
  <c r="A14265" i="7"/>
  <c r="L15667" i="7"/>
  <c r="A15667" i="7"/>
  <c r="L16370" i="7"/>
  <c r="A16370" i="7"/>
  <c r="L15666" i="7"/>
  <c r="A15666" i="7"/>
  <c r="L16369" i="7"/>
  <c r="A16369" i="7"/>
  <c r="L15665" i="7"/>
  <c r="A15665" i="7"/>
  <c r="L13904" i="7"/>
  <c r="A13904" i="7"/>
  <c r="L14470" i="7"/>
  <c r="A14470" i="7"/>
  <c r="L13489" i="7"/>
  <c r="A13489" i="7"/>
  <c r="L12480" i="7"/>
  <c r="A12480" i="7"/>
  <c r="L14274" i="7"/>
  <c r="A14274" i="7"/>
  <c r="L12869" i="7"/>
  <c r="A12869" i="7"/>
  <c r="L12843" i="7"/>
  <c r="A12843" i="7"/>
  <c r="L12481" i="7"/>
  <c r="A12481" i="7"/>
  <c r="L16686" i="7"/>
  <c r="A16686" i="7"/>
  <c r="L16534" i="7"/>
  <c r="A16534" i="7"/>
  <c r="L14736" i="7"/>
  <c r="A14736" i="7"/>
  <c r="L12840" i="7"/>
  <c r="A12840" i="7"/>
  <c r="L13138" i="7"/>
  <c r="A13138" i="7"/>
  <c r="L15047" i="7"/>
  <c r="A15047" i="7"/>
  <c r="L14656" i="7"/>
  <c r="A14656" i="7"/>
  <c r="L14260" i="7"/>
  <c r="A14260" i="7"/>
  <c r="L13435" i="7"/>
  <c r="A13435" i="7"/>
  <c r="L17015" i="7"/>
  <c r="A17015" i="7"/>
  <c r="L15170" i="7"/>
  <c r="A15170" i="7"/>
  <c r="L15068" i="7"/>
  <c r="A15068" i="7"/>
  <c r="L13992" i="7"/>
  <c r="A13992" i="7"/>
  <c r="L13596" i="7"/>
  <c r="A13596" i="7"/>
  <c r="L12810" i="7"/>
  <c r="A12810" i="7"/>
  <c r="L12216" i="7"/>
  <c r="A12216" i="7"/>
  <c r="L15848" i="7"/>
  <c r="A15848" i="7"/>
  <c r="L15863" i="7"/>
  <c r="A15863" i="7"/>
  <c r="L15878" i="7"/>
  <c r="A15878" i="7"/>
  <c r="L15885" i="7"/>
  <c r="A15885" i="7"/>
  <c r="L16428" i="7"/>
  <c r="A16428" i="7"/>
  <c r="L15796" i="7"/>
  <c r="A15796" i="7"/>
  <c r="L15795" i="7"/>
  <c r="A15795" i="7"/>
  <c r="L15802" i="7"/>
  <c r="A15802" i="7"/>
  <c r="L15849" i="7"/>
  <c r="A15849" i="7"/>
  <c r="L16296" i="7"/>
  <c r="A16296" i="7"/>
  <c r="L16673" i="7"/>
  <c r="A16673" i="7"/>
  <c r="L13730" i="7"/>
  <c r="A13730" i="7"/>
  <c r="L16384" i="7"/>
  <c r="A16384" i="7"/>
  <c r="L14192" i="7"/>
  <c r="A14192" i="7"/>
  <c r="L16518" i="7"/>
  <c r="A16518" i="7"/>
  <c r="L15308" i="7"/>
  <c r="A15308" i="7"/>
  <c r="L14929" i="7"/>
  <c r="A14929" i="7"/>
  <c r="L15200" i="7"/>
  <c r="A15200" i="7"/>
  <c r="L15199" i="7"/>
  <c r="A15199" i="7"/>
  <c r="L15350" i="7"/>
  <c r="A15350" i="7"/>
  <c r="L14201" i="7"/>
  <c r="A14201" i="7"/>
  <c r="L14809" i="7"/>
  <c r="A14809" i="7"/>
  <c r="L14808" i="7"/>
  <c r="A14808" i="7"/>
  <c r="L15114" i="7"/>
  <c r="A15114" i="7"/>
  <c r="L15201" i="7"/>
  <c r="A15201" i="7"/>
  <c r="L12304" i="7"/>
  <c r="A12304" i="7"/>
  <c r="L13815" i="7"/>
  <c r="A13815" i="7"/>
  <c r="L14463" i="7"/>
  <c r="A14463" i="7"/>
  <c r="L12774" i="7"/>
  <c r="A12774" i="7"/>
  <c r="L14437" i="7"/>
  <c r="A14437" i="7"/>
  <c r="L14748" i="7"/>
  <c r="A14748" i="7"/>
  <c r="L13772" i="7"/>
  <c r="A13772" i="7"/>
  <c r="L13864" i="7"/>
  <c r="A13864" i="7"/>
  <c r="L12312" i="7"/>
  <c r="A12312" i="7"/>
  <c r="L12927" i="7"/>
  <c r="A12927" i="7"/>
  <c r="L12773" i="7"/>
  <c r="A12773" i="7"/>
  <c r="L13771" i="7"/>
  <c r="A13771" i="7"/>
  <c r="L13538" i="7"/>
  <c r="A13538" i="7"/>
  <c r="L12313" i="7"/>
  <c r="A12313" i="7"/>
  <c r="L16983" i="7"/>
  <c r="A16983" i="7"/>
  <c r="L14972" i="7"/>
  <c r="A14972" i="7"/>
  <c r="L12906" i="7"/>
  <c r="A12906" i="7"/>
  <c r="L12464" i="7"/>
  <c r="A12464" i="7"/>
  <c r="L14652" i="7"/>
  <c r="A14652" i="7"/>
  <c r="L16128" i="7"/>
  <c r="A16128" i="7"/>
  <c r="L16351" i="7"/>
  <c r="A16351" i="7"/>
  <c r="L15071" i="7"/>
  <c r="A15071" i="7"/>
  <c r="L15950" i="7"/>
  <c r="A15950" i="7"/>
  <c r="L14966" i="7"/>
  <c r="A14966" i="7"/>
  <c r="L15781" i="7"/>
  <c r="A15781" i="7"/>
  <c r="L14965" i="7"/>
  <c r="A14965" i="7"/>
  <c r="L15476" i="7"/>
  <c r="A15476" i="7"/>
  <c r="L15755" i="7"/>
  <c r="A15755" i="7"/>
  <c r="L16474" i="7"/>
  <c r="A16474" i="7"/>
  <c r="L14970" i="7"/>
  <c r="A14970" i="7"/>
  <c r="L16313" i="7"/>
  <c r="A16313" i="7"/>
  <c r="L15121" i="7"/>
  <c r="A15121" i="7"/>
  <c r="L13508" i="7"/>
  <c r="A13508" i="7"/>
  <c r="L12760" i="7"/>
  <c r="A12760" i="7"/>
  <c r="L14560" i="7"/>
  <c r="A14560" i="7"/>
  <c r="L13393" i="7"/>
  <c r="A13393" i="7"/>
  <c r="L14711" i="7"/>
  <c r="A14711" i="7"/>
  <c r="L14303" i="7"/>
  <c r="A14303" i="7"/>
  <c r="L14678" i="7"/>
  <c r="A14678" i="7"/>
  <c r="L14302" i="7"/>
  <c r="A14302" i="7"/>
  <c r="L12772" i="7"/>
  <c r="A12772" i="7"/>
  <c r="L14517" i="7"/>
  <c r="A14517" i="7"/>
  <c r="L13639" i="7"/>
  <c r="A13639" i="7"/>
  <c r="L14604" i="7"/>
  <c r="A14604" i="7"/>
  <c r="L13798" i="7"/>
  <c r="A13798" i="7"/>
  <c r="L12985" i="7"/>
  <c r="A12985" i="7"/>
  <c r="L14283" i="7"/>
  <c r="A14283" i="7"/>
  <c r="L13305" i="7"/>
  <c r="A13305" i="7"/>
  <c r="L14506" i="7"/>
  <c r="A14506" i="7"/>
  <c r="L13444" i="7"/>
  <c r="A13444" i="7"/>
  <c r="L12719" i="7"/>
  <c r="A12719" i="7"/>
  <c r="L12406" i="7"/>
  <c r="A12406" i="7"/>
  <c r="L13325" i="7"/>
  <c r="A13325" i="7"/>
  <c r="L12357" i="7"/>
  <c r="A12357" i="7"/>
  <c r="L13635" i="7"/>
  <c r="A13635" i="7"/>
  <c r="L12787" i="7"/>
  <c r="A12787" i="7"/>
  <c r="L13690" i="7"/>
  <c r="A13690" i="7"/>
  <c r="L12730" i="7"/>
  <c r="A12730" i="7"/>
  <c r="L17019" i="7"/>
  <c r="A17019" i="7"/>
  <c r="L16691" i="7"/>
  <c r="A16691" i="7"/>
  <c r="L16016" i="7"/>
  <c r="A16016" i="7"/>
  <c r="L15967" i="7"/>
  <c r="A15967" i="7"/>
  <c r="L16014" i="7"/>
  <c r="A16014" i="7"/>
  <c r="L16013" i="7"/>
  <c r="A16013" i="7"/>
  <c r="L16571" i="7"/>
  <c r="A16571" i="7"/>
  <c r="L16090" i="7"/>
  <c r="A16090" i="7"/>
  <c r="L16017" i="7"/>
  <c r="A16017" i="7"/>
  <c r="L16908" i="7"/>
  <c r="A16908" i="7"/>
  <c r="L15152" i="7"/>
  <c r="A15152" i="7"/>
  <c r="L16259" i="7"/>
  <c r="A16259" i="7"/>
  <c r="L13481" i="7"/>
  <c r="A13481" i="7"/>
  <c r="L13206" i="7"/>
  <c r="A13206" i="7"/>
  <c r="L13121" i="7"/>
  <c r="A13121" i="7"/>
  <c r="L12572" i="7"/>
  <c r="A12572" i="7"/>
  <c r="L16480" i="7"/>
  <c r="A16480" i="7"/>
  <c r="L16256" i="7"/>
  <c r="A16256" i="7"/>
  <c r="L16032" i="7"/>
  <c r="A16032" i="7"/>
  <c r="L15896" i="7"/>
  <c r="A15896" i="7"/>
  <c r="L15720" i="7"/>
  <c r="A15720" i="7"/>
  <c r="L15392" i="7"/>
  <c r="A15392" i="7"/>
  <c r="L15024" i="7"/>
  <c r="A15024" i="7"/>
  <c r="L16655" i="7"/>
  <c r="A16655" i="7"/>
  <c r="L16319" i="7"/>
  <c r="A16319" i="7"/>
  <c r="L16079" i="7"/>
  <c r="A16079" i="7"/>
  <c r="L15927" i="7"/>
  <c r="A15927" i="7"/>
  <c r="L15775" i="7"/>
  <c r="A15775" i="7"/>
  <c r="L15551" i="7"/>
  <c r="A15551" i="7"/>
  <c r="L15159" i="7"/>
  <c r="A15159" i="7"/>
  <c r="L14249" i="7"/>
  <c r="A14249" i="7"/>
  <c r="L16366" i="7"/>
  <c r="A16366" i="7"/>
  <c r="L16214" i="7"/>
  <c r="A16214" i="7"/>
  <c r="L16030" i="7"/>
  <c r="A16030" i="7"/>
  <c r="L15894" i="7"/>
  <c r="A15894" i="7"/>
  <c r="L15718" i="7"/>
  <c r="A15718" i="7"/>
  <c r="L15390" i="7"/>
  <c r="A15390" i="7"/>
  <c r="L15030" i="7"/>
  <c r="A15030" i="7"/>
  <c r="L14609" i="7"/>
  <c r="A14609" i="7"/>
  <c r="L16509" i="7"/>
  <c r="A16509" i="7"/>
  <c r="L16253" i="7"/>
  <c r="A16253" i="7"/>
  <c r="L16061" i="7"/>
  <c r="A16061" i="7"/>
  <c r="L15925" i="7"/>
  <c r="A15925" i="7"/>
  <c r="L15741" i="7"/>
  <c r="A15741" i="7"/>
  <c r="L15541" i="7"/>
  <c r="A15541" i="7"/>
  <c r="L15117" i="7"/>
  <c r="A15117" i="7"/>
  <c r="L14821" i="7"/>
  <c r="A14821" i="7"/>
  <c r="L16596" i="7"/>
  <c r="A16596" i="7"/>
  <c r="L16324" i="7"/>
  <c r="A16324" i="7"/>
  <c r="L16076" i="7"/>
  <c r="A16076" i="7"/>
  <c r="L15932" i="7"/>
  <c r="A15932" i="7"/>
  <c r="L15812" i="7"/>
  <c r="A15812" i="7"/>
  <c r="L15620" i="7"/>
  <c r="A15620" i="7"/>
  <c r="L15404" i="7"/>
  <c r="A15404" i="7"/>
  <c r="L15076" i="7"/>
  <c r="A15076" i="7"/>
  <c r="L16659" i="7"/>
  <c r="A16659" i="7"/>
  <c r="L16403" i="7"/>
  <c r="A16403" i="7"/>
  <c r="L16219" i="7"/>
  <c r="A16219" i="7"/>
  <c r="L16035" i="7"/>
  <c r="A16035" i="7"/>
  <c r="L15899" i="7"/>
  <c r="A15899" i="7"/>
  <c r="L15739" i="7"/>
  <c r="A15739" i="7"/>
  <c r="L15555" i="7"/>
  <c r="A15555" i="7"/>
  <c r="L15387" i="7"/>
  <c r="A15387" i="7"/>
  <c r="L15091" i="7"/>
  <c r="A15091" i="7"/>
  <c r="L14537" i="7"/>
  <c r="A14537" i="7"/>
  <c r="L16442" i="7"/>
  <c r="A16442" i="7"/>
  <c r="L16138" i="7"/>
  <c r="A16138" i="7"/>
  <c r="L16018" i="7"/>
  <c r="A16018" i="7"/>
  <c r="L15834" i="7"/>
  <c r="A15834" i="7"/>
  <c r="L15722" i="7"/>
  <c r="A15722" i="7"/>
  <c r="L15530" i="7"/>
  <c r="A15530" i="7"/>
  <c r="L15290" i="7"/>
  <c r="A15290" i="7"/>
  <c r="L15026" i="7"/>
  <c r="A15026" i="7"/>
  <c r="L16657" i="7"/>
  <c r="A16657" i="7"/>
  <c r="L16321" i="7"/>
  <c r="A16321" i="7"/>
  <c r="L16049" i="7"/>
  <c r="A16049" i="7"/>
  <c r="L15913" i="7"/>
  <c r="A15913" i="7"/>
  <c r="L15737" i="7"/>
  <c r="A15737" i="7"/>
  <c r="L15529" i="7"/>
  <c r="A15529" i="7"/>
  <c r="L15297" i="7"/>
  <c r="A15297" i="7"/>
  <c r="L15025" i="7"/>
  <c r="A15025" i="7"/>
  <c r="L14049" i="7"/>
  <c r="A14049" i="7"/>
  <c r="L13657" i="7"/>
  <c r="A13657" i="7"/>
  <c r="L13364" i="7"/>
  <c r="A13364" i="7"/>
  <c r="L12833" i="7"/>
  <c r="A12833" i="7"/>
  <c r="L14688" i="7"/>
  <c r="A14688" i="7"/>
  <c r="L14368" i="7"/>
  <c r="A14368" i="7"/>
  <c r="L14168" i="7"/>
  <c r="A14168" i="7"/>
  <c r="L13860" i="7"/>
  <c r="A13860" i="7"/>
  <c r="L13566" i="7"/>
  <c r="A13566" i="7"/>
  <c r="L13278" i="7"/>
  <c r="A13278" i="7"/>
  <c r="L12630" i="7"/>
  <c r="A12630" i="7"/>
  <c r="L14743" i="7"/>
  <c r="A14743" i="7"/>
  <c r="L14543" i="7"/>
  <c r="A14543" i="7"/>
  <c r="L14247" i="7"/>
  <c r="A14247" i="7"/>
  <c r="L14055" i="7"/>
  <c r="A14055" i="7"/>
  <c r="L13665" i="7"/>
  <c r="A13665" i="7"/>
  <c r="L13288" i="7"/>
  <c r="A13288" i="7"/>
  <c r="L12628" i="7"/>
  <c r="A12628" i="7"/>
  <c r="L14686" i="7"/>
  <c r="A14686" i="7"/>
  <c r="L14342" i="7"/>
  <c r="A14342" i="7"/>
  <c r="L14110" i="7"/>
  <c r="A14110" i="7"/>
  <c r="L13844" i="7"/>
  <c r="A13844" i="7"/>
  <c r="L13414" i="7"/>
  <c r="A13414" i="7"/>
  <c r="L13072" i="7"/>
  <c r="A13072" i="7"/>
  <c r="L12680" i="7"/>
  <c r="A12680" i="7"/>
  <c r="L14613" i="7"/>
  <c r="A14613" i="7"/>
  <c r="L14293" i="7"/>
  <c r="A14293" i="7"/>
  <c r="L14045" i="7"/>
  <c r="A14045" i="7"/>
  <c r="L13774" i="7"/>
  <c r="A13774" i="7"/>
  <c r="L13286" i="7"/>
  <c r="A13286" i="7"/>
  <c r="L12828" i="7"/>
  <c r="A12828" i="7"/>
  <c r="L14836" i="7"/>
  <c r="A14836" i="7"/>
  <c r="L14484" i="7"/>
  <c r="A14484" i="7"/>
  <c r="L14292" i="7"/>
  <c r="A14292" i="7"/>
  <c r="L14132" i="7"/>
  <c r="A14132" i="7"/>
  <c r="L13854" i="7"/>
  <c r="A13854" i="7"/>
  <c r="L13423" i="7"/>
  <c r="A13423" i="7"/>
  <c r="L12943" i="7"/>
  <c r="A12943" i="7"/>
  <c r="L14747" i="7"/>
  <c r="A14747" i="7"/>
  <c r="L14483" i="7"/>
  <c r="A14483" i="7"/>
  <c r="L14251" i="7"/>
  <c r="A14251" i="7"/>
  <c r="L14051" i="7"/>
  <c r="A14051" i="7"/>
  <c r="L13783" i="7"/>
  <c r="A13783" i="7"/>
  <c r="L13342" i="7"/>
  <c r="A13342" i="7"/>
  <c r="L13007" i="7"/>
  <c r="A13007" i="7"/>
  <c r="L14738" i="7"/>
  <c r="A14738" i="7"/>
  <c r="L14562" i="7"/>
  <c r="A14562" i="7"/>
  <c r="L14250" i="7"/>
  <c r="A14250" i="7"/>
  <c r="L14042" i="7"/>
  <c r="A14042" i="7"/>
  <c r="L13568" i="7"/>
  <c r="A13568" i="7"/>
  <c r="L13183" i="7"/>
  <c r="A13183" i="7"/>
  <c r="L12256" i="7"/>
  <c r="A12256" i="7"/>
  <c r="L12543" i="7"/>
  <c r="A12543" i="7"/>
  <c r="L12319" i="7"/>
  <c r="A12319" i="7"/>
  <c r="L12438" i="7"/>
  <c r="A12438" i="7"/>
  <c r="L13957" i="7"/>
  <c r="A13957" i="7"/>
  <c r="L13621" i="7"/>
  <c r="A13621" i="7"/>
  <c r="L13469" i="7"/>
  <c r="A13469" i="7"/>
  <c r="L13197" i="7"/>
  <c r="A13197" i="7"/>
  <c r="L12941" i="7"/>
  <c r="A12941" i="7"/>
  <c r="L12701" i="7"/>
  <c r="A12701" i="7"/>
  <c r="L12509" i="7"/>
  <c r="A12509" i="7"/>
  <c r="L12237" i="7"/>
  <c r="A12237" i="7"/>
  <c r="L12428" i="7"/>
  <c r="A12428" i="7"/>
  <c r="L13963" i="7"/>
  <c r="A13963" i="7"/>
  <c r="L13667" i="7"/>
  <c r="A13667" i="7"/>
  <c r="L13467" i="7"/>
  <c r="A13467" i="7"/>
  <c r="L13179" i="7"/>
  <c r="A13179" i="7"/>
  <c r="L12931" i="7"/>
  <c r="A12931" i="7"/>
  <c r="L12675" i="7"/>
  <c r="A12675" i="7"/>
  <c r="L12435" i="7"/>
  <c r="A12435" i="7"/>
  <c r="L12251" i="7"/>
  <c r="A12251" i="7"/>
  <c r="L13850" i="7"/>
  <c r="A13850" i="7"/>
  <c r="L13618" i="7"/>
  <c r="A13618" i="7"/>
  <c r="L13346" i="7"/>
  <c r="A13346" i="7"/>
  <c r="L13042" i="7"/>
  <c r="A13042" i="7"/>
  <c r="L12826" i="7"/>
  <c r="A12826" i="7"/>
  <c r="L12434" i="7"/>
  <c r="A12434" i="7"/>
  <c r="L12210" i="7"/>
  <c r="A12210" i="7"/>
  <c r="L12593" i="7"/>
  <c r="A12593" i="7"/>
  <c r="L12321" i="7"/>
  <c r="A12321" i="7"/>
  <c r="L17047" i="7"/>
  <c r="A17047" i="7"/>
  <c r="L16967" i="7"/>
  <c r="A16967" i="7"/>
  <c r="L17003" i="7"/>
  <c r="A17003" i="7"/>
  <c r="L16834" i="7"/>
  <c r="A16834" i="7"/>
  <c r="L16823" i="7"/>
  <c r="A16823" i="7"/>
  <c r="L16818" i="7"/>
  <c r="A16818" i="7"/>
  <c r="L16961" i="7"/>
  <c r="A16961" i="7"/>
  <c r="L17048" i="7"/>
  <c r="A17048" i="7"/>
  <c r="L17053" i="7"/>
  <c r="A17053" i="7"/>
  <c r="L16821" i="7"/>
  <c r="A16821" i="7"/>
  <c r="L16900" i="7"/>
  <c r="A16900" i="7"/>
  <c r="L16827" i="7"/>
  <c r="A16827" i="7"/>
  <c r="L12622" i="7"/>
  <c r="A12622" i="7"/>
  <c r="L16954" i="7"/>
  <c r="A16954" i="7"/>
  <c r="L15985" i="7"/>
  <c r="A15985" i="7"/>
  <c r="L13025" i="7"/>
  <c r="A13025" i="7"/>
  <c r="L16869" i="7"/>
  <c r="A16869" i="7"/>
  <c r="L14360" i="7"/>
  <c r="A14360" i="7"/>
  <c r="L12228" i="7"/>
  <c r="A12228" i="7"/>
  <c r="L15240" i="7"/>
  <c r="A15240" i="7"/>
  <c r="L16463" i="7"/>
  <c r="A16463" i="7"/>
  <c r="L16526" i="7"/>
  <c r="A16526" i="7"/>
  <c r="L15222" i="7"/>
  <c r="A15222" i="7"/>
  <c r="L15245" i="7"/>
  <c r="A15245" i="7"/>
  <c r="L15604" i="7"/>
  <c r="A15604" i="7"/>
  <c r="L16419" i="7"/>
  <c r="A16419" i="7"/>
  <c r="L16642" i="7"/>
  <c r="A16642" i="7"/>
  <c r="L15226" i="7"/>
  <c r="A15226" i="7"/>
  <c r="L16177" i="7"/>
  <c r="A16177" i="7"/>
  <c r="L14472" i="7"/>
  <c r="A14472" i="7"/>
  <c r="L14439" i="7"/>
  <c r="A14439" i="7"/>
  <c r="L14286" i="7"/>
  <c r="A14286" i="7"/>
  <c r="L14004" i="7"/>
  <c r="A14004" i="7"/>
  <c r="L12616" i="7"/>
  <c r="A12616" i="7"/>
  <c r="L13269" i="7"/>
  <c r="A13269" i="7"/>
  <c r="L12769" i="7"/>
  <c r="A12769" i="7"/>
  <c r="L16741" i="7"/>
  <c r="A16741" i="7"/>
  <c r="L15206" i="7"/>
  <c r="A15206" i="7"/>
  <c r="L16498" i="7"/>
  <c r="A16498" i="7"/>
  <c r="L15265" i="7"/>
  <c r="A15265" i="7"/>
  <c r="L13918" i="7"/>
  <c r="A13918" i="7"/>
  <c r="L14602" i="7"/>
  <c r="A14602" i="7"/>
  <c r="L13189" i="7"/>
  <c r="A13189" i="7"/>
  <c r="L12201" i="7"/>
  <c r="A12201" i="7"/>
  <c r="L16885" i="7"/>
  <c r="A16885" i="7"/>
  <c r="L15309" i="7"/>
  <c r="A15309" i="7"/>
  <c r="L14932" i="7"/>
  <c r="A14932" i="7"/>
  <c r="L14256" i="7"/>
  <c r="A14256" i="7"/>
  <c r="L13293" i="7"/>
  <c r="A13293" i="7"/>
  <c r="L16759" i="7"/>
  <c r="A16759" i="7"/>
  <c r="L12982" i="7"/>
  <c r="A12982" i="7"/>
  <c r="L15087" i="7"/>
  <c r="A15087" i="7"/>
  <c r="L16637" i="7"/>
  <c r="A16637" i="7"/>
  <c r="L16388" i="7"/>
  <c r="A16388" i="7"/>
  <c r="L16410" i="7"/>
  <c r="A16410" i="7"/>
  <c r="L15009" i="7"/>
  <c r="A15009" i="7"/>
  <c r="L13599" i="7"/>
  <c r="A13599" i="7"/>
  <c r="L13438" i="7"/>
  <c r="A13438" i="7"/>
  <c r="L14564" i="7"/>
  <c r="A14564" i="7"/>
  <c r="L14443" i="7"/>
  <c r="A14443" i="7"/>
  <c r="L13863" i="7"/>
  <c r="A13863" i="7"/>
  <c r="L12366" i="7"/>
  <c r="A12366" i="7"/>
  <c r="L12221" i="7"/>
  <c r="A12221" i="7"/>
  <c r="L12587" i="7"/>
  <c r="A12587" i="7"/>
  <c r="L12370" i="7"/>
  <c r="A12370" i="7"/>
  <c r="L16280" i="7"/>
  <c r="A16280" i="7"/>
  <c r="L15215" i="7"/>
  <c r="A15215" i="7"/>
  <c r="L15198" i="7"/>
  <c r="A15198" i="7"/>
  <c r="L15221" i="7"/>
  <c r="A15221" i="7"/>
  <c r="L15267" i="7"/>
  <c r="A15267" i="7"/>
  <c r="L14882" i="7"/>
  <c r="A14882" i="7"/>
  <c r="L14327" i="7"/>
  <c r="A14327" i="7"/>
  <c r="L14118" i="7"/>
  <c r="A14118" i="7"/>
  <c r="L14131" i="7"/>
  <c r="A14131" i="7"/>
  <c r="L12207" i="7"/>
  <c r="A12207" i="7"/>
  <c r="L13682" i="7"/>
  <c r="A13682" i="7"/>
  <c r="L12924" i="7"/>
  <c r="A12924" i="7"/>
  <c r="L16008" i="7"/>
  <c r="A16008" i="7"/>
  <c r="L16167" i="7"/>
  <c r="A16167" i="7"/>
  <c r="L15015" i="7"/>
  <c r="A15015" i="7"/>
  <c r="L15461" i="7"/>
  <c r="A15461" i="7"/>
  <c r="L15428" i="7"/>
  <c r="A15428" i="7"/>
  <c r="L15995" i="7"/>
  <c r="A15995" i="7"/>
  <c r="L16170" i="7"/>
  <c r="A16170" i="7"/>
  <c r="L14849" i="7"/>
  <c r="A14849" i="7"/>
  <c r="L14073" i="7"/>
  <c r="A14073" i="7"/>
  <c r="L12865" i="7"/>
  <c r="A12865" i="7"/>
  <c r="L14700" i="7"/>
  <c r="A14700" i="7"/>
  <c r="L14371" i="7"/>
  <c r="A14371" i="7"/>
  <c r="L13681" i="7"/>
  <c r="A13681" i="7"/>
  <c r="L12286" i="7"/>
  <c r="A12286" i="7"/>
  <c r="L12307" i="7"/>
  <c r="A12307" i="7"/>
  <c r="L16783" i="7"/>
  <c r="A16783" i="7"/>
  <c r="L16852" i="7"/>
  <c r="A16852" i="7"/>
  <c r="L15321" i="7"/>
  <c r="A15321" i="7"/>
  <c r="L12863" i="7"/>
  <c r="A12863" i="7"/>
  <c r="L13107" i="7"/>
  <c r="A13107" i="7"/>
  <c r="L12217" i="7"/>
  <c r="A12217" i="7"/>
  <c r="L15843" i="7"/>
  <c r="A15843" i="7"/>
  <c r="L12416" i="7"/>
  <c r="A12416" i="7"/>
  <c r="L15171" i="7"/>
  <c r="A15171" i="7"/>
  <c r="L13917" i="7"/>
  <c r="A13917" i="7"/>
  <c r="L14856" i="7"/>
  <c r="A14856" i="7"/>
  <c r="L16496" i="7"/>
  <c r="A16496" i="7"/>
  <c r="L16495" i="7"/>
  <c r="A16495" i="7"/>
  <c r="L16494" i="7"/>
  <c r="A16494" i="7"/>
  <c r="L15949" i="7"/>
  <c r="A15949" i="7"/>
  <c r="L15492" i="7"/>
  <c r="A15492" i="7"/>
  <c r="L15483" i="7"/>
  <c r="A15483" i="7"/>
  <c r="L16001" i="7"/>
  <c r="A16001" i="7"/>
  <c r="L13553" i="7"/>
  <c r="A13553" i="7"/>
  <c r="L14576" i="7"/>
  <c r="A14576" i="7"/>
  <c r="L13350" i="7"/>
  <c r="A13350" i="7"/>
  <c r="L14591" i="7"/>
  <c r="A14591" i="7"/>
  <c r="L13326" i="7"/>
  <c r="A13326" i="7"/>
  <c r="L13380" i="7"/>
  <c r="A13380" i="7"/>
  <c r="L14589" i="7"/>
  <c r="A14589" i="7"/>
  <c r="L14676" i="7"/>
  <c r="A14676" i="7"/>
  <c r="L13320" i="7"/>
  <c r="A13320" i="7"/>
  <c r="L14507" i="7"/>
  <c r="A14507" i="7"/>
  <c r="L12360" i="7"/>
  <c r="A12360" i="7"/>
  <c r="L13304" i="7"/>
  <c r="A13304" i="7"/>
  <c r="L12359" i="7"/>
  <c r="A12359" i="7"/>
  <c r="L12645" i="7"/>
  <c r="A12645" i="7"/>
  <c r="L12723" i="7"/>
  <c r="A12723" i="7"/>
  <c r="L13402" i="7"/>
  <c r="A13402" i="7"/>
  <c r="L12762" i="7"/>
  <c r="A12762" i="7"/>
  <c r="L16998" i="7"/>
  <c r="A16998" i="7"/>
  <c r="L16801" i="7"/>
  <c r="A16801" i="7"/>
  <c r="L14952" i="7"/>
  <c r="A14952" i="7"/>
  <c r="L15257" i="7"/>
  <c r="A15257" i="7"/>
  <c r="L13262" i="7"/>
  <c r="A13262" i="7"/>
  <c r="L12495" i="7"/>
  <c r="A12495" i="7"/>
  <c r="L16749" i="7"/>
  <c r="A16749" i="7"/>
  <c r="L16519" i="7"/>
  <c r="A16519" i="7"/>
  <c r="L16182" i="7"/>
  <c r="A16182" i="7"/>
  <c r="L15189" i="7"/>
  <c r="A15189" i="7"/>
  <c r="L14980" i="7"/>
  <c r="A14980" i="7"/>
  <c r="L16521" i="7"/>
  <c r="A16521" i="7"/>
  <c r="L12908" i="7"/>
  <c r="A12908" i="7"/>
  <c r="L14458" i="7"/>
  <c r="A14458" i="7"/>
  <c r="L13403" i="7"/>
  <c r="A13403" i="7"/>
  <c r="L15891" i="7"/>
  <c r="A15891" i="7"/>
  <c r="L13814" i="7"/>
  <c r="A13814" i="7"/>
  <c r="L13930" i="7"/>
  <c r="A13930" i="7"/>
  <c r="L14892" i="7"/>
  <c r="A14892" i="7"/>
  <c r="L14515" i="7"/>
  <c r="A14515" i="7"/>
  <c r="L13674" i="7"/>
  <c r="A13674" i="7"/>
  <c r="L16118" i="7"/>
  <c r="A16118" i="7"/>
  <c r="L16147" i="7"/>
  <c r="A16147" i="7"/>
  <c r="L12912" i="7"/>
  <c r="A12912" i="7"/>
  <c r="L13248" i="7"/>
  <c r="A13248" i="7"/>
  <c r="L16859" i="7"/>
  <c r="A16859" i="7"/>
  <c r="L14103" i="7"/>
  <c r="A14103" i="7"/>
  <c r="L12515" i="7"/>
  <c r="A12515" i="7"/>
  <c r="L12196" i="7"/>
  <c r="A12196" i="7"/>
  <c r="L14279" i="7"/>
  <c r="A14279" i="7"/>
  <c r="L12198" i="7"/>
  <c r="A12198" i="7"/>
  <c r="L12494" i="7"/>
  <c r="A12494" i="7"/>
  <c r="L12618" i="7"/>
  <c r="A12618" i="7"/>
  <c r="L16198" i="7"/>
  <c r="A16198" i="7"/>
  <c r="L15250" i="7"/>
  <c r="A15250" i="7"/>
  <c r="L14772" i="7"/>
  <c r="A14772" i="7"/>
  <c r="L13510" i="7"/>
  <c r="A13510" i="7"/>
  <c r="L12274" i="7"/>
  <c r="A12274" i="7"/>
  <c r="L16861" i="7"/>
  <c r="A16861" i="7"/>
  <c r="L16646" i="7"/>
  <c r="A16646" i="7"/>
  <c r="L16130" i="7"/>
  <c r="A16130" i="7"/>
  <c r="L14477" i="7"/>
  <c r="A14477" i="7"/>
  <c r="L12252" i="7"/>
  <c r="A12252" i="7"/>
  <c r="L15014" i="7"/>
  <c r="A15014" i="7"/>
  <c r="L13454" i="7"/>
  <c r="A13454" i="7"/>
  <c r="L13879" i="7"/>
  <c r="A13879" i="7"/>
  <c r="L13451" i="7"/>
  <c r="A13451" i="7"/>
  <c r="L16174" i="7"/>
  <c r="A16174" i="7"/>
  <c r="L15362" i="7"/>
  <c r="A15362" i="7"/>
  <c r="L13720" i="7"/>
  <c r="A13720" i="7"/>
  <c r="L14275" i="7"/>
  <c r="A14275" i="7"/>
  <c r="L12445" i="7"/>
  <c r="A12445" i="7"/>
  <c r="L13218" i="7"/>
  <c r="A13218" i="7"/>
  <c r="L16793" i="7"/>
  <c r="A16793" i="7"/>
  <c r="L16797" i="7"/>
  <c r="A16797" i="7"/>
  <c r="L14948" i="7"/>
  <c r="A14948" i="7"/>
  <c r="L14082" i="7"/>
  <c r="A14082" i="7"/>
  <c r="L15367" i="7"/>
  <c r="A15367" i="7"/>
  <c r="L13111" i="7"/>
  <c r="A13111" i="7"/>
  <c r="L12644" i="7"/>
  <c r="A12644" i="7"/>
  <c r="L12813" i="7"/>
  <c r="A12813" i="7"/>
  <c r="L12299" i="7"/>
  <c r="A12299" i="7"/>
  <c r="L16344" i="7"/>
  <c r="A16344" i="7"/>
  <c r="L13029" i="7"/>
  <c r="A13029" i="7"/>
  <c r="L12825" i="7"/>
  <c r="A12825" i="7"/>
  <c r="L16326" i="7"/>
  <c r="A16326" i="7"/>
  <c r="L12287" i="7"/>
  <c r="A12287" i="7"/>
  <c r="L16544" i="7"/>
  <c r="A16544" i="7"/>
  <c r="L16541" i="7"/>
  <c r="A16541" i="7"/>
  <c r="L16578" i="7"/>
  <c r="A16578" i="7"/>
  <c r="L15335" i="7"/>
  <c r="A15335" i="7"/>
  <c r="L15341" i="7"/>
  <c r="A15341" i="7"/>
  <c r="L15339" i="7"/>
  <c r="A15339" i="7"/>
  <c r="L14496" i="7"/>
  <c r="A14496" i="7"/>
  <c r="L14183" i="7"/>
  <c r="A14183" i="7"/>
  <c r="L13575" i="7"/>
  <c r="A13575" i="7"/>
  <c r="L14388" i="7"/>
  <c r="A14388" i="7"/>
  <c r="L13237" i="7"/>
  <c r="A13237" i="7"/>
  <c r="L13226" i="7"/>
  <c r="A13226" i="7"/>
  <c r="L16770" i="7"/>
  <c r="A16770" i="7"/>
  <c r="L16883" i="7"/>
  <c r="A16883" i="7"/>
  <c r="L15277" i="7"/>
  <c r="A15277" i="7"/>
  <c r="L12200" i="7"/>
  <c r="A12200" i="7"/>
  <c r="L13186" i="7"/>
  <c r="A13186" i="7"/>
  <c r="L16711" i="7"/>
  <c r="A16711" i="7"/>
  <c r="L15808" i="7"/>
  <c r="A15808" i="7"/>
  <c r="L15656" i="7"/>
  <c r="A15656" i="7"/>
  <c r="L16335" i="7"/>
  <c r="A16335" i="7"/>
  <c r="L15655" i="7"/>
  <c r="A15655" i="7"/>
  <c r="L15702" i="7"/>
  <c r="A15702" i="7"/>
  <c r="L15638" i="7"/>
  <c r="A15638" i="7"/>
  <c r="L15685" i="7"/>
  <c r="A15685" i="7"/>
  <c r="L16372" i="7"/>
  <c r="A16372" i="7"/>
  <c r="L15668" i="7"/>
  <c r="A15668" i="7"/>
  <c r="L16371" i="7"/>
  <c r="A16371" i="7"/>
  <c r="L15659" i="7"/>
  <c r="A15659" i="7"/>
  <c r="L16330" i="7"/>
  <c r="A16330" i="7"/>
  <c r="L15658" i="7"/>
  <c r="A15658" i="7"/>
  <c r="L16329" i="7"/>
  <c r="A16329" i="7"/>
  <c r="L15657" i="7"/>
  <c r="A15657" i="7"/>
  <c r="L13806" i="7"/>
  <c r="A13806" i="7"/>
  <c r="L14462" i="7"/>
  <c r="A14462" i="7"/>
  <c r="L13216" i="7"/>
  <c r="A13216" i="7"/>
  <c r="L14491" i="7"/>
  <c r="A14491" i="7"/>
  <c r="L12479" i="7"/>
  <c r="A12479" i="7"/>
  <c r="L12853" i="7"/>
  <c r="A12853" i="7"/>
  <c r="L13490" i="7"/>
  <c r="A13490" i="7"/>
  <c r="L12185" i="7"/>
  <c r="A12185" i="7"/>
  <c r="L16422" i="7"/>
  <c r="A16422" i="7"/>
  <c r="L14704" i="7"/>
  <c r="A14704" i="7"/>
  <c r="L14341" i="7"/>
  <c r="A14341" i="7"/>
  <c r="L12530" i="7"/>
  <c r="A12530" i="7"/>
  <c r="L15046" i="7"/>
  <c r="A15046" i="7"/>
  <c r="L14112" i="7"/>
  <c r="A14112" i="7"/>
  <c r="L13972" i="7"/>
  <c r="A13972" i="7"/>
  <c r="L12227" i="7"/>
  <c r="A12227" i="7"/>
  <c r="L16064" i="7"/>
  <c r="A16064" i="7"/>
  <c r="L15499" i="7"/>
  <c r="A15499" i="7"/>
  <c r="L14583" i="7"/>
  <c r="A14583" i="7"/>
  <c r="L13390" i="7"/>
  <c r="A13390" i="7"/>
  <c r="L12257" i="7"/>
  <c r="A12257" i="7"/>
  <c r="L12338" i="7"/>
  <c r="A12338" i="7"/>
  <c r="L15800" i="7"/>
  <c r="A15800" i="7"/>
  <c r="L15855" i="7"/>
  <c r="A15855" i="7"/>
  <c r="L15870" i="7"/>
  <c r="A15870" i="7"/>
  <c r="L15877" i="7"/>
  <c r="A15877" i="7"/>
  <c r="L15884" i="7"/>
  <c r="A15884" i="7"/>
  <c r="L15788" i="7"/>
  <c r="A15788" i="7"/>
  <c r="L15787" i="7"/>
  <c r="A15787" i="7"/>
  <c r="L15794" i="7"/>
  <c r="A15794" i="7"/>
  <c r="L15833" i="7"/>
  <c r="A15833" i="7"/>
  <c r="L15584" i="7"/>
  <c r="A15584" i="7"/>
  <c r="L16297" i="7"/>
  <c r="A16297" i="7"/>
  <c r="L13210" i="7"/>
  <c r="A13210" i="7"/>
  <c r="L15176" i="7"/>
  <c r="A15176" i="7"/>
  <c r="L14455" i="7"/>
  <c r="A14455" i="7"/>
  <c r="L16446" i="7"/>
  <c r="A16446" i="7"/>
  <c r="L15307" i="7"/>
  <c r="A15307" i="7"/>
  <c r="L13292" i="7"/>
  <c r="A13292" i="7"/>
  <c r="L16608" i="7"/>
  <c r="A16608" i="7"/>
  <c r="L16615" i="7"/>
  <c r="A16615" i="7"/>
  <c r="L14209" i="7"/>
  <c r="A14209" i="7"/>
  <c r="L15270" i="7"/>
  <c r="A15270" i="7"/>
  <c r="L16612" i="7"/>
  <c r="A16612" i="7"/>
  <c r="L16611" i="7"/>
  <c r="A16611" i="7"/>
  <c r="L14433" i="7"/>
  <c r="A14433" i="7"/>
  <c r="L16617" i="7"/>
  <c r="A16617" i="7"/>
  <c r="L13816" i="7"/>
  <c r="A13816" i="7"/>
  <c r="L14784" i="7"/>
  <c r="A14784" i="7"/>
  <c r="L13756" i="7"/>
  <c r="A13756" i="7"/>
  <c r="L14447" i="7"/>
  <c r="A14447" i="7"/>
  <c r="L14422" i="7"/>
  <c r="A14422" i="7"/>
  <c r="L14421" i="7"/>
  <c r="A14421" i="7"/>
  <c r="L14436" i="7"/>
  <c r="A14436" i="7"/>
  <c r="L12929" i="7"/>
  <c r="A12929" i="7"/>
  <c r="L13808" i="7"/>
  <c r="A13808" i="7"/>
  <c r="L14762" i="7"/>
  <c r="A14762" i="7"/>
  <c r="L12503" i="7"/>
  <c r="A12503" i="7"/>
  <c r="L12389" i="7"/>
  <c r="A12389" i="7"/>
  <c r="L13763" i="7"/>
  <c r="A13763" i="7"/>
  <c r="L13098" i="7"/>
  <c r="A13098" i="7"/>
  <c r="L12305" i="7"/>
  <c r="A12305" i="7"/>
  <c r="L16682" i="7"/>
  <c r="A16682" i="7"/>
  <c r="L14456" i="7"/>
  <c r="A14456" i="7"/>
  <c r="L12554" i="7"/>
  <c r="A12554" i="7"/>
  <c r="L13313" i="7"/>
  <c r="A13313" i="7"/>
  <c r="L13583" i="7"/>
  <c r="A13583" i="7"/>
  <c r="L15520" i="7"/>
  <c r="A15520" i="7"/>
  <c r="L16223" i="7"/>
  <c r="A16223" i="7"/>
  <c r="L15055" i="7"/>
  <c r="A15055" i="7"/>
  <c r="L15518" i="7"/>
  <c r="A15518" i="7"/>
  <c r="L14918" i="7"/>
  <c r="A14918" i="7"/>
  <c r="L15557" i="7"/>
  <c r="A15557" i="7"/>
  <c r="L14909" i="7"/>
  <c r="A14909" i="7"/>
  <c r="L15420" i="7"/>
  <c r="A15420" i="7"/>
  <c r="L15475" i="7"/>
  <c r="A15475" i="7"/>
  <c r="L16354" i="7"/>
  <c r="A16354" i="7"/>
  <c r="L14817" i="7"/>
  <c r="A14817" i="7"/>
  <c r="L16121" i="7"/>
  <c r="A16121" i="7"/>
  <c r="L14993" i="7"/>
  <c r="A14993" i="7"/>
  <c r="L13407" i="7"/>
  <c r="A13407" i="7"/>
  <c r="L12688" i="7"/>
  <c r="A12688" i="7"/>
  <c r="L14512" i="7"/>
  <c r="A14512" i="7"/>
  <c r="L13382" i="7"/>
  <c r="A13382" i="7"/>
  <c r="L14679" i="7"/>
  <c r="A14679" i="7"/>
  <c r="L13801" i="7"/>
  <c r="A13801" i="7"/>
  <c r="L14662" i="7"/>
  <c r="A14662" i="7"/>
  <c r="L13998" i="7"/>
  <c r="A13998" i="7"/>
  <c r="L14709" i="7"/>
  <c r="A14709" i="7"/>
  <c r="L14509" i="7"/>
  <c r="A14509" i="7"/>
  <c r="L13607" i="7"/>
  <c r="A13607" i="7"/>
  <c r="L14596" i="7"/>
  <c r="A14596" i="7"/>
  <c r="L13649" i="7"/>
  <c r="A13649" i="7"/>
  <c r="L12694" i="7"/>
  <c r="A12694" i="7"/>
  <c r="L13995" i="7"/>
  <c r="A13995" i="7"/>
  <c r="L12993" i="7"/>
  <c r="A12993" i="7"/>
  <c r="L14466" i="7"/>
  <c r="A14466" i="7"/>
  <c r="L13384" i="7"/>
  <c r="A13384" i="7"/>
  <c r="L12647" i="7"/>
  <c r="A12647" i="7"/>
  <c r="L12350" i="7"/>
  <c r="A12350" i="7"/>
  <c r="L13245" i="7"/>
  <c r="A13245" i="7"/>
  <c r="L12261" i="7"/>
  <c r="A12261" i="7"/>
  <c r="L13603" i="7"/>
  <c r="A13603" i="7"/>
  <c r="L12779" i="7"/>
  <c r="A12779" i="7"/>
  <c r="L13602" i="7"/>
  <c r="A13602" i="7"/>
  <c r="L12682" i="7"/>
  <c r="A12682" i="7"/>
  <c r="L16994" i="7"/>
  <c r="A16994" i="7"/>
  <c r="L16982" i="7"/>
  <c r="A16982" i="7"/>
  <c r="L15968" i="7"/>
  <c r="A15968" i="7"/>
  <c r="L15959" i="7"/>
  <c r="A15959" i="7"/>
  <c r="L15966" i="7"/>
  <c r="A15966" i="7"/>
  <c r="L15965" i="7"/>
  <c r="A15965" i="7"/>
  <c r="L16107" i="7"/>
  <c r="A16107" i="7"/>
  <c r="L15970" i="7"/>
  <c r="A15970" i="7"/>
  <c r="L15969" i="7"/>
  <c r="A15969" i="7"/>
  <c r="L14385" i="7"/>
  <c r="A14385" i="7"/>
  <c r="L15154" i="7"/>
  <c r="A15154" i="7"/>
  <c r="L12887" i="7"/>
  <c r="A12887" i="7"/>
  <c r="L12838" i="7"/>
  <c r="A12838" i="7"/>
  <c r="L12881" i="7"/>
  <c r="A12881" i="7"/>
  <c r="L12268" i="7"/>
  <c r="A12268" i="7"/>
  <c r="L16762" i="7"/>
  <c r="A16762" i="7"/>
  <c r="L16656" i="7"/>
  <c r="A16656" i="7"/>
  <c r="L16232" i="7"/>
  <c r="A16232" i="7"/>
  <c r="L16024" i="7"/>
  <c r="A16024" i="7"/>
  <c r="L15832" i="7"/>
  <c r="A15832" i="7"/>
  <c r="L15712" i="7"/>
  <c r="A15712" i="7"/>
  <c r="L15296" i="7"/>
  <c r="A15296" i="7"/>
  <c r="L14944" i="7"/>
  <c r="A14944" i="7"/>
  <c r="L16623" i="7"/>
  <c r="A16623" i="7"/>
  <c r="L16295" i="7"/>
  <c r="A16295" i="7"/>
  <c r="L16055" i="7"/>
  <c r="A16055" i="7"/>
  <c r="L15919" i="7"/>
  <c r="A15919" i="7"/>
  <c r="L15759" i="7"/>
  <c r="A15759" i="7"/>
  <c r="L15543" i="7"/>
  <c r="A15543" i="7"/>
  <c r="L15079" i="7"/>
  <c r="A15079" i="7"/>
  <c r="L14177" i="7"/>
  <c r="A14177" i="7"/>
  <c r="L16358" i="7"/>
  <c r="A16358" i="7"/>
  <c r="L16134" i="7"/>
  <c r="A16134" i="7"/>
  <c r="L16022" i="7"/>
  <c r="A16022" i="7"/>
  <c r="L15830" i="7"/>
  <c r="A15830" i="7"/>
  <c r="L15710" i="7"/>
  <c r="A15710" i="7"/>
  <c r="L15302" i="7"/>
  <c r="A15302" i="7"/>
  <c r="L14942" i="7"/>
  <c r="A14942" i="7"/>
  <c r="L14329" i="7"/>
  <c r="A14329" i="7"/>
  <c r="L16485" i="7"/>
  <c r="A16485" i="7"/>
  <c r="L16229" i="7"/>
  <c r="A16229" i="7"/>
  <c r="L16053" i="7"/>
  <c r="A16053" i="7"/>
  <c r="L15917" i="7"/>
  <c r="A15917" i="7"/>
  <c r="L15733" i="7"/>
  <c r="A15733" i="7"/>
  <c r="L15533" i="7"/>
  <c r="A15533" i="7"/>
  <c r="L15101" i="7"/>
  <c r="A15101" i="7"/>
  <c r="L14689" i="7"/>
  <c r="A14689" i="7"/>
  <c r="L16556" i="7"/>
  <c r="A16556" i="7"/>
  <c r="L16316" i="7"/>
  <c r="A16316" i="7"/>
  <c r="L16060" i="7"/>
  <c r="A16060" i="7"/>
  <c r="L15924" i="7"/>
  <c r="A15924" i="7"/>
  <c r="L15780" i="7"/>
  <c r="A15780" i="7"/>
  <c r="L15596" i="7"/>
  <c r="A15596" i="7"/>
  <c r="L15396" i="7"/>
  <c r="A15396" i="7"/>
  <c r="L15036" i="7"/>
  <c r="A15036" i="7"/>
  <c r="L16651" i="7"/>
  <c r="A16651" i="7"/>
  <c r="L16363" i="7"/>
  <c r="A16363" i="7"/>
  <c r="L16211" i="7"/>
  <c r="A16211" i="7"/>
  <c r="L16027" i="7"/>
  <c r="A16027" i="7"/>
  <c r="L15835" i="7"/>
  <c r="A15835" i="7"/>
  <c r="L15731" i="7"/>
  <c r="A15731" i="7"/>
  <c r="L15547" i="7"/>
  <c r="A15547" i="7"/>
  <c r="L15299" i="7"/>
  <c r="A15299" i="7"/>
  <c r="L15035" i="7"/>
  <c r="A15035" i="7"/>
  <c r="L16658" i="7"/>
  <c r="A16658" i="7"/>
  <c r="L16402" i="7"/>
  <c r="A16402" i="7"/>
  <c r="L16122" i="7"/>
  <c r="A16122" i="7"/>
  <c r="L15946" i="7"/>
  <c r="A15946" i="7"/>
  <c r="L15826" i="7"/>
  <c r="A15826" i="7"/>
  <c r="L15714" i="7"/>
  <c r="A15714" i="7"/>
  <c r="L15450" i="7"/>
  <c r="A15450" i="7"/>
  <c r="L15282" i="7"/>
  <c r="A15282" i="7"/>
  <c r="L14866" i="7"/>
  <c r="A14866" i="7"/>
  <c r="L16633" i="7"/>
  <c r="A16633" i="7"/>
  <c r="L16249" i="7"/>
  <c r="A16249" i="7"/>
  <c r="L16041" i="7"/>
  <c r="A16041" i="7"/>
  <c r="L15905" i="7"/>
  <c r="A15905" i="7"/>
  <c r="L15729" i="7"/>
  <c r="A15729" i="7"/>
  <c r="L15449" i="7"/>
  <c r="A15449" i="7"/>
  <c r="L15289" i="7"/>
  <c r="A15289" i="7"/>
  <c r="L14937" i="7"/>
  <c r="A14937" i="7"/>
  <c r="L14041" i="7"/>
  <c r="A14041" i="7"/>
  <c r="L13624" i="7"/>
  <c r="A13624" i="7"/>
  <c r="L13279" i="7"/>
  <c r="A13279" i="7"/>
  <c r="L12700" i="7"/>
  <c r="A12700" i="7"/>
  <c r="L14648" i="7"/>
  <c r="A14648" i="7"/>
  <c r="L14336" i="7"/>
  <c r="A14336" i="7"/>
  <c r="L14136" i="7"/>
  <c r="A14136" i="7"/>
  <c r="L13847" i="7"/>
  <c r="A13847" i="7"/>
  <c r="L13518" i="7"/>
  <c r="A13518" i="7"/>
  <c r="L13192" i="7"/>
  <c r="A13192" i="7"/>
  <c r="L12596" i="7"/>
  <c r="A12596" i="7"/>
  <c r="L14735" i="7"/>
  <c r="A14735" i="7"/>
  <c r="L14535" i="7"/>
  <c r="A14535" i="7"/>
  <c r="L14239" i="7"/>
  <c r="A14239" i="7"/>
  <c r="L14047" i="7"/>
  <c r="A14047" i="7"/>
  <c r="L13655" i="7"/>
  <c r="A13655" i="7"/>
  <c r="L13276" i="7"/>
  <c r="A13276" i="7"/>
  <c r="L12592" i="7"/>
  <c r="A12592" i="7"/>
  <c r="L14622" i="7"/>
  <c r="A14622" i="7"/>
  <c r="L14318" i="7"/>
  <c r="A14318" i="7"/>
  <c r="L14054" i="7"/>
  <c r="A14054" i="7"/>
  <c r="L13788" i="7"/>
  <c r="A13788" i="7"/>
  <c r="L13359" i="7"/>
  <c r="A13359" i="7"/>
  <c r="L13044" i="7"/>
  <c r="A13044" i="7"/>
  <c r="L12624" i="7"/>
  <c r="A12624" i="7"/>
  <c r="L14541" i="7"/>
  <c r="A14541" i="7"/>
  <c r="L14253" i="7"/>
  <c r="A14253" i="7"/>
  <c r="L14037" i="7"/>
  <c r="A14037" i="7"/>
  <c r="L13718" i="7"/>
  <c r="A13718" i="7"/>
  <c r="L13175" i="7"/>
  <c r="A13175" i="7"/>
  <c r="L12807" i="7"/>
  <c r="A12807" i="7"/>
  <c r="L14828" i="7"/>
  <c r="A14828" i="7"/>
  <c r="L14452" i="7"/>
  <c r="A14452" i="7"/>
  <c r="L14252" i="7"/>
  <c r="A14252" i="7"/>
  <c r="L14092" i="7"/>
  <c r="A14092" i="7"/>
  <c r="L13784" i="7"/>
  <c r="A13784" i="7"/>
  <c r="L13343" i="7"/>
  <c r="A13343" i="7"/>
  <c r="L12740" i="7"/>
  <c r="A12740" i="7"/>
  <c r="L14715" i="7"/>
  <c r="A14715" i="7"/>
  <c r="L14427" i="7"/>
  <c r="A14427" i="7"/>
  <c r="L14243" i="7"/>
  <c r="A14243" i="7"/>
  <c r="L14043" i="7"/>
  <c r="A14043" i="7"/>
  <c r="L13696" i="7"/>
  <c r="A13696" i="7"/>
  <c r="L13281" i="7"/>
  <c r="A13281" i="7"/>
  <c r="L12942" i="7"/>
  <c r="A12942" i="7"/>
  <c r="L14714" i="7"/>
  <c r="A14714" i="7"/>
  <c r="L14538" i="7"/>
  <c r="A14538" i="7"/>
  <c r="L14242" i="7"/>
  <c r="A14242" i="7"/>
  <c r="L14034" i="7"/>
  <c r="A14034" i="7"/>
  <c r="L13556" i="7"/>
  <c r="A13556" i="7"/>
  <c r="L13065" i="7"/>
  <c r="A13065" i="7"/>
  <c r="L12735" i="7"/>
  <c r="A12735" i="7"/>
  <c r="L12511" i="7"/>
  <c r="A12511" i="7"/>
  <c r="L12255" i="7"/>
  <c r="A12255" i="7"/>
  <c r="L12430" i="7"/>
  <c r="A12430" i="7"/>
  <c r="L13885" i="7"/>
  <c r="A13885" i="7"/>
  <c r="L13613" i="7"/>
  <c r="A13613" i="7"/>
  <c r="L13461" i="7"/>
  <c r="A13461" i="7"/>
  <c r="L13181" i="7"/>
  <c r="A13181" i="7"/>
  <c r="L12933" i="7"/>
  <c r="A12933" i="7"/>
  <c r="L12677" i="7"/>
  <c r="A12677" i="7"/>
  <c r="L12453" i="7"/>
  <c r="A12453" i="7"/>
  <c r="L12229" i="7"/>
  <c r="A12229" i="7"/>
  <c r="L12420" i="7"/>
  <c r="A12420" i="7"/>
  <c r="L13955" i="7"/>
  <c r="A13955" i="7"/>
  <c r="L13651" i="7"/>
  <c r="A13651" i="7"/>
  <c r="L13427" i="7"/>
  <c r="A13427" i="7"/>
  <c r="L13147" i="7"/>
  <c r="A13147" i="7"/>
  <c r="L12875" i="7"/>
  <c r="A12875" i="7"/>
  <c r="L12635" i="7"/>
  <c r="A12635" i="7"/>
  <c r="L12427" i="7"/>
  <c r="A12427" i="7"/>
  <c r="L12243" i="7"/>
  <c r="A12243" i="7"/>
  <c r="L13786" i="7"/>
  <c r="A13786" i="7"/>
  <c r="L13570" i="7"/>
  <c r="A13570" i="7"/>
  <c r="L13290" i="7"/>
  <c r="A13290" i="7"/>
  <c r="L13002" i="7"/>
  <c r="A13002" i="7"/>
  <c r="L12738" i="7"/>
  <c r="A12738" i="7"/>
  <c r="L12426" i="7"/>
  <c r="A12426" i="7"/>
  <c r="L12178" i="7"/>
  <c r="A12178" i="7"/>
  <c r="L12529" i="7"/>
  <c r="A12529" i="7"/>
  <c r="L12241" i="7"/>
  <c r="A12241" i="7"/>
  <c r="L16963" i="7"/>
  <c r="A16963" i="7"/>
  <c r="L16706" i="7"/>
  <c r="A16706" i="7"/>
  <c r="L16722" i="7"/>
  <c r="A16722" i="7"/>
  <c r="L16897" i="7"/>
  <c r="A16897" i="7"/>
  <c r="L17008" i="7"/>
  <c r="A17008" i="7"/>
  <c r="L17045" i="7"/>
  <c r="A17045" i="7"/>
  <c r="L16733" i="7"/>
  <c r="A16733" i="7"/>
  <c r="L16892" i="7"/>
  <c r="A16892" i="7"/>
  <c r="L16819" i="7"/>
  <c r="A16819" i="7"/>
  <c r="L15384" i="7"/>
  <c r="A15384" i="7"/>
  <c r="L14476" i="7"/>
  <c r="A14476" i="7"/>
  <c r="L16953" i="7"/>
  <c r="A16953" i="7"/>
  <c r="L15609" i="7"/>
  <c r="A15609" i="7"/>
  <c r="L12605" i="7"/>
  <c r="A12605" i="7"/>
  <c r="L13921" i="7"/>
  <c r="A13921" i="7"/>
  <c r="L13355" i="7"/>
  <c r="A13355" i="7"/>
  <c r="L16841" i="7"/>
  <c r="A16841" i="7"/>
  <c r="L15232" i="7"/>
  <c r="A15232" i="7"/>
  <c r="L16263" i="7"/>
  <c r="A16263" i="7"/>
  <c r="L16502" i="7"/>
  <c r="A16502" i="7"/>
  <c r="L15006" i="7"/>
  <c r="A15006" i="7"/>
  <c r="L15005" i="7"/>
  <c r="A15005" i="7"/>
  <c r="L15244" i="7"/>
  <c r="A15244" i="7"/>
  <c r="L16267" i="7"/>
  <c r="A16267" i="7"/>
  <c r="L16530" i="7"/>
  <c r="A16530" i="7"/>
  <c r="L15002" i="7"/>
  <c r="A15002" i="7"/>
  <c r="L16145" i="7"/>
  <c r="A16145" i="7"/>
  <c r="L14440" i="7"/>
  <c r="A14440" i="7"/>
  <c r="L14287" i="7"/>
  <c r="A14287" i="7"/>
  <c r="L14006" i="7"/>
  <c r="A14006" i="7"/>
  <c r="L13673" i="7"/>
  <c r="A13673" i="7"/>
  <c r="L14770" i="7"/>
  <c r="A14770" i="7"/>
  <c r="L13165" i="7"/>
  <c r="A13165" i="7"/>
  <c r="L12729" i="7"/>
  <c r="A12729" i="7"/>
  <c r="A16977" i="7"/>
  <c r="L16977" i="7"/>
  <c r="L16456" i="7"/>
  <c r="A16456" i="7"/>
  <c r="L16668" i="7"/>
  <c r="A16668" i="7"/>
  <c r="L16458" i="7"/>
  <c r="A16458" i="7"/>
  <c r="L14897" i="7"/>
  <c r="A14897" i="7"/>
  <c r="L13335" i="7"/>
  <c r="A13335" i="7"/>
  <c r="L14210" i="7"/>
  <c r="A14210" i="7"/>
  <c r="L12781" i="7"/>
  <c r="A12781" i="7"/>
  <c r="L15045" i="7"/>
  <c r="A15045" i="7"/>
  <c r="L16339" i="7"/>
  <c r="A16339" i="7"/>
  <c r="L14064" i="7"/>
  <c r="A14064" i="7"/>
  <c r="L12517" i="7"/>
  <c r="A12517" i="7"/>
  <c r="L12641" i="7"/>
  <c r="A12641" i="7"/>
  <c r="L14984" i="7"/>
  <c r="A14984" i="7"/>
  <c r="L16414" i="7"/>
  <c r="A16414" i="7"/>
  <c r="L16493" i="7"/>
  <c r="A16493" i="7"/>
  <c r="L15348" i="7"/>
  <c r="A15348" i="7"/>
  <c r="L16386" i="7"/>
  <c r="A16386" i="7"/>
  <c r="L14985" i="7"/>
  <c r="A14985" i="7"/>
  <c r="L13528" i="7"/>
  <c r="A13528" i="7"/>
  <c r="L12977" i="7"/>
  <c r="A12977" i="7"/>
  <c r="L14548" i="7"/>
  <c r="A14548" i="7"/>
  <c r="L14363" i="7"/>
  <c r="A14363" i="7"/>
  <c r="L13532" i="7"/>
  <c r="A13532" i="7"/>
  <c r="L12222" i="7"/>
  <c r="A12222" i="7"/>
  <c r="L12588" i="7"/>
  <c r="A12588" i="7"/>
  <c r="L13714" i="7"/>
  <c r="A13714" i="7"/>
  <c r="L12649" i="7"/>
  <c r="A12649" i="7"/>
  <c r="L16940" i="7"/>
  <c r="A16940" i="7"/>
  <c r="L15216" i="7"/>
  <c r="A15216" i="7"/>
  <c r="L15175" i="7"/>
  <c r="A15175" i="7"/>
  <c r="L14886" i="7"/>
  <c r="A14886" i="7"/>
  <c r="L15213" i="7"/>
  <c r="A15213" i="7"/>
  <c r="L15219" i="7"/>
  <c r="A15219" i="7"/>
  <c r="L14874" i="7"/>
  <c r="A14874" i="7"/>
  <c r="L14119" i="7"/>
  <c r="A14119" i="7"/>
  <c r="L14117" i="7"/>
  <c r="A14117" i="7"/>
  <c r="L14115" i="7"/>
  <c r="A14115" i="7"/>
  <c r="L13693" i="7"/>
  <c r="A13693" i="7"/>
  <c r="L13018" i="7"/>
  <c r="A13018" i="7"/>
  <c r="L13609" i="7"/>
  <c r="A13609" i="7"/>
  <c r="L15432" i="7"/>
  <c r="A15432" i="7"/>
  <c r="L15999" i="7"/>
  <c r="A15999" i="7"/>
  <c r="L14845" i="7"/>
  <c r="A14845" i="7"/>
  <c r="L15453" i="7"/>
  <c r="A15453" i="7"/>
  <c r="L15324" i="7"/>
  <c r="A15324" i="7"/>
  <c r="L15523" i="7"/>
  <c r="A15523" i="7"/>
  <c r="L16162" i="7"/>
  <c r="A16162" i="7"/>
  <c r="L16345" i="7"/>
  <c r="A16345" i="7"/>
  <c r="L14065" i="7"/>
  <c r="A14065" i="7"/>
  <c r="L12759" i="7"/>
  <c r="A12759" i="7"/>
  <c r="L14516" i="7"/>
  <c r="A14516" i="7"/>
  <c r="L14067" i="7"/>
  <c r="A14067" i="7"/>
  <c r="L12272" i="7"/>
  <c r="A12272" i="7"/>
  <c r="L12278" i="7"/>
  <c r="A12278" i="7"/>
  <c r="L13738" i="7"/>
  <c r="A13738" i="7"/>
  <c r="L16937" i="7"/>
  <c r="A16937" i="7"/>
  <c r="L13724" i="7"/>
  <c r="A13724" i="7"/>
  <c r="L14381" i="7"/>
  <c r="A14381" i="7"/>
  <c r="L12219" i="7"/>
  <c r="A12219" i="7"/>
  <c r="L16840" i="7"/>
  <c r="A16840" i="7"/>
  <c r="L13945" i="7"/>
  <c r="A13945" i="7"/>
  <c r="L12540" i="7"/>
  <c r="A12540" i="7"/>
  <c r="L15842" i="7"/>
  <c r="A15842" i="7"/>
  <c r="L12973" i="7"/>
  <c r="A12973" i="7"/>
  <c r="L15070" i="7"/>
  <c r="A15070" i="7"/>
  <c r="L16000" i="7"/>
  <c r="A16000" i="7"/>
  <c r="L16455" i="7"/>
  <c r="A16455" i="7"/>
  <c r="L16454" i="7"/>
  <c r="A16454" i="7"/>
  <c r="L15573" i="7"/>
  <c r="A15573" i="7"/>
  <c r="L15484" i="7"/>
  <c r="A15484" i="7"/>
  <c r="L15123" i="7"/>
  <c r="A15123" i="7"/>
  <c r="L15569" i="7"/>
  <c r="A15569" i="7"/>
  <c r="L13543" i="7"/>
  <c r="A13543" i="7"/>
  <c r="L14216" i="7"/>
  <c r="A14216" i="7"/>
  <c r="L13327" i="7"/>
  <c r="A13327" i="7"/>
  <c r="L14575" i="7"/>
  <c r="A14575" i="7"/>
  <c r="L12969" i="7"/>
  <c r="A12969" i="7"/>
  <c r="L13336" i="7"/>
  <c r="A13336" i="7"/>
  <c r="L13973" i="7"/>
  <c r="A13973" i="7"/>
  <c r="L14660" i="7"/>
  <c r="A14660" i="7"/>
  <c r="L13308" i="7"/>
  <c r="A13308" i="7"/>
  <c r="L14187" i="7"/>
  <c r="A14187" i="7"/>
  <c r="L14706" i="7"/>
  <c r="A14706" i="7"/>
  <c r="L12972" i="7"/>
  <c r="A12972" i="7"/>
  <c r="L12414" i="7"/>
  <c r="A12414" i="7"/>
  <c r="L12405" i="7"/>
  <c r="A12405" i="7"/>
  <c r="L12683" i="7"/>
  <c r="A12683" i="7"/>
  <c r="L13370" i="7"/>
  <c r="A13370" i="7"/>
  <c r="L12658" i="7"/>
  <c r="A12658" i="7"/>
  <c r="L16786" i="7"/>
  <c r="A16786" i="7"/>
  <c r="L16785" i="7"/>
  <c r="A16785" i="7"/>
  <c r="L16806" i="7"/>
  <c r="A16806" i="7"/>
  <c r="L14281" i="7"/>
  <c r="A14281" i="7"/>
  <c r="L14097" i="7"/>
  <c r="A14097" i="7"/>
  <c r="L14731" i="7"/>
  <c r="A14731" i="7"/>
  <c r="L12500" i="7"/>
  <c r="A12500" i="7"/>
  <c r="L16520" i="7"/>
  <c r="A16520" i="7"/>
  <c r="L16447" i="7"/>
  <c r="A16447" i="7"/>
  <c r="L15990" i="7"/>
  <c r="A15990" i="7"/>
  <c r="L14981" i="7"/>
  <c r="A14981" i="7"/>
  <c r="L14457" i="7"/>
  <c r="A14457" i="7"/>
  <c r="L16449" i="7"/>
  <c r="A16449" i="7"/>
  <c r="L14788" i="7"/>
  <c r="A14788" i="7"/>
  <c r="L12764" i="7"/>
  <c r="A12764" i="7"/>
  <c r="L13251" i="7"/>
  <c r="A13251" i="7"/>
  <c r="L16878" i="7"/>
  <c r="A16878" i="7"/>
  <c r="L15211" i="7"/>
  <c r="A15211" i="7"/>
  <c r="L14469" i="7"/>
  <c r="A14469" i="7"/>
  <c r="L13162" i="7"/>
  <c r="A13162" i="7"/>
  <c r="L16887" i="7"/>
  <c r="A16887" i="7"/>
  <c r="L15248" i="7"/>
  <c r="A15248" i="7"/>
  <c r="L15145" i="7"/>
  <c r="A15145" i="7"/>
  <c r="L14195" i="7"/>
  <c r="A14195" i="7"/>
  <c r="L12553" i="7"/>
  <c r="A12553" i="7"/>
  <c r="L15182" i="7"/>
  <c r="A15182" i="7"/>
  <c r="L14979" i="7"/>
  <c r="A14979" i="7"/>
  <c r="L12911" i="7"/>
  <c r="A12911" i="7"/>
  <c r="L13986" i="7"/>
  <c r="A13986" i="7"/>
  <c r="L14350" i="7"/>
  <c r="A14350" i="7"/>
  <c r="L13378" i="7"/>
  <c r="A13378" i="7"/>
  <c r="L13902" i="7"/>
  <c r="A13902" i="7"/>
  <c r="L12533" i="7"/>
  <c r="A12533" i="7"/>
  <c r="L16697" i="7"/>
  <c r="A16697" i="7"/>
  <c r="L15359" i="7"/>
  <c r="A15359" i="7"/>
  <c r="L13805" i="7"/>
  <c r="A13805" i="7"/>
  <c r="L14513" i="7"/>
  <c r="A14513" i="7"/>
  <c r="L14934" i="7"/>
  <c r="A14934" i="7"/>
  <c r="L15249" i="7"/>
  <c r="A15249" i="7"/>
  <c r="L14364" i="7"/>
  <c r="A14364" i="7"/>
  <c r="L13144" i="7"/>
  <c r="A13144" i="7"/>
  <c r="L12777" i="7"/>
  <c r="A12777" i="7"/>
  <c r="L16125" i="7"/>
  <c r="A16125" i="7"/>
  <c r="L14745" i="7"/>
  <c r="A14745" i="7"/>
  <c r="L14315" i="7"/>
  <c r="A14315" i="7"/>
  <c r="L13594" i="7"/>
  <c r="A13594" i="7"/>
  <c r="L15469" i="7"/>
  <c r="A15469" i="7"/>
  <c r="L14032" i="7"/>
  <c r="A14032" i="7"/>
  <c r="L12692" i="7"/>
  <c r="A12692" i="7"/>
  <c r="L13610" i="7"/>
  <c r="A13610" i="7"/>
  <c r="L17035" i="7"/>
  <c r="A17035" i="7"/>
  <c r="L15317" i="7"/>
  <c r="A15317" i="7"/>
  <c r="L14561" i="7"/>
  <c r="A14561" i="7"/>
  <c r="L13537" i="7"/>
  <c r="A13537" i="7"/>
  <c r="L13319" i="7"/>
  <c r="A13319" i="7"/>
  <c r="L12556" i="7"/>
  <c r="A12556" i="7"/>
  <c r="L12569" i="7"/>
  <c r="A12569" i="7"/>
  <c r="L16922" i="7"/>
  <c r="A16922" i="7"/>
  <c r="L16816" i="7"/>
  <c r="A16816" i="7"/>
  <c r="L16709" i="7"/>
  <c r="A16709" i="7"/>
  <c r="L16601" i="7"/>
  <c r="A16601" i="7"/>
  <c r="L12607" i="7"/>
  <c r="A12607" i="7"/>
  <c r="L15526" i="7"/>
  <c r="A15526" i="7"/>
  <c r="L13064" i="7"/>
  <c r="A13064" i="7"/>
  <c r="L12996" i="7"/>
  <c r="A12996" i="7"/>
  <c r="L12589" i="7"/>
  <c r="A12589" i="7"/>
  <c r="L12834" i="7"/>
  <c r="A12834" i="7"/>
  <c r="L14801" i="7"/>
  <c r="A14801" i="7"/>
  <c r="L12245" i="7"/>
  <c r="A12245" i="7"/>
  <c r="L15272" i="7"/>
  <c r="A15272" i="7"/>
  <c r="L12206" i="7"/>
  <c r="A12206" i="7"/>
  <c r="L15174" i="7"/>
  <c r="A15174" i="7"/>
  <c r="L13923" i="7"/>
  <c r="A13923" i="7"/>
  <c r="L16784" i="7"/>
  <c r="A16784" i="7"/>
  <c r="L16576" i="7"/>
  <c r="A16576" i="7"/>
  <c r="L16517" i="7"/>
  <c r="A16517" i="7"/>
  <c r="L16546" i="7"/>
  <c r="A16546" i="7"/>
  <c r="L16996" i="7"/>
  <c r="A16996" i="7"/>
  <c r="L16382" i="7"/>
  <c r="A16382" i="7"/>
  <c r="L15333" i="7"/>
  <c r="A15333" i="7"/>
  <c r="L16378" i="7"/>
  <c r="A16378" i="7"/>
  <c r="L14416" i="7"/>
  <c r="A14416" i="7"/>
  <c r="L14071" i="7"/>
  <c r="A14071" i="7"/>
  <c r="L13230" i="7"/>
  <c r="A13230" i="7"/>
  <c r="L14068" i="7"/>
  <c r="A14068" i="7"/>
  <c r="L13229" i="7"/>
  <c r="A13229" i="7"/>
  <c r="L12346" i="7"/>
  <c r="A12346" i="7"/>
  <c r="L16769" i="7"/>
  <c r="A16769" i="7"/>
  <c r="L16771" i="7"/>
  <c r="A16771" i="7"/>
  <c r="L14949" i="7"/>
  <c r="A14949" i="7"/>
  <c r="L14587" i="7"/>
  <c r="A14587" i="7"/>
  <c r="L12850" i="7"/>
  <c r="A12850" i="7"/>
  <c r="L15736" i="7"/>
  <c r="A15736" i="7"/>
  <c r="L15648" i="7"/>
  <c r="A15648" i="7"/>
  <c r="L16327" i="7"/>
  <c r="A16327" i="7"/>
  <c r="L15647" i="7"/>
  <c r="A15647" i="7"/>
  <c r="L15694" i="7"/>
  <c r="A15694" i="7"/>
  <c r="L15158" i="7"/>
  <c r="A15158" i="7"/>
  <c r="L15677" i="7"/>
  <c r="A15677" i="7"/>
  <c r="L16332" i="7"/>
  <c r="A16332" i="7"/>
  <c r="L15660" i="7"/>
  <c r="A15660" i="7"/>
  <c r="L16331" i="7"/>
  <c r="A16331" i="7"/>
  <c r="L15651" i="7"/>
  <c r="A15651" i="7"/>
  <c r="L15754" i="7"/>
  <c r="A15754" i="7"/>
  <c r="L15650" i="7"/>
  <c r="A15650" i="7"/>
  <c r="L15753" i="7"/>
  <c r="A15753" i="7"/>
  <c r="L15649" i="7"/>
  <c r="A15649" i="7"/>
  <c r="L13495" i="7"/>
  <c r="A13495" i="7"/>
  <c r="L14454" i="7"/>
  <c r="A14454" i="7"/>
  <c r="L13136" i="7"/>
  <c r="A13136" i="7"/>
  <c r="L14267" i="7"/>
  <c r="A14267" i="7"/>
  <c r="L12463" i="7"/>
  <c r="A12463" i="7"/>
  <c r="L12477" i="7"/>
  <c r="A12477" i="7"/>
  <c r="L13354" i="7"/>
  <c r="A13354" i="7"/>
  <c r="L16700" i="7"/>
  <c r="A16700" i="7"/>
  <c r="L16589" i="7"/>
  <c r="A16589" i="7"/>
  <c r="L13494" i="7"/>
  <c r="A13494" i="7"/>
  <c r="L14141" i="7"/>
  <c r="A14141" i="7"/>
  <c r="L12522" i="7"/>
  <c r="A12522" i="7"/>
  <c r="L17037" i="7"/>
  <c r="A17037" i="7"/>
  <c r="L16348" i="7"/>
  <c r="A16348" i="7"/>
  <c r="L12344" i="7"/>
  <c r="A12344" i="7"/>
  <c r="L13239" i="7"/>
  <c r="A13239" i="7"/>
  <c r="L12602" i="7"/>
  <c r="A12602" i="7"/>
  <c r="L16938" i="7"/>
  <c r="A16938" i="7"/>
  <c r="L15471" i="7"/>
  <c r="A15471" i="7"/>
  <c r="L15491" i="7"/>
  <c r="A15491" i="7"/>
  <c r="L13991" i="7"/>
  <c r="A13991" i="7"/>
  <c r="L13433" i="7"/>
  <c r="A13433" i="7"/>
  <c r="L12337" i="7"/>
  <c r="A12337" i="7"/>
  <c r="L15792" i="7"/>
  <c r="A15792" i="7"/>
  <c r="L15847" i="7"/>
  <c r="A15847" i="7"/>
  <c r="L15862" i="7"/>
  <c r="A15862" i="7"/>
  <c r="L15869" i="7"/>
  <c r="A15869" i="7"/>
  <c r="L15876" i="7"/>
  <c r="A15876" i="7"/>
  <c r="L15883" i="7"/>
  <c r="A15883" i="7"/>
  <c r="L16434" i="7"/>
  <c r="A16434" i="7"/>
  <c r="L15786" i="7"/>
  <c r="A15786" i="7"/>
  <c r="L15801" i="7"/>
  <c r="A15801" i="7"/>
  <c r="L15128" i="7"/>
  <c r="A15128" i="7"/>
  <c r="L12748" i="7"/>
  <c r="A12748" i="7"/>
  <c r="L12450" i="7"/>
  <c r="A12450" i="7"/>
  <c r="L16383" i="7"/>
  <c r="A16383" i="7"/>
  <c r="L14278" i="7"/>
  <c r="A14278" i="7"/>
  <c r="L15992" i="7"/>
  <c r="A15992" i="7"/>
  <c r="L16166" i="7"/>
  <c r="A16166" i="7"/>
  <c r="L16490" i="7"/>
  <c r="A16490" i="7"/>
  <c r="L12948" i="7"/>
  <c r="A12948" i="7"/>
  <c r="L16917" i="7"/>
  <c r="A16917" i="7"/>
  <c r="L16616" i="7"/>
  <c r="A16616" i="7"/>
  <c r="L16607" i="7"/>
  <c r="A16607" i="7"/>
  <c r="L16614" i="7"/>
  <c r="A16614" i="7"/>
  <c r="L16613" i="7"/>
  <c r="A16613" i="7"/>
  <c r="L16244" i="7"/>
  <c r="A16244" i="7"/>
  <c r="L16243" i="7"/>
  <c r="A16243" i="7"/>
  <c r="L16610" i="7"/>
  <c r="A16610" i="7"/>
  <c r="L16609" i="7"/>
  <c r="A16609" i="7"/>
  <c r="L13758" i="7"/>
  <c r="A13758" i="7"/>
  <c r="L14448" i="7"/>
  <c r="A14448" i="7"/>
  <c r="L13097" i="7"/>
  <c r="A13097" i="7"/>
  <c r="L14351" i="7"/>
  <c r="A14351" i="7"/>
  <c r="L14222" i="7"/>
  <c r="A14222" i="7"/>
  <c r="L14333" i="7"/>
  <c r="A14333" i="7"/>
  <c r="L14276" i="7"/>
  <c r="A14276" i="7"/>
  <c r="L14811" i="7"/>
  <c r="A14811" i="7"/>
  <c r="L13760" i="7"/>
  <c r="A13760" i="7"/>
  <c r="L14218" i="7"/>
  <c r="A14218" i="7"/>
  <c r="L12351" i="7"/>
  <c r="A12351" i="7"/>
  <c r="L12309" i="7"/>
  <c r="A12309" i="7"/>
  <c r="L13755" i="7"/>
  <c r="A13755" i="7"/>
  <c r="L13058" i="7"/>
  <c r="A13058" i="7"/>
  <c r="L12297" i="7"/>
  <c r="A12297" i="7"/>
  <c r="L16985" i="7"/>
  <c r="A16985" i="7"/>
  <c r="L13928" i="7"/>
  <c r="A13928" i="7"/>
  <c r="L15464" i="7"/>
  <c r="A15464" i="7"/>
  <c r="L14207" i="7"/>
  <c r="A14207" i="7"/>
  <c r="L14226" i="7"/>
  <c r="A14226" i="7"/>
  <c r="L17026" i="7"/>
  <c r="A17026" i="7"/>
  <c r="L15496" i="7"/>
  <c r="A15496" i="7"/>
  <c r="L16207" i="7"/>
  <c r="A16207" i="7"/>
  <c r="L14967" i="7"/>
  <c r="A14967" i="7"/>
  <c r="L15502" i="7"/>
  <c r="A15502" i="7"/>
  <c r="L16477" i="7"/>
  <c r="A16477" i="7"/>
  <c r="L15485" i="7"/>
  <c r="A15485" i="7"/>
  <c r="L14569" i="7"/>
  <c r="A14569" i="7"/>
  <c r="L15052" i="7"/>
  <c r="A15052" i="7"/>
  <c r="L14995" i="7"/>
  <c r="A14995" i="7"/>
  <c r="L16002" i="7"/>
  <c r="A16002" i="7"/>
  <c r="L14593" i="7"/>
  <c r="A14593" i="7"/>
  <c r="L16065" i="7"/>
  <c r="A16065" i="7"/>
  <c r="L14792" i="7"/>
  <c r="A14792" i="7"/>
  <c r="L13396" i="7"/>
  <c r="A13396" i="7"/>
  <c r="L12652" i="7"/>
  <c r="A12652" i="7"/>
  <c r="L14312" i="7"/>
  <c r="A14312" i="7"/>
  <c r="L13302" i="7"/>
  <c r="A13302" i="7"/>
  <c r="L14559" i="7"/>
  <c r="A14559" i="7"/>
  <c r="L13588" i="7"/>
  <c r="A13588" i="7"/>
  <c r="L14638" i="7"/>
  <c r="A14638" i="7"/>
  <c r="L13824" i="7"/>
  <c r="A13824" i="7"/>
  <c r="L14677" i="7"/>
  <c r="A14677" i="7"/>
  <c r="L14501" i="7"/>
  <c r="A14501" i="7"/>
  <c r="L13447" i="7"/>
  <c r="A13447" i="7"/>
  <c r="L14572" i="7"/>
  <c r="A14572" i="7"/>
  <c r="L13606" i="7"/>
  <c r="A13606" i="7"/>
  <c r="L14723" i="7"/>
  <c r="A14723" i="7"/>
  <c r="L13636" i="7"/>
  <c r="A13636" i="7"/>
  <c r="L12904" i="7"/>
  <c r="A12904" i="7"/>
  <c r="L14314" i="7"/>
  <c r="A14314" i="7"/>
  <c r="L13352" i="7"/>
  <c r="A13352" i="7"/>
  <c r="L12615" i="7"/>
  <c r="A12615" i="7"/>
  <c r="L13797" i="7"/>
  <c r="A13797" i="7"/>
  <c r="L12901" i="7"/>
  <c r="A12901" i="7"/>
  <c r="L12548" i="7"/>
  <c r="A12548" i="7"/>
  <c r="L13539" i="7"/>
  <c r="A13539" i="7"/>
  <c r="L12771" i="7"/>
  <c r="A12771" i="7"/>
  <c r="L13546" i="7"/>
  <c r="A13546" i="7"/>
  <c r="L12666" i="7"/>
  <c r="A12666" i="7"/>
  <c r="L17031" i="7"/>
  <c r="A17031" i="7"/>
  <c r="L17030" i="7"/>
  <c r="A17030" i="7"/>
  <c r="L17025" i="7"/>
  <c r="A17025" i="7"/>
  <c r="L17040" i="7"/>
  <c r="A17040" i="7"/>
  <c r="L16694" i="7"/>
  <c r="A16694" i="7"/>
  <c r="L17029" i="7"/>
  <c r="A17029" i="7"/>
  <c r="L15960" i="7"/>
  <c r="A15960" i="7"/>
  <c r="L16574" i="7"/>
  <c r="A16574" i="7"/>
  <c r="L15958" i="7"/>
  <c r="A15958" i="7"/>
  <c r="L16572" i="7"/>
  <c r="A16572" i="7"/>
  <c r="L16099" i="7"/>
  <c r="A16099" i="7"/>
  <c r="L15962" i="7"/>
  <c r="A15962" i="7"/>
  <c r="L15961" i="7"/>
  <c r="A15961" i="7"/>
  <c r="L15559" i="7"/>
  <c r="A15559" i="7"/>
  <c r="L15561" i="7"/>
  <c r="A15561" i="7"/>
  <c r="L12712" i="7"/>
  <c r="A12712" i="7"/>
  <c r="L14739" i="7"/>
  <c r="A14739" i="7"/>
  <c r="L12519" i="7"/>
  <c r="A12519" i="7"/>
  <c r="L13011" i="7"/>
  <c r="A13011" i="7"/>
  <c r="L16424" i="7"/>
  <c r="A16424" i="7"/>
  <c r="L16216" i="7"/>
  <c r="A16216" i="7"/>
  <c r="L15944" i="7"/>
  <c r="A15944" i="7"/>
  <c r="L15824" i="7"/>
  <c r="A15824" i="7"/>
  <c r="L15616" i="7"/>
  <c r="A15616" i="7"/>
  <c r="L15288" i="7"/>
  <c r="A15288" i="7"/>
  <c r="L14888" i="7"/>
  <c r="A14888" i="7"/>
  <c r="L16591" i="7"/>
  <c r="A16591" i="7"/>
  <c r="L16255" i="7"/>
  <c r="A16255" i="7"/>
  <c r="L16047" i="7"/>
  <c r="A16047" i="7"/>
  <c r="L15911" i="7"/>
  <c r="A15911" i="7"/>
  <c r="L15743" i="7"/>
  <c r="A15743" i="7"/>
  <c r="L15535" i="7"/>
  <c r="A15535" i="7"/>
  <c r="L15039" i="7"/>
  <c r="A15039" i="7"/>
  <c r="L16654" i="7"/>
  <c r="A16654" i="7"/>
  <c r="L16318" i="7"/>
  <c r="A16318" i="7"/>
  <c r="L16086" i="7"/>
  <c r="A16086" i="7"/>
  <c r="L15942" i="7"/>
  <c r="A15942" i="7"/>
  <c r="L15822" i="7"/>
  <c r="A15822" i="7"/>
  <c r="L15614" i="7"/>
  <c r="A15614" i="7"/>
  <c r="L15294" i="7"/>
  <c r="A15294" i="7"/>
  <c r="L14910" i="7"/>
  <c r="A14910" i="7"/>
  <c r="L14241" i="7"/>
  <c r="A14241" i="7"/>
  <c r="L16405" i="7"/>
  <c r="A16405" i="7"/>
  <c r="L16213" i="7"/>
  <c r="A16213" i="7"/>
  <c r="L16045" i="7"/>
  <c r="A16045" i="7"/>
  <c r="L15909" i="7"/>
  <c r="A15909" i="7"/>
  <c r="L15725" i="7"/>
  <c r="A15725" i="7"/>
  <c r="L15397" i="7"/>
  <c r="A15397" i="7"/>
  <c r="L15077" i="7"/>
  <c r="A15077" i="7"/>
  <c r="L14489" i="7"/>
  <c r="A14489" i="7"/>
  <c r="L16540" i="7"/>
  <c r="A16540" i="7"/>
  <c r="L16276" i="7"/>
  <c r="A16276" i="7"/>
  <c r="L16052" i="7"/>
  <c r="A16052" i="7"/>
  <c r="L15916" i="7"/>
  <c r="A15916" i="7"/>
  <c r="L15764" i="7"/>
  <c r="A15764" i="7"/>
  <c r="L15580" i="7"/>
  <c r="A15580" i="7"/>
  <c r="L15388" i="7"/>
  <c r="A15388" i="7"/>
  <c r="L15028" i="7"/>
  <c r="A15028" i="7"/>
  <c r="L16619" i="7"/>
  <c r="A16619" i="7"/>
  <c r="L16355" i="7"/>
  <c r="A16355" i="7"/>
  <c r="L16139" i="7"/>
  <c r="A16139" i="7"/>
  <c r="L16019" i="7"/>
  <c r="A16019" i="7"/>
  <c r="L15827" i="7"/>
  <c r="A15827" i="7"/>
  <c r="L15723" i="7"/>
  <c r="A15723" i="7"/>
  <c r="L15539" i="7"/>
  <c r="A15539" i="7"/>
  <c r="L15291" i="7"/>
  <c r="A15291" i="7"/>
  <c r="L15027" i="7"/>
  <c r="A15027" i="7"/>
  <c r="L16634" i="7"/>
  <c r="A16634" i="7"/>
  <c r="L16362" i="7"/>
  <c r="A16362" i="7"/>
  <c r="L16082" i="7"/>
  <c r="A16082" i="7"/>
  <c r="L15938" i="7"/>
  <c r="A15938" i="7"/>
  <c r="L15818" i="7"/>
  <c r="A15818" i="7"/>
  <c r="L15618" i="7"/>
  <c r="A15618" i="7"/>
  <c r="L15426" i="7"/>
  <c r="A15426" i="7"/>
  <c r="L15130" i="7"/>
  <c r="A15130" i="7"/>
  <c r="L14858" i="7"/>
  <c r="A14858" i="7"/>
  <c r="L16625" i="7"/>
  <c r="A16625" i="7"/>
  <c r="L16233" i="7"/>
  <c r="A16233" i="7"/>
  <c r="L16033" i="7"/>
  <c r="A16033" i="7"/>
  <c r="L15897" i="7"/>
  <c r="A15897" i="7"/>
  <c r="L15721" i="7"/>
  <c r="A15721" i="7"/>
  <c r="L15425" i="7"/>
  <c r="A15425" i="7"/>
  <c r="L15281" i="7"/>
  <c r="A15281" i="7"/>
  <c r="L14857" i="7"/>
  <c r="A14857" i="7"/>
  <c r="L14033" i="7"/>
  <c r="A14033" i="7"/>
  <c r="L13612" i="7"/>
  <c r="A13612" i="7"/>
  <c r="L13193" i="7"/>
  <c r="A13193" i="7"/>
  <c r="L12632" i="7"/>
  <c r="A12632" i="7"/>
  <c r="L14624" i="7"/>
  <c r="A14624" i="7"/>
  <c r="L14320" i="7"/>
  <c r="A14320" i="7"/>
  <c r="L14096" i="7"/>
  <c r="A14096" i="7"/>
  <c r="L13777" i="7"/>
  <c r="A13777" i="7"/>
  <c r="L13484" i="7"/>
  <c r="A13484" i="7"/>
  <c r="L13180" i="7"/>
  <c r="A13180" i="7"/>
  <c r="L12528" i="7"/>
  <c r="A12528" i="7"/>
  <c r="L14727" i="7"/>
  <c r="A14727" i="7"/>
  <c r="L14487" i="7"/>
  <c r="A14487" i="7"/>
  <c r="L14231" i="7"/>
  <c r="A14231" i="7"/>
  <c r="L14039" i="7"/>
  <c r="A14039" i="7"/>
  <c r="L13622" i="7"/>
  <c r="A13622" i="7"/>
  <c r="L13191" i="7"/>
  <c r="A13191" i="7"/>
  <c r="L14774" i="7"/>
  <c r="A14774" i="7"/>
  <c r="L14614" i="7"/>
  <c r="A14614" i="7"/>
  <c r="L14310" i="7"/>
  <c r="A14310" i="7"/>
  <c r="L14046" i="7"/>
  <c r="A14046" i="7"/>
  <c r="L13775" i="7"/>
  <c r="A13775" i="7"/>
  <c r="L13345" i="7"/>
  <c r="A13345" i="7"/>
  <c r="L12999" i="7"/>
  <c r="A12999" i="7"/>
  <c r="L12440" i="7"/>
  <c r="A12440" i="7"/>
  <c r="L14485" i="7"/>
  <c r="A14485" i="7"/>
  <c r="L14245" i="7"/>
  <c r="A14245" i="7"/>
  <c r="L13981" i="7"/>
  <c r="A13981" i="7"/>
  <c r="L13652" i="7"/>
  <c r="A13652" i="7"/>
  <c r="L13150" i="7"/>
  <c r="A13150" i="7"/>
  <c r="L12710" i="7"/>
  <c r="A12710" i="7"/>
  <c r="L14820" i="7"/>
  <c r="A14820" i="7"/>
  <c r="L14428" i="7"/>
  <c r="A14428" i="7"/>
  <c r="L14244" i="7"/>
  <c r="A14244" i="7"/>
  <c r="L14060" i="7"/>
  <c r="A14060" i="7"/>
  <c r="L13697" i="7"/>
  <c r="A13697" i="7"/>
  <c r="L13284" i="7"/>
  <c r="A13284" i="7"/>
  <c r="L12708" i="7"/>
  <c r="A12708" i="7"/>
  <c r="L14699" i="7"/>
  <c r="A14699" i="7"/>
  <c r="L14379" i="7"/>
  <c r="A14379" i="7"/>
  <c r="L14235" i="7"/>
  <c r="A14235" i="7"/>
  <c r="L14035" i="7"/>
  <c r="A14035" i="7"/>
  <c r="L13615" i="7"/>
  <c r="A13615" i="7"/>
  <c r="L13224" i="7"/>
  <c r="A13224" i="7"/>
  <c r="L12860" i="7"/>
  <c r="A12860" i="7"/>
  <c r="L14698" i="7"/>
  <c r="A14698" i="7"/>
  <c r="L14490" i="7"/>
  <c r="A14490" i="7"/>
  <c r="L14234" i="7"/>
  <c r="A14234" i="7"/>
  <c r="L13960" i="7"/>
  <c r="A13960" i="7"/>
  <c r="L13520" i="7"/>
  <c r="A13520" i="7"/>
  <c r="L13038" i="7"/>
  <c r="A13038" i="7"/>
  <c r="L12711" i="7"/>
  <c r="A12711" i="7"/>
  <c r="L12455" i="7"/>
  <c r="A12455" i="7"/>
  <c r="L12239" i="7"/>
  <c r="A12239" i="7"/>
  <c r="L12422" i="7"/>
  <c r="A12422" i="7"/>
  <c r="L13877" i="7"/>
  <c r="A13877" i="7"/>
  <c r="L13573" i="7"/>
  <c r="A13573" i="7"/>
  <c r="L13429" i="7"/>
  <c r="A13429" i="7"/>
  <c r="L13173" i="7"/>
  <c r="A13173" i="7"/>
  <c r="L12885" i="7"/>
  <c r="A12885" i="7"/>
  <c r="L12637" i="7"/>
  <c r="A12637" i="7"/>
  <c r="L12437" i="7"/>
  <c r="A12437" i="7"/>
  <c r="L12213" i="7"/>
  <c r="A12213" i="7"/>
  <c r="L12332" i="7"/>
  <c r="A12332" i="7"/>
  <c r="L13867" i="7"/>
  <c r="A13867" i="7"/>
  <c r="L13619" i="7"/>
  <c r="A13619" i="7"/>
  <c r="L13419" i="7"/>
  <c r="A13419" i="7"/>
  <c r="L13115" i="7"/>
  <c r="A13115" i="7"/>
  <c r="L12867" i="7"/>
  <c r="A12867" i="7"/>
  <c r="L12627" i="7"/>
  <c r="A12627" i="7"/>
  <c r="L12419" i="7"/>
  <c r="A12419" i="7"/>
  <c r="L12211" i="7"/>
  <c r="A12211" i="7"/>
  <c r="L13778" i="7"/>
  <c r="A13778" i="7"/>
  <c r="L13562" i="7"/>
  <c r="A13562" i="7"/>
  <c r="L13282" i="7"/>
  <c r="A13282" i="7"/>
  <c r="L12946" i="7"/>
  <c r="A12946" i="7"/>
  <c r="L12706" i="7"/>
  <c r="A12706" i="7"/>
  <c r="L12330" i="7"/>
  <c r="A12330" i="7"/>
  <c r="L12737" i="7"/>
  <c r="A12737" i="7"/>
  <c r="L12513" i="7"/>
  <c r="A12513" i="7"/>
  <c r="L12209" i="7"/>
  <c r="A12209" i="7"/>
  <c r="L16889" i="7"/>
  <c r="A16889" i="7"/>
  <c r="L16960" i="7"/>
  <c r="A16960" i="7"/>
  <c r="L17005" i="7"/>
  <c r="A17005" i="7"/>
  <c r="L16836" i="7"/>
  <c r="A16836" i="7"/>
  <c r="L16763" i="7"/>
  <c r="A16763" i="7"/>
  <c r="L14814" i="7"/>
  <c r="A14814" i="7"/>
  <c r="L13172" i="7"/>
  <c r="A13172" i="7"/>
  <c r="L15177" i="7"/>
  <c r="A15177" i="7"/>
  <c r="L12449" i="7"/>
  <c r="A12449" i="7"/>
  <c r="L12896" i="7"/>
  <c r="A12896" i="7"/>
  <c r="L13242" i="7"/>
  <c r="A13242" i="7"/>
  <c r="L16067" i="7"/>
  <c r="A16067" i="7"/>
  <c r="L16464" i="7"/>
  <c r="A16464" i="7"/>
  <c r="L15224" i="7"/>
  <c r="A15224" i="7"/>
  <c r="L16175" i="7"/>
  <c r="A16175" i="7"/>
  <c r="L16462" i="7"/>
  <c r="A16462" i="7"/>
  <c r="L14998" i="7"/>
  <c r="A14998" i="7"/>
  <c r="L14997" i="7"/>
  <c r="A14997" i="7"/>
  <c r="L15236" i="7"/>
  <c r="A15236" i="7"/>
  <c r="L16179" i="7"/>
  <c r="A16179" i="7"/>
  <c r="L16466" i="7"/>
  <c r="A16466" i="7"/>
  <c r="L14922" i="7"/>
  <c r="A14922" i="7"/>
  <c r="L15241" i="7"/>
  <c r="A15241" i="7"/>
  <c r="L14288" i="7"/>
  <c r="A14288" i="7"/>
  <c r="L14007" i="7"/>
  <c r="A14007" i="7"/>
  <c r="L13764" i="7"/>
  <c r="A13764" i="7"/>
  <c r="L12872" i="7"/>
  <c r="A12872" i="7"/>
  <c r="L14162" i="7"/>
  <c r="A14162" i="7"/>
  <c r="L12484" i="7"/>
  <c r="A12484" i="7"/>
  <c r="L12617" i="7"/>
  <c r="A12617" i="7"/>
  <c r="L16847" i="7"/>
  <c r="A16847" i="7"/>
  <c r="L16849" i="7"/>
  <c r="A16849" i="7"/>
  <c r="L16952" i="7"/>
  <c r="A16952" i="7"/>
  <c r="L15984" i="7"/>
  <c r="A15984" i="7"/>
  <c r="L15628" i="7"/>
  <c r="A15628" i="7"/>
  <c r="L16394" i="7"/>
  <c r="A16394" i="7"/>
  <c r="L14782" i="7"/>
  <c r="A14782" i="7"/>
  <c r="L14108" i="7"/>
  <c r="A14108" i="7"/>
  <c r="L13769" i="7"/>
  <c r="A13769" i="7"/>
  <c r="L12285" i="7"/>
  <c r="A12285" i="7"/>
  <c r="L16460" i="7"/>
  <c r="A16460" i="7"/>
  <c r="L15043" i="7"/>
  <c r="A15043" i="7"/>
  <c r="L13791" i="7"/>
  <c r="A13791" i="7"/>
  <c r="L12516" i="7"/>
  <c r="A12516" i="7"/>
  <c r="L14665" i="7"/>
  <c r="A14665" i="7"/>
  <c r="L16390" i="7"/>
  <c r="A16390" i="7"/>
  <c r="L16413" i="7"/>
  <c r="A16413" i="7"/>
  <c r="L16411" i="7"/>
  <c r="A16411" i="7"/>
  <c r="L15514" i="7"/>
  <c r="A15514" i="7"/>
  <c r="L13862" i="7"/>
  <c r="A13862" i="7"/>
  <c r="L13472" i="7"/>
  <c r="A13472" i="7"/>
  <c r="L12368" i="7"/>
  <c r="A12368" i="7"/>
  <c r="L14076" i="7"/>
  <c r="A14076" i="7"/>
  <c r="L13716" i="7"/>
  <c r="A13716" i="7"/>
  <c r="L13089" i="7"/>
  <c r="A13089" i="7"/>
  <c r="L13541" i="7"/>
  <c r="A13541" i="7"/>
  <c r="L12372" i="7"/>
  <c r="A12372" i="7"/>
  <c r="L13706" i="7"/>
  <c r="A13706" i="7"/>
  <c r="L12225" i="7"/>
  <c r="A12225" i="7"/>
  <c r="L16942" i="7"/>
  <c r="A16942" i="7"/>
  <c r="L14912" i="7"/>
  <c r="A14912" i="7"/>
  <c r="L14927" i="7"/>
  <c r="A14927" i="7"/>
  <c r="L14878" i="7"/>
  <c r="A14878" i="7"/>
  <c r="L14877" i="7"/>
  <c r="A14877" i="7"/>
  <c r="L15203" i="7"/>
  <c r="A15203" i="7"/>
  <c r="L16281" i="7"/>
  <c r="A16281" i="7"/>
  <c r="L13689" i="7"/>
  <c r="A13689" i="7"/>
  <c r="L13687" i="7"/>
  <c r="A13687" i="7"/>
  <c r="L13684" i="7"/>
  <c r="A13684" i="7"/>
  <c r="L13013" i="7"/>
  <c r="A13013"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BR28" i="3"/>
  <c r="BR29" i="3"/>
  <c r="BR19" i="3"/>
  <c r="A8686" i="7"/>
  <c r="A4434" i="7"/>
  <c r="A8903" i="7"/>
  <c r="A7767" i="7"/>
  <c r="A8076" i="7"/>
  <c r="A3891" i="7"/>
  <c r="A3632" i="7"/>
  <c r="A8114" i="7"/>
  <c r="A4152" i="7"/>
  <c r="A5068" i="7"/>
  <c r="A4238" i="7"/>
  <c r="A4386" i="7"/>
  <c r="A8128" i="7"/>
  <c r="A7753" i="7"/>
  <c r="BL62" i="3"/>
  <c r="BT62" i="3"/>
  <c r="BR63" i="3"/>
  <c r="BM62" i="3"/>
  <c r="BU62" i="3"/>
  <c r="BS63" i="3"/>
  <c r="BN62" i="3"/>
  <c r="BL63" i="3"/>
  <c r="BT63" i="3"/>
  <c r="BM63" i="3"/>
  <c r="BU63" i="3"/>
  <c r="BK62" i="3"/>
  <c r="BK63" i="3"/>
  <c r="BP63" i="3"/>
  <c r="BS62" i="3"/>
  <c r="BO62" i="3"/>
  <c r="BR62" i="3"/>
  <c r="BJ62" i="3"/>
  <c r="BP62" i="3"/>
  <c r="BN63" i="3"/>
  <c r="BO63" i="3"/>
  <c r="BJ63" i="3"/>
  <c r="BQ63" i="3"/>
  <c r="BQ62" i="3"/>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BN58" i="3"/>
  <c r="AY62" i="3"/>
  <c r="BF49" i="3"/>
  <c r="AV44" i="3"/>
  <c r="BF37" i="3"/>
  <c r="BF28" i="3"/>
  <c r="BD18" i="3"/>
  <c r="AZ58" i="3"/>
  <c r="AX49" i="3"/>
  <c r="AZ42" i="3"/>
  <c r="AX37" i="3"/>
  <c r="AX28" i="3"/>
  <c r="AV18" i="3"/>
  <c r="BK57" i="3"/>
  <c r="BF57" i="3"/>
  <c r="BD48" i="3"/>
  <c r="BF41" i="3"/>
  <c r="BD36" i="3"/>
  <c r="AZ24" i="3"/>
  <c r="AX57" i="3"/>
  <c r="AV48" i="3"/>
  <c r="AX41" i="3"/>
  <c r="AV36" i="3"/>
  <c r="BD22" i="3"/>
  <c r="BD56" i="3"/>
  <c r="AZ46" i="3"/>
  <c r="BD40" i="3"/>
  <c r="AZ34" i="3"/>
  <c r="AV22" i="3"/>
  <c r="BQ56" i="3"/>
  <c r="AV56" i="3"/>
  <c r="BF45" i="3"/>
  <c r="AV40" i="3"/>
  <c r="BF33" i="3"/>
  <c r="AZ20" i="3"/>
  <c r="BS57" i="3"/>
  <c r="BE57" i="3"/>
  <c r="BJ56" i="3"/>
  <c r="BK22" i="3"/>
  <c r="BM33" i="3"/>
  <c r="BO38" i="3"/>
  <c r="BK44" i="3"/>
  <c r="BM49" i="3"/>
  <c r="BP20" i="3"/>
  <c r="BN28" i="3"/>
  <c r="BL36" i="3"/>
  <c r="BN41" i="3"/>
  <c r="BJ47" i="3"/>
  <c r="BT56" i="3"/>
  <c r="BM18" i="3"/>
  <c r="BQ24" i="3"/>
  <c r="BQ34" i="3"/>
  <c r="BS39" i="3"/>
  <c r="BU44" i="3"/>
  <c r="BK55" i="3"/>
  <c r="BT21" i="3"/>
  <c r="BN36" i="3"/>
  <c r="BJ42" i="3"/>
  <c r="BL47" i="3"/>
  <c r="BJ58" i="3"/>
  <c r="BQ19" i="3"/>
  <c r="BM25" i="3"/>
  <c r="BK34" i="3"/>
  <c r="BM39" i="3"/>
  <c r="BO44" i="3"/>
  <c r="BM55" i="3"/>
  <c r="BN21" i="3"/>
  <c r="BT29" i="3"/>
  <c r="BJ37" i="3"/>
  <c r="BL42" i="3"/>
  <c r="BN47" i="3"/>
  <c r="AZ63" i="3"/>
  <c r="BQ17" i="3"/>
  <c r="BS22" i="3"/>
  <c r="BU33" i="3"/>
  <c r="BQ39" i="3"/>
  <c r="BS44" i="3"/>
  <c r="BU49" i="3"/>
  <c r="BJ21" i="3"/>
  <c r="BP29" i="3"/>
  <c r="BT36" i="3"/>
  <c r="BP42" i="3"/>
  <c r="AU56" i="3"/>
  <c r="BK18" i="3"/>
  <c r="BO24" i="3"/>
  <c r="BO34" i="3"/>
  <c r="BK40" i="3"/>
  <c r="BM45" i="3"/>
  <c r="BQ55" i="3"/>
  <c r="BR21" i="3"/>
  <c r="BJ30" i="3"/>
  <c r="BN37" i="3"/>
  <c r="BJ43" i="3"/>
  <c r="BL48" i="3"/>
  <c r="BP58" i="3"/>
  <c r="BO19" i="3"/>
  <c r="BS25" i="3"/>
  <c r="BS35" i="3"/>
  <c r="BU40" i="3"/>
  <c r="BQ46" i="3"/>
  <c r="BM56" i="3"/>
  <c r="BT17" i="3"/>
  <c r="BJ24" i="3"/>
  <c r="BT30" i="3"/>
  <c r="BJ38" i="3"/>
  <c r="BL43" i="3"/>
  <c r="BN48" i="3"/>
  <c r="BS20" i="3"/>
  <c r="BQ28" i="3"/>
  <c r="BM35" i="3"/>
  <c r="BO40" i="3"/>
  <c r="BK46" i="3"/>
  <c r="BO56" i="3"/>
  <c r="BN17" i="3"/>
  <c r="BL24" i="3"/>
  <c r="BJ33" i="3"/>
  <c r="BA63" i="3"/>
  <c r="BC56" i="3"/>
  <c r="AX62" i="3"/>
  <c r="BS18" i="3"/>
  <c r="BQ25" i="3"/>
  <c r="BQ35" i="3"/>
  <c r="BS40" i="3"/>
  <c r="BU45" i="3"/>
  <c r="BK56" i="3"/>
  <c r="BJ17" i="3"/>
  <c r="BL22" i="3"/>
  <c r="BR30" i="3"/>
  <c r="BP38" i="3"/>
  <c r="BR43" i="3"/>
  <c r="BT48" i="3"/>
  <c r="BQ20" i="3"/>
  <c r="BO28" i="3"/>
  <c r="BM36" i="3"/>
  <c r="BO41" i="3"/>
  <c r="BK47" i="3"/>
  <c r="BU56" i="3"/>
  <c r="BN18" i="3"/>
  <c r="BR24" i="3"/>
  <c r="BP33" i="3"/>
  <c r="BR38" i="3"/>
  <c r="BT43" i="3"/>
  <c r="BP49" i="3"/>
  <c r="BM21" i="3"/>
  <c r="BK29" i="3"/>
  <c r="BU35" i="3"/>
  <c r="BQ41" i="3"/>
  <c r="BS46" i="3"/>
  <c r="BQ57" i="3"/>
  <c r="BP18" i="3"/>
  <c r="BT24" i="3"/>
  <c r="BT57" i="3"/>
  <c r="BR56" i="3"/>
  <c r="BF62" i="3"/>
  <c r="BL57" i="3"/>
  <c r="BU19" i="3"/>
  <c r="BU28" i="3"/>
  <c r="BS36" i="3"/>
  <c r="BU41" i="3"/>
  <c r="BQ47" i="3"/>
  <c r="BM57" i="3"/>
  <c r="BL18" i="3"/>
  <c r="BP24" i="3"/>
  <c r="BP34" i="3"/>
  <c r="BR39" i="3"/>
  <c r="BT44" i="3"/>
  <c r="BJ55" i="3"/>
  <c r="BS21" i="3"/>
  <c r="BK30" i="3"/>
  <c r="BO37" i="3"/>
  <c r="BK43" i="3"/>
  <c r="BM48" i="3"/>
  <c r="BQ58" i="3"/>
  <c r="BJ20" i="3"/>
  <c r="BT25" i="3"/>
  <c r="BR34" i="3"/>
  <c r="BT39" i="3"/>
  <c r="BP45" i="3"/>
  <c r="BT55" i="3"/>
  <c r="BM17" i="3"/>
  <c r="BO22" i="3"/>
  <c r="BM30" i="3"/>
  <c r="BQ37" i="3"/>
  <c r="BS42" i="3"/>
  <c r="BU47" i="3"/>
  <c r="BS58" i="3"/>
  <c r="BJ28" i="3"/>
  <c r="BT34" i="3"/>
  <c r="BP40" i="3"/>
  <c r="BR45" i="3"/>
  <c r="AV57" i="3"/>
  <c r="BO20" i="3"/>
  <c r="BO29" i="3"/>
  <c r="BM37" i="3"/>
  <c r="BO42" i="3"/>
  <c r="BK48" i="3"/>
  <c r="BU57" i="3"/>
  <c r="BT18" i="3"/>
  <c r="BJ25" i="3"/>
  <c r="BJ35" i="3"/>
  <c r="BL40" i="3"/>
  <c r="BN45" i="3"/>
  <c r="BR55" i="3"/>
  <c r="BK17" i="3"/>
  <c r="BM22" i="3"/>
  <c r="BS30" i="3"/>
  <c r="BQ38" i="3"/>
  <c r="BS43" i="3"/>
  <c r="BU48" i="3"/>
  <c r="BR20" i="3"/>
  <c r="BP28" i="3"/>
  <c r="BL35" i="3"/>
  <c r="BN40" i="3"/>
  <c r="BJ46" i="3"/>
  <c r="BN56" i="3"/>
  <c r="BU17" i="3"/>
  <c r="BK24" i="3"/>
  <c r="BU30" i="3"/>
  <c r="BK38" i="3"/>
  <c r="BM43" i="3"/>
  <c r="BO48" i="3"/>
  <c r="AW57" i="3"/>
  <c r="BK36" i="3"/>
  <c r="BT40" i="3"/>
  <c r="BS17" i="3"/>
  <c r="BU36" i="3"/>
  <c r="BS55" i="3"/>
  <c r="BJ29" i="3"/>
  <c r="BN44" i="3"/>
  <c r="BK20" i="3"/>
  <c r="BS38" i="3"/>
  <c r="BK58" i="3"/>
  <c r="BL38" i="3"/>
  <c r="BJ45" i="3"/>
  <c r="BJ57" i="3"/>
  <c r="BQ18" i="3"/>
  <c r="BU24" i="3"/>
  <c r="BS33" i="3"/>
  <c r="BU38" i="3"/>
  <c r="BQ44" i="3"/>
  <c r="BS49" i="3"/>
  <c r="BR18" i="3"/>
  <c r="BP25" i="3"/>
  <c r="BP35" i="3"/>
  <c r="BR40" i="3"/>
  <c r="BT45"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U37" i="3"/>
  <c r="BR17" i="3"/>
  <c r="BL44" i="3"/>
  <c r="BU18" i="3"/>
  <c r="BK39" i="3"/>
  <c r="BO57" i="3"/>
  <c r="BL30" i="3"/>
  <c r="BR46" i="3"/>
  <c r="BU21" i="3"/>
  <c r="BU39" i="3"/>
  <c r="BL29" i="3"/>
  <c r="BT38" i="3"/>
  <c r="BL46" i="3"/>
  <c r="BR57" i="3"/>
  <c r="BK19" i="3"/>
  <c r="BO25" i="3"/>
  <c r="BM34" i="3"/>
  <c r="BO39" i="3"/>
  <c r="BK45" i="3"/>
  <c r="BO55" i="3"/>
  <c r="BL19" i="3"/>
  <c r="BL28" i="3"/>
  <c r="BJ36" i="3"/>
  <c r="BL41" i="3"/>
  <c r="BN46"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M41" i="3"/>
  <c r="BN19" i="3"/>
  <c r="BP46" i="3"/>
  <c r="BK21" i="3"/>
  <c r="BM40" i="3"/>
  <c r="BJ34" i="3"/>
  <c r="BT47" i="3"/>
  <c r="BS24" i="3"/>
  <c r="BK42" i="3"/>
  <c r="BN30" i="3"/>
  <c r="BN39" i="3"/>
  <c r="BT46" i="3"/>
  <c r="BL58" i="3"/>
  <c r="BS19" i="3"/>
  <c r="BK28" i="3"/>
  <c r="BU34" i="3"/>
  <c r="BQ40" i="3"/>
  <c r="BS45" i="3"/>
  <c r="BM58" i="3"/>
  <c r="BT19" i="3"/>
  <c r="BT28" i="3"/>
  <c r="BR36" i="3"/>
  <c r="BT41" i="3"/>
  <c r="BP4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Q43" i="3"/>
  <c r="BT22" i="3"/>
  <c r="BR47" i="3"/>
  <c r="BU22" i="3"/>
  <c r="BQ42" i="3"/>
  <c r="BL17" i="3"/>
  <c r="BT35" i="3"/>
  <c r="BL55" i="3"/>
  <c r="BU25" i="3"/>
  <c r="BU43" i="3"/>
  <c r="BJ19" i="3"/>
  <c r="BR33" i="3"/>
  <c r="BJ41" i="3"/>
  <c r="BP48" i="3"/>
  <c r="BT58" i="3"/>
  <c r="BM20" i="3"/>
  <c r="BS28" i="3"/>
  <c r="BO35" i="3"/>
  <c r="BK41" i="3"/>
  <c r="BM46" i="3"/>
  <c r="BU58" i="3"/>
  <c r="BN20" i="3"/>
  <c r="BN29" i="3"/>
  <c r="BL37" i="3"/>
  <c r="BN42" i="3"/>
  <c r="BJ48"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M19" i="3"/>
  <c r="BO46" i="3"/>
  <c r="BR25" i="3"/>
  <c r="BN49" i="3"/>
  <c r="BK25" i="3"/>
  <c r="BM44" i="3"/>
  <c r="BP19" i="3"/>
  <c r="BP37" i="3"/>
  <c r="BP57" i="3"/>
  <c r="BS29" i="3"/>
  <c r="BQ45" i="3"/>
  <c r="BL20" i="3"/>
  <c r="BL34" i="3"/>
  <c r="BR41" i="3"/>
  <c r="BJ49" i="3"/>
  <c r="BU20" i="3"/>
  <c r="BM29" i="3"/>
  <c r="BQ36" i="3"/>
  <c r="BS41" i="3"/>
  <c r="BU46" i="3"/>
  <c r="BP21" i="3"/>
  <c r="BP30" i="3"/>
  <c r="BT37" i="3"/>
  <c r="BP43" i="3"/>
  <c r="BR48"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Q21" i="3"/>
  <c r="BS48" i="3"/>
  <c r="BN33" i="3"/>
  <c r="BL56" i="3"/>
  <c r="BQ29" i="3"/>
  <c r="BO45" i="3"/>
  <c r="BL21" i="3"/>
  <c r="BL39" i="3"/>
  <c r="BR58" i="3"/>
  <c r="BQ33" i="3"/>
  <c r="BM47" i="3"/>
  <c r="BT20" i="3"/>
  <c r="BN35" i="3"/>
  <c r="BT42" i="3"/>
  <c r="BR49" i="3"/>
  <c r="BO21" i="3"/>
  <c r="BU29" i="3"/>
  <c r="BK37" i="3"/>
  <c r="BM42" i="3"/>
  <c r="BO47" i="3"/>
  <c r="BJ22" i="3"/>
  <c r="BL33" i="3"/>
  <c r="BN38" i="3"/>
  <c r="BJ44" i="3"/>
  <c r="BL49"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Q30" i="3"/>
  <c r="BM28" i="3"/>
  <c r="BS56" i="3"/>
  <c r="BR35" i="3"/>
  <c r="BN57" i="3"/>
  <c r="BO33" i="3"/>
  <c r="BS47" i="3"/>
  <c r="BN22" i="3"/>
  <c r="BP41" i="3"/>
  <c r="BS34" i="3"/>
  <c r="BQ49" i="3"/>
  <c r="BP22" i="3"/>
  <c r="BP36" i="3"/>
  <c r="BN43" i="3"/>
  <c r="BN55" i="3"/>
  <c r="BQ22" i="3"/>
  <c r="BO30" i="3"/>
  <c r="BS37" i="3"/>
  <c r="BU42" i="3"/>
  <c r="BQ48" i="3"/>
  <c r="BP17" i="3"/>
  <c r="BR22" i="3"/>
  <c r="BT33" i="3"/>
  <c r="BP39" i="3"/>
  <c r="BR44" i="3"/>
  <c r="BT49"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O58" i="3"/>
  <c r="BR42" i="3"/>
  <c r="BO17" i="3"/>
  <c r="BN34" i="3"/>
  <c r="BB57" i="3"/>
  <c r="AW22" i="3"/>
  <c r="BD39" i="3"/>
  <c r="BA49" i="3"/>
  <c r="AY25" i="3"/>
  <c r="AZ39" i="3"/>
  <c r="BO18" i="3"/>
  <c r="BM24" i="3"/>
  <c r="BJ40" i="3"/>
  <c r="BB62" i="3"/>
  <c r="BC30" i="3"/>
  <c r="AZ45" i="3"/>
  <c r="BE63" i="3"/>
  <c r="AW34" i="3"/>
  <c r="AX46" i="3"/>
  <c r="BO36" i="3"/>
  <c r="BK33" i="3"/>
  <c r="BL45" i="3"/>
  <c r="BB20" i="3"/>
  <c r="BA38" i="3"/>
  <c r="AX56" i="3"/>
  <c r="AZ22" i="3"/>
  <c r="AY39" i="3"/>
  <c r="AW62" i="3"/>
  <c r="BU55" i="3"/>
  <c r="BM38" i="3"/>
  <c r="BP55" i="3"/>
  <c r="BC43" i="3"/>
  <c r="AY18" i="3"/>
  <c r="BF30" i="3"/>
  <c r="AU45" i="3"/>
  <c r="BA21" i="3"/>
  <c r="BN25" i="3"/>
  <c r="BO43" i="3"/>
  <c r="BC24" i="3"/>
  <c r="AY55" i="3"/>
  <c r="BJ39" i="3"/>
  <c r="BE48" i="3"/>
  <c r="AX39" i="3"/>
  <c r="BA30" i="3"/>
  <c r="BK35" i="3"/>
  <c r="BR37" i="3"/>
  <c r="BK49" i="3"/>
  <c r="AZ62" i="3"/>
  <c r="BA33" i="3"/>
  <c r="AV46" i="3"/>
  <c r="AY63" i="3"/>
  <c r="BE37" i="3"/>
  <c r="BN24" i="3"/>
  <c r="AU17" i="3"/>
  <c r="BE43" i="3"/>
  <c r="BD33" i="3"/>
  <c r="BO49" i="3"/>
  <c r="BP44" i="3"/>
  <c r="BJ18" i="3"/>
  <c r="AV21" i="3"/>
  <c r="BC38" i="3"/>
  <c r="AV58" i="3"/>
  <c r="BF24" i="3"/>
  <c r="BA43" i="3"/>
  <c r="BL25" i="3"/>
  <c r="BP56"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BM31" i="3"/>
  <c r="AF59" i="3"/>
  <c r="AB59" i="3"/>
  <c r="Y59" i="3"/>
  <c r="BV40" i="3"/>
  <c r="BU59" i="3"/>
  <c r="D59" i="3"/>
  <c r="AG59" i="3"/>
  <c r="BR31"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BV18" i="3"/>
  <c r="T59" i="3"/>
  <c r="H59" i="3"/>
  <c r="E59" i="3"/>
  <c r="AN59" i="3"/>
  <c r="M59" i="3"/>
  <c r="AP59" i="3"/>
  <c r="R59" i="3"/>
  <c r="AY59" i="3"/>
  <c r="AA59" i="3"/>
  <c r="BK31" i="3"/>
  <c r="O18" i="3"/>
  <c r="BT31" i="3"/>
  <c r="N59" i="3"/>
  <c r="AC58" i="3"/>
  <c r="BR53" i="3"/>
  <c r="BR50" i="3"/>
  <c r="BP23" i="3"/>
  <c r="BP26" i="3" s="1"/>
  <c r="U59" i="3"/>
  <c r="AM59" i="3"/>
  <c r="BE31" i="3"/>
  <c r="AC55" i="3"/>
  <c r="M31" i="3"/>
  <c r="L59" i="3"/>
  <c r="BN59" i="3"/>
  <c r="S59" i="3"/>
  <c r="BG45" i="3"/>
  <c r="BS31" i="3"/>
  <c r="E31" i="3"/>
  <c r="W31" i="3"/>
  <c r="AC30" i="3"/>
  <c r="BD23" i="3"/>
  <c r="BD26" i="3" s="1"/>
  <c r="AR73" i="3"/>
  <c r="BG73" i="3"/>
  <c r="O73" i="3"/>
  <c r="BV73" i="3"/>
  <c r="AC73" i="3"/>
  <c r="BG19" i="3"/>
  <c r="V59" i="3"/>
  <c r="X31" i="3"/>
  <c r="AI59" i="3"/>
  <c r="AC42" i="3"/>
  <c r="AU23" i="3"/>
  <c r="AU26" i="3" s="1"/>
  <c r="BG17" i="3"/>
  <c r="BP59" i="3"/>
  <c r="BE23" i="3"/>
  <c r="BE26" i="3" s="1"/>
  <c r="BG43" i="3"/>
  <c r="BG21" i="3"/>
  <c r="BG29" i="3"/>
  <c r="BG56" i="3"/>
  <c r="BG35" i="3"/>
  <c r="BC31" i="3"/>
  <c r="BE59" i="3"/>
  <c r="BL31" i="3"/>
  <c r="AX23" i="3"/>
  <c r="AX26" i="3" s="1"/>
  <c r="AY50" i="3"/>
  <c r="AY53" i="3"/>
  <c r="BU23" i="3"/>
  <c r="BU26" i="3" s="1"/>
  <c r="BV38" i="3"/>
  <c r="BQ59" i="3"/>
  <c r="BN31" i="3"/>
  <c r="AY23" i="3"/>
  <c r="AY26" i="3" s="1"/>
  <c r="AZ31" i="3"/>
  <c r="BL53" i="3"/>
  <c r="BL50" i="3"/>
  <c r="BF31" i="3"/>
  <c r="BG42" i="3"/>
  <c r="BV49" i="3"/>
  <c r="BB59" i="3"/>
  <c r="BV19" i="3"/>
  <c r="BG25" i="3"/>
  <c r="BF53" i="3"/>
  <c r="AU31" i="3"/>
  <c r="BG28" i="3"/>
  <c r="AW59" i="3"/>
  <c r="BV35" i="3"/>
  <c r="BQ23" i="3"/>
  <c r="BQ26" i="3" s="1"/>
  <c r="BM59" i="3"/>
  <c r="BV42" i="3"/>
  <c r="BF50" i="3"/>
  <c r="BK53" i="3"/>
  <c r="BK50" i="3"/>
  <c r="BC53" i="3"/>
  <c r="BC50" i="3"/>
  <c r="BG30" i="3"/>
  <c r="BF59" i="3"/>
  <c r="BV22" i="3"/>
  <c r="AX59" i="3"/>
  <c r="BV48" i="3"/>
  <c r="BA59" i="3"/>
  <c r="BG46" i="3"/>
  <c r="BV34" i="3"/>
  <c r="AV31" i="3"/>
  <c r="BG62" i="3"/>
  <c r="BO59" i="3"/>
  <c r="AX53" i="3"/>
  <c r="AZ53" i="3"/>
  <c r="AZ50" i="3"/>
  <c r="BC23" i="3"/>
  <c r="BC26" i="3" s="1"/>
  <c r="BV57" i="3"/>
  <c r="BV29" i="3"/>
  <c r="BV62" i="3"/>
  <c r="BV46" i="3"/>
  <c r="BV25" i="3"/>
  <c r="BV24" i="3"/>
  <c r="BV21" i="3"/>
  <c r="BT50" i="3"/>
  <c r="BT53" i="3"/>
  <c r="BB31" i="3"/>
  <c r="BG36" i="3"/>
  <c r="BB53" i="3"/>
  <c r="BB50" i="3"/>
  <c r="BG37" i="3"/>
  <c r="BD31" i="3"/>
  <c r="BG44" i="3"/>
  <c r="BV45" i="3"/>
  <c r="BS59" i="3"/>
  <c r="BV20" i="3"/>
  <c r="BV55" i="3"/>
  <c r="BJ59" i="3"/>
  <c r="BQ31" i="3"/>
  <c r="BT23" i="3"/>
  <c r="BT26" i="3" s="1"/>
  <c r="BO23" i="3"/>
  <c r="BO26" i="3" s="1"/>
  <c r="BG48" i="3"/>
  <c r="AV53" i="3"/>
  <c r="AV50" i="3"/>
  <c r="BV63" i="3"/>
  <c r="BG49" i="3"/>
  <c r="AW31" i="3"/>
  <c r="BG47" i="3"/>
  <c r="BL59" i="3"/>
  <c r="BG40" i="3"/>
  <c r="AV23" i="3"/>
  <c r="AV26" i="3" s="1"/>
  <c r="BE50" i="3"/>
  <c r="BE53" i="3"/>
  <c r="BG57" i="3"/>
  <c r="BG55" i="3"/>
  <c r="AU59" i="3"/>
  <c r="AZ23" i="3"/>
  <c r="AZ26" i="3" s="1"/>
  <c r="BG34" i="3"/>
  <c r="BG63" i="3"/>
  <c r="BJ53" i="3"/>
  <c r="BJ50" i="3"/>
  <c r="BV33" i="3"/>
  <c r="BV43" i="3"/>
  <c r="BV56" i="3"/>
  <c r="BG38" i="3"/>
  <c r="AW23" i="3"/>
  <c r="AW26" i="3" s="1"/>
  <c r="BA31" i="3"/>
  <c r="BC59" i="3"/>
  <c r="BG20" i="3"/>
  <c r="BR23" i="3"/>
  <c r="BR26" i="3" s="1"/>
  <c r="AW53" i="3"/>
  <c r="AW50" i="3"/>
  <c r="BS23" i="3"/>
  <c r="BS26" i="3" s="1"/>
  <c r="BP31" i="3"/>
  <c r="BK23" i="3"/>
  <c r="BK26" i="3" s="1"/>
  <c r="BV28" i="3"/>
  <c r="BJ31" i="3"/>
  <c r="BM23" i="3"/>
  <c r="BM26" i="3" s="1"/>
  <c r="BU31" i="3"/>
  <c r="BV37" i="3"/>
  <c r="BV47" i="3"/>
  <c r="BD53" i="3"/>
  <c r="BD50" i="3"/>
  <c r="BA53" i="3"/>
  <c r="BA50" i="3"/>
  <c r="BV39" i="3"/>
  <c r="BB23" i="3"/>
  <c r="BB26" i="3" s="1"/>
  <c r="BO53" i="3"/>
  <c r="BO50" i="3"/>
  <c r="AV59" i="3"/>
  <c r="BN53" i="3"/>
  <c r="BN50" i="3"/>
  <c r="AZ59" i="3"/>
  <c r="AX31" i="3"/>
  <c r="BL23" i="3"/>
  <c r="BL26" i="3" s="1"/>
  <c r="BA23" i="3"/>
  <c r="BA26" i="3" s="1"/>
  <c r="BG41" i="3"/>
  <c r="BG22" i="3"/>
  <c r="BR59" i="3"/>
  <c r="BT59" i="3"/>
  <c r="BO31" i="3"/>
  <c r="BJ23" i="3"/>
  <c r="BJ26" i="3" s="1"/>
  <c r="BV17" i="3"/>
  <c r="BN23" i="3"/>
  <c r="BN26" i="3" s="1"/>
  <c r="BV30" i="3"/>
  <c r="BK59" i="3"/>
  <c r="BM50" i="3"/>
  <c r="BM53" i="3"/>
  <c r="AX50" i="3"/>
  <c r="BG24" i="3"/>
  <c r="BG33" i="3"/>
  <c r="AU53" i="3"/>
  <c r="AU50" i="3"/>
  <c r="BV44" i="3"/>
  <c r="BQ50" i="3"/>
  <c r="BQ53" i="3"/>
  <c r="BG58" i="3"/>
  <c r="AY31" i="3"/>
  <c r="BV41" i="3"/>
  <c r="BG18" i="3"/>
  <c r="BF23" i="3"/>
  <c r="BF26" i="3" s="1"/>
  <c r="BV36" i="3"/>
  <c r="BG39" i="3"/>
  <c r="BS53" i="3"/>
  <c r="BS50" i="3"/>
  <c r="BP50" i="3"/>
  <c r="BP53" i="3"/>
  <c r="BU50" i="3"/>
  <c r="BU53" i="3"/>
  <c r="BV58"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I11" i="1"/>
  <c r="H9" i="1"/>
  <c r="E14" i="1"/>
  <c r="I9" i="1"/>
  <c r="D14" i="1"/>
  <c r="D11" i="1"/>
  <c r="E13" i="1"/>
  <c r="G13" i="1"/>
  <c r="F11" i="1"/>
  <c r="F12" i="1"/>
  <c r="D9" i="1"/>
  <c r="H10" i="1"/>
  <c r="F10" i="1"/>
  <c r="F9" i="1"/>
  <c r="G11" i="1"/>
  <c r="E11" i="1"/>
  <c r="E9" i="1"/>
  <c r="H12" i="1"/>
  <c r="I10" i="1"/>
  <c r="D12" i="1"/>
  <c r="E12" i="1"/>
  <c r="G14" i="1"/>
  <c r="F13" i="1"/>
  <c r="I13" i="1"/>
  <c r="G9" i="1"/>
  <c r="H13" i="1"/>
  <c r="I14" i="1"/>
  <c r="I12" i="1"/>
  <c r="H14" i="1"/>
  <c r="H11" i="1"/>
  <c r="D10" i="1"/>
  <c r="F14" i="1"/>
  <c r="G12" i="1"/>
  <c r="D13" i="1"/>
  <c r="G10" i="1"/>
  <c r="AO14" i="3" l="1"/>
  <c r="AO67" i="3"/>
  <c r="AF72" i="3"/>
  <c r="AF74" i="3" s="1"/>
  <c r="AR31" i="3"/>
  <c r="AS30" i="3" s="1"/>
  <c r="M60" i="3"/>
  <c r="M64" i="3" s="1"/>
  <c r="M70" i="3" s="1"/>
  <c r="K11" i="1"/>
  <c r="F5" i="1"/>
  <c r="K5" i="1" s="1"/>
  <c r="L5" i="1" s="1"/>
  <c r="F15" i="1"/>
  <c r="K15" i="1" s="1"/>
  <c r="K14" i="1"/>
  <c r="L14" i="1" s="1"/>
  <c r="K10" i="1"/>
  <c r="K9" i="1"/>
  <c r="L9" i="1" s="1"/>
  <c r="K13" i="1"/>
  <c r="L13" i="1" s="1"/>
  <c r="K12" i="1"/>
  <c r="L12" i="1" s="1"/>
  <c r="D15" i="1"/>
  <c r="I15" i="1"/>
  <c r="I16" i="1" s="1"/>
  <c r="I17" i="1" s="1"/>
  <c r="BR60" i="3"/>
  <c r="BA72" i="3"/>
  <c r="BA74" i="3" s="1"/>
  <c r="AP72" i="3"/>
  <c r="AP74" i="3" s="1"/>
  <c r="AO72" i="3"/>
  <c r="AO74" i="3" s="1"/>
  <c r="AU60" i="3"/>
  <c r="D72" i="3"/>
  <c r="D74" i="3" s="1"/>
  <c r="BP72" i="3"/>
  <c r="BP74" i="3" s="1"/>
  <c r="BR72" i="3"/>
  <c r="BR74" i="3" s="1"/>
  <c r="AV72" i="3"/>
  <c r="AV74" i="3" s="1"/>
  <c r="BQ72" i="3"/>
  <c r="BQ74" i="3" s="1"/>
  <c r="AJ72" i="3"/>
  <c r="AJ74" i="3" s="1"/>
  <c r="AN72" i="3"/>
  <c r="AN74" i="3" s="1"/>
  <c r="AI72" i="3"/>
  <c r="AI74" i="3" s="1"/>
  <c r="BT72" i="3"/>
  <c r="BT74" i="3" s="1"/>
  <c r="BJ72" i="3"/>
  <c r="BJ74" i="3" s="1"/>
  <c r="H72" i="3"/>
  <c r="H74" i="3" s="1"/>
  <c r="J72" i="3"/>
  <c r="J74" i="3" s="1"/>
  <c r="AG72" i="3"/>
  <c r="AG74" i="3" s="1"/>
  <c r="AK72" i="3"/>
  <c r="AK74" i="3" s="1"/>
  <c r="I72" i="3"/>
  <c r="I74" i="3" s="1"/>
  <c r="BP60" i="3"/>
  <c r="BB72" i="3"/>
  <c r="BB74" i="3" s="1"/>
  <c r="AW72" i="3"/>
  <c r="AW74" i="3" s="1"/>
  <c r="BO72" i="3"/>
  <c r="BO74" i="3" s="1"/>
  <c r="AZ72" i="3"/>
  <c r="AZ74" i="3" s="1"/>
  <c r="AX72" i="3"/>
  <c r="AX74" i="3" s="1"/>
  <c r="BK72" i="3"/>
  <c r="BK74" i="3" s="1"/>
  <c r="AU72" i="3"/>
  <c r="AU74" i="3" s="1"/>
  <c r="AQ72" i="3"/>
  <c r="AQ74" i="3" s="1"/>
  <c r="AH72" i="3"/>
  <c r="AH74" i="3" s="1"/>
  <c r="L72" i="3"/>
  <c r="L74" i="3" s="1"/>
  <c r="BS72" i="3"/>
  <c r="BS74" i="3" s="1"/>
  <c r="M72" i="3"/>
  <c r="M74" i="3" s="1"/>
  <c r="C72" i="3"/>
  <c r="C74" i="3" s="1"/>
  <c r="G72" i="3"/>
  <c r="G74" i="3" s="1"/>
  <c r="N72" i="3"/>
  <c r="N74" i="3" s="1"/>
  <c r="AM72" i="3"/>
  <c r="AM74" i="3" s="1"/>
  <c r="BC72" i="3"/>
  <c r="BC74" i="3" s="1"/>
  <c r="BE72" i="3"/>
  <c r="BE74" i="3" s="1"/>
  <c r="E72" i="3"/>
  <c r="E74" i="3" s="1"/>
  <c r="F72" i="3"/>
  <c r="F74" i="3" s="1"/>
  <c r="K72" i="3"/>
  <c r="K74" i="3" s="1"/>
  <c r="AL72" i="3"/>
  <c r="AL74" i="3" s="1"/>
  <c r="BM72" i="3"/>
  <c r="BM74" i="3" s="1"/>
  <c r="BU72" i="3"/>
  <c r="BU74" i="3" s="1"/>
  <c r="BF60" i="3"/>
  <c r="BF64" i="3" s="1"/>
  <c r="BF72" i="3"/>
  <c r="BF74" i="3" s="1"/>
  <c r="BD60" i="3"/>
  <c r="BD72" i="3"/>
  <c r="BD74" i="3" s="1"/>
  <c r="BN60" i="3"/>
  <c r="BN72" i="3"/>
  <c r="BN74" i="3" s="1"/>
  <c r="BL60" i="3"/>
  <c r="BL72" i="3"/>
  <c r="BL74" i="3" s="1"/>
  <c r="AY60" i="3"/>
  <c r="AY72" i="3"/>
  <c r="AY74" i="3" s="1"/>
  <c r="BK60" i="3"/>
  <c r="BA60" i="3"/>
  <c r="AW60" i="3"/>
  <c r="AZ60" i="3"/>
  <c r="BB60" i="3"/>
  <c r="BS60" i="3"/>
  <c r="BG59" i="3"/>
  <c r="BT60" i="3"/>
  <c r="BO60" i="3"/>
  <c r="BO64" i="3" s="1"/>
  <c r="BE60" i="3"/>
  <c r="BW30" i="3"/>
  <c r="BM60" i="3"/>
  <c r="BQ60" i="3"/>
  <c r="BU60" i="3"/>
  <c r="BU64" i="3" s="1"/>
  <c r="BG53" i="3"/>
  <c r="BG50" i="3"/>
  <c r="BV53" i="3"/>
  <c r="BV50" i="3"/>
  <c r="BG31" i="3"/>
  <c r="BV23" i="3"/>
  <c r="BV31" i="3"/>
  <c r="BV59" i="3"/>
  <c r="BV26" i="3"/>
  <c r="BJ60"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BW47" i="3" s="1"/>
  <c r="AA26" i="3"/>
  <c r="AD9" i="3"/>
  <c r="AD12" i="3"/>
  <c r="AD11" i="3"/>
  <c r="AD8" i="3"/>
  <c r="AG11" i="3"/>
  <c r="AG14" i="3" s="1"/>
  <c r="AB26" i="3"/>
  <c r="AC24" i="3"/>
  <c r="Z26" i="3"/>
  <c r="AD13" i="3"/>
  <c r="AD10" i="3"/>
  <c r="D7" i="1"/>
  <c r="G7" i="1"/>
  <c r="I7" i="1"/>
  <c r="F7" i="1"/>
  <c r="E7" i="1"/>
  <c r="H7" i="1"/>
  <c r="AO69" i="3" l="1"/>
  <c r="AP10" i="3"/>
  <c r="AO70" i="3"/>
  <c r="AF70" i="3"/>
  <c r="BH30" i="3"/>
  <c r="AS28" i="3"/>
  <c r="AS31" i="3"/>
  <c r="BW29" i="3"/>
  <c r="BW31" i="3"/>
  <c r="AS29" i="3"/>
  <c r="BH29" i="3"/>
  <c r="BW28" i="3"/>
  <c r="BH28" i="3"/>
  <c r="BH31" i="3"/>
  <c r="BC64" i="3"/>
  <c r="BC70" i="3" s="1"/>
  <c r="BJ64" i="3"/>
  <c r="BJ70" i="3" s="1"/>
  <c r="BE64" i="3"/>
  <c r="BE70" i="3" s="1"/>
  <c r="AY64" i="3"/>
  <c r="AY70" i="3" s="1"/>
  <c r="BD64" i="3"/>
  <c r="BD70" i="3" s="1"/>
  <c r="AU64" i="3"/>
  <c r="AU70" i="3" s="1"/>
  <c r="N70" i="3"/>
  <c r="O70" i="3" s="1"/>
  <c r="O64" i="3"/>
  <c r="AZ64" i="3"/>
  <c r="AZ70" i="3" s="1"/>
  <c r="BL64" i="3"/>
  <c r="BL70" i="3" s="1"/>
  <c r="BB64" i="3"/>
  <c r="BB70" i="3" s="1"/>
  <c r="AX64" i="3"/>
  <c r="AX70" i="3" s="1"/>
  <c r="AW64" i="3"/>
  <c r="AW70" i="3" s="1"/>
  <c r="BT64" i="3"/>
  <c r="BT70" i="3" s="1"/>
  <c r="BN64" i="3"/>
  <c r="BN70" i="3" s="1"/>
  <c r="BP64" i="3"/>
  <c r="BP70" i="3" s="1"/>
  <c r="BQ64" i="3"/>
  <c r="BQ70" i="3" s="1"/>
  <c r="BA64" i="3"/>
  <c r="BA70" i="3" s="1"/>
  <c r="BR64" i="3"/>
  <c r="BR70" i="3" s="1"/>
  <c r="AV64" i="3"/>
  <c r="AV70" i="3" s="1"/>
  <c r="BM64" i="3"/>
  <c r="BM70" i="3" s="1"/>
  <c r="BS64" i="3"/>
  <c r="BS70" i="3" s="1"/>
  <c r="BK64" i="3"/>
  <c r="BK70" i="3" s="1"/>
  <c r="BF70" i="3"/>
  <c r="BG64" i="3"/>
  <c r="F16" i="1"/>
  <c r="F17" i="1" s="1"/>
  <c r="K7" i="1"/>
  <c r="K8" i="1" s="1"/>
  <c r="BU70" i="3"/>
  <c r="BV64" i="3"/>
  <c r="O26" i="3"/>
  <c r="O60" i="3" s="1"/>
  <c r="BO70" i="3"/>
  <c r="BG72" i="3"/>
  <c r="BG74" i="3" s="1"/>
  <c r="BV72" i="3"/>
  <c r="BV74" i="3" s="1"/>
  <c r="BH18" i="3"/>
  <c r="AR72" i="3"/>
  <c r="AR74" i="3" s="1"/>
  <c r="BH34" i="3"/>
  <c r="BH56" i="3"/>
  <c r="BH42" i="3"/>
  <c r="BW53" i="3"/>
  <c r="BW45" i="3"/>
  <c r="BH43" i="3"/>
  <c r="BW44" i="3"/>
  <c r="BW42" i="3"/>
  <c r="BW41" i="3"/>
  <c r="BH55" i="3"/>
  <c r="BW38" i="3"/>
  <c r="BW58" i="3"/>
  <c r="BH46" i="3"/>
  <c r="BH47" i="3"/>
  <c r="BH25" i="3"/>
  <c r="BH48" i="3"/>
  <c r="BH21" i="3"/>
  <c r="BH41" i="3"/>
  <c r="BW17" i="3"/>
  <c r="BH44" i="3"/>
  <c r="BH22" i="3"/>
  <c r="BH57" i="3"/>
  <c r="BH35" i="3"/>
  <c r="BH59" i="3"/>
  <c r="BW34" i="3"/>
  <c r="BW24" i="3"/>
  <c r="BW23" i="3"/>
  <c r="BH33" i="3"/>
  <c r="BW19" i="3"/>
  <c r="BH38" i="3"/>
  <c r="AS41" i="3"/>
  <c r="BW51" i="3"/>
  <c r="BH52" i="3"/>
  <c r="BH51" i="3"/>
  <c r="BW52" i="3"/>
  <c r="BH45" i="3"/>
  <c r="BW40" i="3"/>
  <c r="BH26" i="3"/>
  <c r="BG60" i="3"/>
  <c r="BW20" i="3"/>
  <c r="BH39" i="3"/>
  <c r="BW57" i="3"/>
  <c r="BW26" i="3"/>
  <c r="BV60" i="3"/>
  <c r="BW59" i="3"/>
  <c r="BH24" i="3"/>
  <c r="BH50" i="3"/>
  <c r="BW22" i="3"/>
  <c r="BW43" i="3"/>
  <c r="BW35" i="3"/>
  <c r="BW48" i="3"/>
  <c r="BH23" i="3"/>
  <c r="BH37" i="3"/>
  <c r="BH49" i="3"/>
  <c r="BW33" i="3"/>
  <c r="BH53" i="3"/>
  <c r="BW46" i="3"/>
  <c r="BW56" i="3"/>
  <c r="BW37" i="3"/>
  <c r="AS26" i="3"/>
  <c r="BW18" i="3"/>
  <c r="BH19" i="3"/>
  <c r="BH40" i="3"/>
  <c r="BH17" i="3"/>
  <c r="BW55" i="3"/>
  <c r="BH58" i="3"/>
  <c r="BH20" i="3"/>
  <c r="BW49" i="3"/>
  <c r="BW50" i="3"/>
  <c r="BW21" i="3"/>
  <c r="BW25" i="3"/>
  <c r="BH36" i="3"/>
  <c r="BW39" i="3"/>
  <c r="BW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BV70" i="3"/>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Q10" i="3"/>
  <c r="AP7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Q69" i="3" l="1"/>
  <c r="F6" i="1" s="1"/>
  <c r="K6" i="1" s="1"/>
  <c r="L6" i="1" s="1"/>
  <c r="AR67" i="3"/>
  <c r="AQ70" i="3"/>
  <c r="AR70" i="3" s="1"/>
  <c r="AR64" i="3"/>
  <c r="AR14" i="3"/>
  <c r="AS10" i="3"/>
  <c r="Y60" i="3"/>
  <c r="Y64" i="3" s="1"/>
  <c r="Y70" i="3" s="1"/>
  <c r="Y72" i="3"/>
  <c r="Y74" i="3" s="1"/>
  <c r="W60" i="3"/>
  <c r="W64" i="3" s="1"/>
  <c r="W70" i="3" s="1"/>
  <c r="W72" i="3"/>
  <c r="W74" i="3" s="1"/>
  <c r="AC48" i="3"/>
  <c r="Z53" i="3"/>
  <c r="X53" i="3"/>
  <c r="AC47" i="3"/>
  <c r="E10" i="1"/>
  <c r="BH13" i="3" l="1"/>
  <c r="BW10" i="3"/>
  <c r="BH12" i="3"/>
  <c r="BW12" i="3"/>
  <c r="BW9" i="3"/>
  <c r="BH9" i="3"/>
  <c r="BH11" i="3"/>
  <c r="BW8" i="3"/>
  <c r="BH14" i="3"/>
  <c r="BW13" i="3"/>
  <c r="BH8" i="3"/>
  <c r="BW11" i="3"/>
  <c r="BH10" i="3"/>
  <c r="BW14" i="3"/>
  <c r="AR60" i="3"/>
  <c r="AS13" i="3"/>
  <c r="AS12" i="3"/>
  <c r="AS9" i="3"/>
  <c r="AS11" i="3"/>
  <c r="AS8" i="3"/>
  <c r="AS14" i="3"/>
  <c r="AR69" i="3"/>
  <c r="AS67" i="3"/>
  <c r="J10" i="1"/>
  <c r="Z60" i="3"/>
  <c r="Z64" i="3" s="1"/>
  <c r="Z70" i="3" s="1"/>
  <c r="Z72" i="3"/>
  <c r="Z74" i="3" s="1"/>
  <c r="X60" i="3"/>
  <c r="X64" i="3" s="1"/>
  <c r="X70" i="3" s="1"/>
  <c r="X72" i="3"/>
  <c r="X74" i="3" s="1"/>
  <c r="L10" i="1"/>
  <c r="AA53" i="3"/>
  <c r="AB53" i="3"/>
  <c r="BW67" i="3" l="1"/>
  <c r="AS65" i="3"/>
  <c r="BW66" i="3"/>
  <c r="AS66" i="3"/>
  <c r="BW65" i="3"/>
  <c r="AS69" i="3"/>
  <c r="BH68" i="3"/>
  <c r="BH67" i="3"/>
  <c r="BW69" i="3"/>
  <c r="BH66" i="3"/>
  <c r="BW68" i="3"/>
  <c r="AS68" i="3"/>
  <c r="BH65" i="3"/>
  <c r="BH69"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<sst xmlns="http://schemas.openxmlformats.org/spreadsheetml/2006/main" count="93598" uniqueCount="5183">
  <si>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</si>
  <si>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</si>
  <si>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</si>
  <si>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</si>
  <si>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</si>
  <si>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</si>
  <si>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</si>
  <si>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</si>
  <si>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</si>
  <si>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</si>
  <si>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</si>
  <si>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</si>
  <si>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</si>
  <si>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</si>
  <si>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</si>
  <si>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</si>
  <si>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</si>
  <si>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</si>
  <si>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</si>
  <si>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</si>
  <si>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</si>
  <si>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</si>
  <si>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</si>
  <si>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</si>
  <si>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</si>
  <si>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</si>
  <si>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</si>
  <si>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</si>
  <si>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</si>
  <si>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</si>
  <si>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</si>
  <si>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</si>
  <si>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</si>
  <si>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</si>
  <si>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</si>
  <si>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</si>
  <si>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</si>
  <si>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</si>
  <si>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</si>
  <si>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</si>
  <si>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</si>
  <si>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</si>
  <si>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</si>
  <si>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</si>
  <si>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</si>
  <si>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</si>
  <si>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</si>
  <si>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</si>
  <si>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</si>
  <si>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</si>
  <si>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</si>
  <si>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</si>
  <si>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</si>
  <si>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</si>
  <si>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</si>
  <si>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</si>
  <si>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</si>
  <si>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</si>
  <si>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</si>
  <si>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</si>
  <si>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</si>
  <si>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</si>
  <si>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</si>
  <si>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</si>
  <si>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</si>
  <si>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</si>
  <si>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</si>
  <si>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</si>
  <si>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</si>
  <si>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</si>
  <si>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</si>
  <si>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</si>
  <si>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</si>
  <si>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</si>
  <si>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</si>
  <si>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</si>
  <si>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</si>
  <si>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</si>
  <si>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</si>
  <si>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</si>
  <si>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</si>
  <si>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</si>
  <si>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</si>
  <si>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</si>
  <si>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</si>
  <si>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</si>
  <si>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</si>
  <si>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</si>
  <si>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</si>
  <si>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</si>
  <si>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</si>
  <si>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</si>
  <si>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</si>
  <si>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</si>
  <si>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</si>
  <si>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</si>
  <si>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</si>
  <si>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</si>
  <si>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</si>
  <si>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</si>
  <si>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</si>
  <si>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</si>
  <si>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</si>
  <si>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</si>
  <si>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</si>
  <si>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</si>
  <si>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</si>
  <si>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</si>
  <si>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</si>
  <si>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</si>
  <si>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</si>
  <si>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</si>
  <si>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</si>
  <si>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</si>
  <si>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</si>
  <si>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</si>
  <si>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</si>
  <si>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</si>
  <si>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</si>
  <si>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</si>
  <si>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</si>
  <si>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</si>
  <si>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</si>
  <si>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</si>
  <si>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</si>
  <si>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</si>
  <si>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</si>
  <si>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</si>
  <si>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</si>
  <si>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</si>
  <si>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</si>
  <si>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</si>
  <si>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</si>
  <si>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</si>
  <si>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</si>
  <si>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</si>
  <si>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</si>
  <si>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</si>
  <si>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</si>
  <si>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</si>
  <si>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</si>
  <si>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</si>
  <si>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</si>
  <si>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</si>
  <si>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</si>
  <si>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</si>
  <si>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</si>
  <si>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</si>
  <si>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</si>
  <si>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</si>
  <si>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</si>
  <si>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</si>
  <si>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</si>
  <si>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</si>
  <si>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</si>
  <si>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</si>
  <si>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</si>
  <si>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</si>
  <si>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</si>
  <si>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</si>
  <si>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</si>
  <si>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</si>
  <si>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</si>
  <si>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</si>
  <si>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</si>
  <si>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</si>
  <si>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</si>
  <si>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</si>
  <si>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</si>
  <si>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</si>
  <si>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</si>
  <si>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</si>
  <si>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</si>
  <si>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</si>
  <si>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</si>
  <si>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</si>
  <si>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</si>
  <si>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</si>
  <si>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</si>
  <si>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</si>
  <si>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</si>
  <si>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</si>
  <si>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</si>
  <si>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</si>
  <si>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</si>
  <si>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</si>
  <si>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</si>
  <si>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</si>
  <si>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</si>
  <si>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</si>
  <si>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</si>
  <si>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</si>
  <si>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</si>
  <si>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</si>
  <si>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</si>
  <si>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</si>
  <si>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</si>
  <si>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</si>
  <si>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</si>
  <si>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</si>
  <si>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</si>
  <si>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</si>
  <si>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</si>
  <si>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</si>
  <si>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</si>
  <si>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</si>
  <si>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</si>
  <si>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</si>
  <si>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</si>
  <si>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</si>
  <si>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</si>
  <si>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</si>
  <si>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</si>
  <si>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</si>
  <si>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</si>
  <si>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</si>
  <si>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</si>
  <si>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</si>
  <si>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</si>
  <si>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</si>
  <si>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</si>
  <si>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</si>
  <si>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</si>
  <si>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</si>
  <si>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</si>
  <si>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</si>
  <si>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</si>
  <si>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</si>
  <si>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</si>
  <si>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</si>
  <si>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</si>
  <si>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</si>
  <si>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</si>
  <si>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</si>
  <si>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</si>
  <si>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</si>
  <si>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</si>
  <si>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</si>
  <si>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</si>
  <si>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</si>
  <si>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</si>
  <si>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</si>
  <si>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</si>
  <si>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</si>
  <si>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</si>
  <si>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</si>
  <si>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</si>
  <si>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</si>
  <si>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</si>
  <si>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</si>
  <si>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</si>
  <si>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</si>
  <si>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</si>
  <si>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</si>
  <si>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</si>
  <si>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</si>
  <si>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</si>
  <si>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</si>
  <si>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</si>
  <si>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</si>
  <si>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</si>
  <si>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</si>
  <si>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</si>
  <si>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</si>
  <si>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</si>
  <si>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</si>
  <si>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</si>
  <si>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</si>
  <si>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</si>
  <si>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</si>
  <si>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</si>
  <si>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</si>
  <si>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</si>
  <si>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</si>
  <si>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</si>
  <si>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</si>
  <si>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</si>
  <si>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</si>
  <si>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</si>
  <si>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</si>
  <si>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</si>
  <si>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</si>
  <si>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</si>
  <si>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</si>
  <si>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</si>
  <si>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</si>
  <si>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</si>
  <si>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</si>
  <si>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</si>
  <si>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</si>
  <si>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</si>
  <si>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</si>
  <si>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</si>
  <si>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</si>
  <si>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</si>
  <si>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</si>
  <si>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</si>
  <si>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</si>
  <si>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</si>
  <si>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</si>
  <si>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</si>
  <si>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</si>
  <si>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</si>
  <si>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</si>
  <si>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</si>
  <si>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</si>
  <si>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</si>
  <si>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</si>
  <si>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</si>
  <si>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</si>
  <si>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</si>
  <si>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</si>
  <si>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</si>
  <si>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</si>
  <si>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</si>
  <si>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</si>
  <si>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</si>
  <si>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</si>
  <si>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</si>
  <si>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</si>
  <si>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</si>
  <si>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</si>
  <si>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</si>
  <si>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</si>
  <si>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</si>
  <si>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</si>
  <si>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</si>
  <si>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</si>
  <si>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</si>
  <si>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</si>
  <si>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</si>
  <si>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</si>
  <si>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</si>
  <si>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</si>
  <si>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</si>
  <si>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</si>
  <si>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</si>
  <si>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</si>
  <si>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</si>
  <si>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</si>
  <si>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</si>
  <si>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</si>
  <si>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</si>
  <si>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</si>
  <si>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</si>
  <si>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</si>
  <si>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</si>
  <si>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</si>
  <si>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</si>
  <si>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</si>
  <si>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</si>
  <si>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</si>
  <si>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</si>
  <si>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</si>
  <si>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</si>
  <si>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</si>
  <si>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</si>
  <si>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</si>
  <si>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</si>
  <si>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</si>
  <si>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</si>
  <si>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</si>
  <si>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</si>
  <si>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</si>
  <si>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</si>
  <si>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</si>
  <si>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</si>
  <si>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</si>
  <si>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</si>
  <si>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</si>
  <si>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</si>
  <si>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</si>
  <si>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</si>
  <si>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</si>
  <si>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</si>
  <si>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</si>
  <si>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</si>
  <si>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</si>
  <si>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</si>
  <si>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</si>
  <si>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</si>
  <si>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</si>
  <si>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</si>
  <si>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</si>
  <si>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</si>
  <si>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</si>
  <si>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</si>
  <si>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</si>
  <si>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</si>
  <si>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</si>
  <si>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</si>
  <si>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</si>
  <si>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</si>
  <si>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</si>
  <si>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</si>
  <si>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</si>
  <si>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</si>
  <si>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</si>
  <si>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</si>
  <si>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</si>
  <si>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</si>
  <si>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</si>
  <si>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</si>
  <si>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</si>
  <si>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</si>
  <si>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</si>
  <si>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</si>
  <si>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</si>
  <si>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</si>
  <si>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</si>
  <si>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</si>
  <si>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</si>
  <si>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</si>
  <si>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</si>
  <si>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</si>
  <si>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</si>
  <si>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</si>
  <si>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</si>
  <si>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</si>
  <si>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</si>
  <si>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</si>
  <si>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</si>
  <si>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</si>
  <si>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</si>
  <si>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</si>
  <si>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</si>
  <si>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</si>
  <si>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</si>
  <si>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</si>
  <si>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</si>
  <si>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</si>
  <si>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</si>
  <si>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</si>
  <si>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</si>
  <si>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</si>
  <si>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</si>
  <si>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</si>
  <si>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</si>
  <si>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</si>
  <si>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</si>
  <si>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</si>
  <si>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</si>
  <si>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</si>
  <si>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</si>
  <si>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</si>
  <si>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</si>
  <si>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</si>
  <si>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</si>
  <si>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</si>
  <si>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</si>
  <si>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</si>
  <si>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</si>
  <si>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</si>
  <si>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</si>
  <si>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</si>
  <si>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</si>
  <si>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</si>
  <si>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</si>
  <si>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</si>
  <si>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</si>
  <si>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</si>
  <si>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</si>
  <si>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</si>
  <si>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</si>
  <si>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</si>
  <si>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</si>
  <si>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</si>
  <si>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</si>
  <si>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</si>
  <si>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</si>
  <si>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</si>
  <si>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</si>
  <si>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</si>
  <si>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</si>
  <si>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</si>
  <si>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</si>
  <si>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</si>
  <si>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</si>
  <si>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</si>
  <si>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</si>
  <si>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</si>
  <si>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</si>
  <si>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</si>
  <si>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</si>
  <si>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</si>
  <si>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</si>
  <si>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</si>
  <si>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</si>
  <si>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</si>
  <si>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</si>
  <si>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</si>
  <si>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</si>
  <si>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</si>
  <si>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</si>
  <si>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</si>
  <si>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</si>
  <si>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</si>
  <si>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</si>
  <si>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</si>
  <si>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</si>
  <si>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</si>
  <si>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</si>
  <si>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</si>
  <si>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</si>
  <si>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</si>
  <si>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</si>
  <si>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</si>
  <si>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</si>
  <si>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</si>
  <si>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</si>
  <si>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</si>
  <si>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</si>
  <si>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</si>
  <si>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</si>
  <si>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</si>
  <si>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</si>
  <si>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</si>
  <si>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</si>
  <si>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</si>
  <si>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</si>
  <si>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</si>
  <si>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</si>
  <si>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</si>
  <si>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</si>
  <si>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</si>
  <si>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</si>
  <si>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</si>
  <si>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</si>
  <si>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</si>
  <si>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</si>
  <si>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</si>
  <si>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</si>
  <si>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</si>
  <si>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</si>
  <si>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</si>
  <si>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</si>
  <si>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</si>
  <si>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</si>
  <si>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</si>
  <si>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</si>
  <si>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</si>
  <si>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</si>
  <si>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</si>
  <si>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</si>
  <si>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</si>
  <si>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</si>
  <si>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</si>
  <si>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</si>
  <si>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</si>
  <si>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</si>
  <si>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</si>
  <si>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</si>
  <si>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</si>
  <si>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</si>
  <si>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</si>
  <si>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</si>
  <si>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</si>
  <si>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</si>
  <si>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</si>
  <si>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</si>
  <si>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</si>
  <si>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</si>
  <si>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</si>
  <si>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</si>
  <si>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</si>
  <si>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</si>
  <si>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</si>
  <si>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</si>
  <si>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</si>
  <si>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</si>
  <si>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</si>
  <si>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</si>
  <si>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</si>
  <si>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</si>
  <si>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</si>
  <si>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</si>
  <si>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</si>
  <si>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</si>
  <si>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</si>
  <si>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</si>
  <si>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</si>
  <si>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</si>
  <si>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</si>
  <si>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</si>
  <si>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</si>
  <si>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</si>
  <si>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</si>
  <si>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</si>
  <si>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</si>
  <si>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</si>
  <si>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</si>
  <si>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</si>
  <si>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</si>
  <si>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</si>
  <si>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</si>
  <si>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</si>
  <si>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</si>
  <si>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</si>
  <si>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</si>
  <si>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</si>
  <si>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</si>
  <si>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</si>
  <si>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</si>
  <si>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</si>
  <si>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</si>
  <si>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</si>
  <si>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</si>
  <si>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</si>
  <si>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</si>
  <si>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</si>
  <si>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</si>
  <si>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</si>
  <si>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</si>
  <si>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</si>
  <si>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</si>
  <si>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</si>
  <si>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</si>
  <si>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</si>
  <si>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</si>
  <si>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</si>
  <si>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</si>
  <si>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</si>
  <si>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</si>
  <si>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</si>
  <si>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</si>
  <si>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</si>
  <si>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</si>
  <si>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</si>
  <si>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</si>
  <si>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</si>
  <si>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</si>
  <si>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</si>
  <si>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</si>
  <si>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</si>
  <si>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</si>
  <si>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</si>
  <si>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</si>
  <si>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</si>
  <si>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</si>
  <si>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</si>
  <si>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</si>
  <si>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</si>
  <si>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</si>
  <si>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</si>
  <si>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</si>
  <si>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</si>
  <si>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</si>
  <si>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</si>
  <si>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</si>
  <si>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</si>
  <si>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</si>
  <si>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</si>
  <si>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</si>
  <si>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</si>
  <si>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</si>
  <si>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</si>
  <si>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</si>
  <si>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</si>
  <si>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</si>
  <si>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</si>
  <si>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</si>
  <si>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</si>
  <si>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</si>
  <si>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</si>
  <si>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</si>
  <si>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</si>
  <si>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</si>
  <si>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</si>
  <si>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</si>
  <si>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</si>
  <si>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</si>
  <si>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</si>
  <si>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</si>
  <si>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</si>
  <si>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</si>
  <si>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</si>
  <si>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</si>
  <si>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</si>
  <si>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</si>
  <si>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</si>
  <si>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</si>
  <si>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</si>
  <si>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</si>
  <si>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</si>
  <si>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</si>
  <si>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</si>
  <si>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</si>
  <si>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</si>
  <si>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</si>
  <si>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</si>
  <si>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</si>
  <si>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</si>
  <si>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</si>
  <si>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</si>
  <si>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</si>
  <si>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</si>
  <si>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</si>
  <si>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</si>
  <si>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</si>
  <si>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</si>
  <si>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</si>
  <si>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</si>
  <si>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</si>
  <si>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</si>
  <si>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</si>
  <si>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</si>
  <si>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</si>
  <si>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</si>
  <si>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</si>
  <si>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</si>
  <si>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</si>
  <si>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</si>
  <si>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</si>
  <si>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</si>
  <si>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</si>
  <si>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</si>
  <si>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</si>
  <si>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</si>
  <si>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</si>
  <si>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</si>
  <si>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</si>
  <si>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</si>
  <si>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</si>
  <si>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</si>
  <si>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</si>
  <si>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</si>
  <si>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</si>
  <si>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</si>
  <si>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</si>
  <si>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</si>
  <si>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</si>
  <si>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</si>
  <si>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</si>
  <si>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</si>
  <si>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</si>
  <si>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</si>
  <si>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</si>
  <si>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</si>
  <si>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</si>
  <si>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</si>
  <si>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</si>
  <si>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</si>
  <si>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</si>
  <si>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</si>
  <si>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</si>
  <si>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</si>
  <si>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</si>
  <si>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</si>
  <si>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</si>
  <si>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</si>
  <si>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</si>
  <si>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</si>
  <si>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</si>
  <si>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</si>
  <si>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</si>
  <si>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</si>
  <si>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</si>
  <si>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</si>
  <si>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</si>
  <si>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</si>
  <si>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</si>
  <si>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</si>
  <si>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</si>
  <si>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</si>
  <si>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</si>
  <si>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</si>
  <si>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</si>
  <si>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</si>
  <si>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</si>
  <si>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</si>
  <si>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</si>
  <si>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</si>
  <si>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</si>
  <si>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</si>
  <si>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</si>
  <si>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</si>
  <si>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</si>
  <si>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</si>
  <si>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</si>
  <si>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</si>
  <si>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</si>
  <si>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</si>
  <si>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</si>
  <si>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</si>
  <si>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</si>
  <si>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</si>
  <si>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</si>
  <si>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</si>
  <si>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</si>
  <si>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</si>
  <si>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</si>
  <si>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</si>
  <si>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</si>
  <si>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</si>
  <si>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</si>
  <si>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</si>
  <si>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</si>
  <si>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</si>
  <si>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</si>
  <si>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</si>
  <si>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</si>
  <si>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</si>
  <si>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</si>
  <si>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</si>
  <si>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</si>
  <si>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</si>
  <si>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</si>
  <si>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</si>
  <si>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</si>
  <si>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</si>
  <si>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</si>
  <si>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</si>
  <si>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</si>
  <si>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</si>
  <si>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</si>
  <si>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</si>
  <si>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</si>
  <si>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</si>
  <si>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</si>
  <si>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</si>
  <si>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</si>
  <si>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</si>
  <si>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</si>
  <si>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</si>
  <si>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</si>
  <si>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</si>
  <si>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</si>
  <si>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</si>
  <si>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</si>
  <si>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</si>
  <si>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</si>
  <si>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</si>
  <si>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</si>
  <si>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</si>
  <si>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</si>
  <si>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</si>
  <si>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</si>
  <si>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</si>
  <si>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</si>
  <si>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</si>
  <si>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</si>
  <si>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</si>
  <si>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</si>
  <si>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</si>
  <si>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</si>
  <si>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</si>
  <si>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</si>
  <si>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</si>
  <si>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</si>
  <si>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</si>
  <si>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</si>
  <si>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</si>
  <si>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</si>
  <si>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</si>
  <si>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</si>
  <si>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</si>
  <si>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</si>
  <si>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</si>
  <si>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</si>
  <si>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</si>
  <si>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</si>
  <si>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</si>
  <si>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</si>
  <si>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</si>
  <si>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</si>
  <si>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</si>
  <si>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</si>
  <si>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</si>
  <si>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</si>
  <si>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</si>
  <si>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</si>
  <si>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</si>
  <si>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</si>
  <si>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</si>
  <si>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</si>
  <si>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</si>
  <si>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</si>
  <si>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</si>
  <si>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</si>
  <si>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</si>
  <si>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</si>
  <si>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</si>
  <si>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</si>
  <si>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</si>
  <si>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</si>
  <si>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</si>
  <si>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</si>
  <si>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</si>
  <si>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</si>
  <si>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</si>
  <si>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</si>
  <si>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</si>
  <si>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</si>
  <si>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</si>
  <si>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</si>
  <si>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</si>
  <si>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</si>
  <si>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</si>
  <si>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</si>
  <si>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</si>
  <si>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</si>
  <si>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</si>
  <si>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</si>
  <si>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</si>
  <si>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</si>
  <si>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</si>
  <si>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</si>
  <si>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</si>
  <si>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</si>
  <si>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</si>
  <si>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</si>
  <si>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</si>
  <si>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</si>
  <si>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</si>
  <si>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</si>
  <si>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</si>
  <si>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</si>
  <si>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</si>
  <si>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</si>
  <si>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</si>
  <si>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</si>
  <si>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</si>
  <si>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</si>
  <si>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</si>
  <si>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</si>
  <si>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</si>
  <si>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</si>
  <si>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</si>
  <si>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</si>
  <si>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</si>
  <si>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</si>
  <si>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</si>
  <si>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</si>
  <si>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</si>
  <si>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</si>
  <si>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</si>
  <si>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</si>
  <si>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</si>
  <si>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</si>
  <si>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</si>
  <si>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</si>
  <si>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</si>
  <si>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</si>
  <si>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</si>
  <si>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</si>
  <si>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</si>
  <si>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</si>
  <si>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</si>
  <si>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</si>
  <si>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</si>
  <si>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</si>
  <si>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</si>
  <si>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</si>
  <si>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</si>
  <si>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</si>
  <si>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</si>
  <si>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</si>
  <si>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</si>
  <si>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</si>
  <si>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</si>
  <si>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</si>
  <si>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</si>
  <si>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</si>
  <si>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</si>
  <si>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</si>
  <si>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</si>
  <si>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</si>
  <si>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</si>
  <si>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</si>
  <si>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</si>
  <si>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</si>
  <si>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</si>
  <si>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</si>
  <si>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</si>
  <si>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</si>
  <si>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</si>
  <si>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</si>
  <si>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</si>
  <si>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</si>
  <si>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</si>
  <si>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</si>
  <si>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</si>
  <si>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</si>
  <si>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</si>
  <si>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</si>
  <si>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</si>
  <si>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</si>
  <si>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</si>
  <si>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</si>
  <si>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</si>
  <si>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</si>
  <si>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</si>
  <si>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</si>
  <si>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</si>
  <si>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</si>
  <si>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</si>
  <si>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</si>
  <si>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</si>
  <si>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</si>
  <si>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</si>
  <si>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</si>
  <si>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</si>
  <si>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</si>
  <si>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</si>
  <si>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</si>
  <si>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</si>
  <si>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</si>
  <si>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</si>
  <si>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</si>
  <si>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</si>
  <si>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</si>
  <si>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</si>
  <si>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</si>
  <si>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</si>
  <si>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</si>
  <si>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</si>
  <si>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</si>
  <si>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</si>
  <si>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</si>
  <si>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</si>
  <si>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</si>
  <si>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</si>
  <si>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</si>
  <si>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</si>
  <si>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</si>
  <si>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</si>
  <si>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</si>
  <si>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</si>
  <si>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</si>
  <si>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</si>
  <si>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</si>
  <si>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</si>
  <si>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</si>
  <si>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</si>
  <si>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</si>
  <si>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</si>
  <si>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</si>
  <si>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</si>
  <si>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</si>
  <si>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</si>
  <si>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</si>
  <si>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</si>
  <si>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</si>
  <si>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</si>
  <si>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</si>
  <si>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</si>
  <si>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</si>
  <si>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</si>
  <si>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</si>
  <si>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</si>
  <si>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</si>
  <si>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</si>
  <si>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</si>
  <si>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</si>
  <si>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</si>
  <si>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</si>
  <si>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</si>
  <si>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</si>
  <si>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</si>
  <si>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</si>
  <si>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</si>
  <si>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</si>
  <si>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</si>
  <si>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</si>
  <si>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</si>
  <si>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</si>
  <si>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</si>
  <si>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</si>
  <si>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</si>
  <si>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</si>
  <si>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</si>
  <si>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</si>
  <si>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</si>
  <si>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</si>
  <si>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</si>
  <si>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</si>
  <si>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</si>
  <si>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</si>
  <si>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</si>
  <si>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</si>
  <si>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</si>
  <si>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</si>
  <si>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</si>
  <si>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</si>
  <si>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</si>
  <si>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</si>
  <si>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</si>
  <si>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</si>
  <si>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</si>
  <si>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</si>
  <si>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</si>
  <si>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</si>
  <si>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</si>
  <si>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</si>
  <si>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</si>
  <si>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</si>
  <si>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</si>
  <si>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</si>
  <si>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</si>
  <si>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</si>
  <si>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</si>
  <si>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</si>
  <si>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</si>
  <si>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</si>
  <si>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</si>
  <si>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</si>
  <si>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</si>
  <si>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</si>
  <si>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</si>
  <si>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</si>
  <si>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</si>
  <si>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</si>
  <si>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</si>
  <si>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</si>
  <si>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</si>
  <si>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</si>
  <si>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</si>
  <si>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</si>
  <si>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</si>
  <si>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</si>
  <si>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</si>
  <si>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</si>
  <si>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</si>
  <si>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</si>
  <si>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</si>
  <si>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</si>
  <si>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</si>
  <si>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</si>
  <si>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</si>
  <si>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</si>
  <si>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</si>
  <si>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</si>
  <si>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</si>
  <si>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</si>
  <si>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</si>
  <si>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</si>
  <si>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</si>
  <si>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</si>
  <si>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</si>
  <si>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</si>
  <si>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</si>
  <si>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</si>
  <si>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</si>
  <si>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</si>
  <si>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</si>
  <si>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</si>
  <si>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</si>
  <si>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</si>
  <si>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</si>
  <si>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</si>
  <si>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</si>
  <si>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</si>
  <si>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</si>
  <si>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</si>
  <si>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</si>
  <si>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</si>
  <si>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</si>
  <si>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</si>
  <si>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</si>
  <si>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</si>
  <si>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</si>
  <si>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</si>
  <si>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</si>
  <si>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</si>
  <si>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</si>
  <si>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</si>
  <si>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</si>
  <si>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</si>
  <si>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</si>
  <si>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</si>
  <si>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</si>
  <si>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</si>
  <si>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</si>
  <si>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</si>
  <si>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</si>
  <si>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</si>
  <si>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</si>
  <si>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</si>
  <si>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</si>
  <si>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</si>
  <si>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</si>
  <si>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</si>
  <si>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</si>
  <si>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</si>
  <si>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</si>
  <si>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</si>
  <si>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</si>
  <si>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</si>
  <si>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</si>
  <si>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</si>
  <si>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</si>
  <si>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</si>
  <si>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</si>
  <si>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</si>
  <si>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</si>
  <si>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</si>
  <si>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</si>
  <si>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</si>
  <si>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</si>
  <si>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</si>
  <si>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</si>
  <si>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</si>
  <si>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</si>
  <si>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</si>
  <si>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</si>
  <si>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</si>
  <si>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</si>
  <si>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</si>
  <si>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</si>
  <si>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</si>
  <si>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</si>
  <si>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</si>
  <si>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</si>
  <si>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</si>
  <si>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</si>
  <si>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</si>
  <si>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</si>
  <si>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</si>
  <si>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</si>
  <si>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</si>
  <si>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</si>
  <si>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</si>
  <si>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</si>
  <si>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</si>
  <si>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</si>
  <si>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</si>
  <si>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</si>
  <si>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</si>
  <si>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</si>
  <si>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</si>
  <si>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</si>
  <si>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</si>
  <si>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</si>
  <si>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</si>
  <si>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</si>
  <si>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</si>
  <si>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</si>
  <si>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</si>
  <si>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</si>
  <si>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</si>
  <si>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</si>
  <si>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</si>
  <si>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</si>
  <si>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</si>
  <si>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</si>
  <si>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</si>
  <si>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</si>
  <si>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</si>
  <si>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</si>
  <si>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</si>
  <si>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</si>
  <si>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</si>
  <si>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</si>
  <si>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</si>
  <si>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</si>
  <si>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</si>
  <si>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</si>
  <si>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</si>
  <si>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</si>
  <si>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</si>
  <si>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</si>
  <si>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</si>
  <si>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</si>
  <si>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</si>
  <si>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</si>
  <si>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</si>
  <si>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</si>
  <si>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</si>
  <si>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</si>
  <si>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</si>
  <si>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</si>
  <si>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</si>
  <si>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</si>
  <si>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</si>
  <si>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</si>
  <si>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</si>
  <si>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</si>
  <si>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</si>
  <si>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</si>
  <si>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</si>
  <si>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</si>
  <si>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</si>
  <si>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</si>
  <si>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</si>
  <si>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</si>
  <si>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</si>
  <si>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</si>
  <si>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</si>
  <si>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</si>
  <si>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</si>
  <si>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</si>
  <si>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</si>
  <si>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</si>
  <si>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</si>
  <si>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</si>
  <si>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</si>
  <si>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</si>
  <si>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</si>
  <si>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</si>
  <si>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</si>
  <si>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</si>
  <si>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</si>
  <si>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</si>
  <si>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</si>
  <si>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</si>
  <si>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</si>
  <si>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</si>
  <si>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</si>
  <si>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</si>
  <si>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</si>
  <si>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</si>
  <si>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</si>
  <si>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</si>
  <si>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</si>
  <si>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</si>
  <si>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</si>
  <si>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</si>
  <si>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</si>
  <si>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</si>
  <si>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</si>
  <si>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</si>
  <si>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</si>
  <si>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</si>
  <si>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</si>
  <si>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</si>
  <si>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</si>
  <si>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</si>
  <si>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</si>
  <si>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</si>
  <si>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</si>
  <si>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</si>
  <si>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</si>
  <si>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</si>
  <si>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</si>
  <si>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</si>
  <si>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</si>
  <si>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</si>
  <si>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</si>
  <si>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</si>
  <si>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</si>
  <si>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</si>
  <si>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</si>
  <si>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</si>
  <si>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</si>
  <si>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</si>
  <si>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</si>
  <si>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</si>
  <si>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</si>
  <si>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</si>
  <si>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</si>
  <si>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</si>
  <si>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</si>
  <si>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</si>
  <si>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</si>
  <si>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</si>
  <si>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</si>
  <si>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</si>
  <si>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</si>
  <si>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</si>
  <si>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</si>
  <si>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</si>
  <si>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</si>
  <si>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</si>
  <si>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</si>
  <si>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</si>
  <si>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</si>
  <si>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</si>
  <si>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</si>
  <si>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</si>
  <si>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</si>
  <si>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</si>
  <si>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</si>
  <si>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</si>
  <si>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</si>
  <si>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</si>
  <si>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</si>
  <si>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</si>
  <si>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</si>
  <si>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</si>
  <si>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</si>
  <si>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</si>
  <si>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</si>
  <si>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</si>
  <si>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</si>
  <si>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</si>
  <si>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</si>
  <si>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</si>
  <si>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</si>
  <si>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</si>
  <si>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</si>
  <si>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</si>
  <si>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</si>
  <si>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</si>
  <si>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</si>
  <si>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</si>
  <si>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</si>
  <si>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</si>
  <si>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</si>
  <si>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</si>
  <si>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</si>
  <si>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</si>
  <si>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</si>
  <si>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</si>
  <si>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</si>
  <si>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</si>
  <si>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</si>
  <si>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</si>
  <si>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</si>
  <si>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</si>
  <si>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</si>
  <si>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</si>
  <si>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</si>
  <si>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</si>
  <si>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</si>
  <si>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</si>
  <si>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</si>
  <si>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</si>
  <si>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</si>
  <si>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</si>
  <si>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</si>
  <si>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</si>
  <si>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</si>
  <si>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</si>
  <si>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</si>
  <si>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</si>
  <si>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</si>
  <si>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</si>
  <si>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</si>
  <si>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</si>
  <si>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</si>
  <si>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</si>
  <si>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</si>
  <si>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</si>
  <si>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</si>
  <si>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</si>
  <si>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</si>
  <si>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</si>
  <si>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</si>
  <si>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</si>
  <si>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</si>
  <si>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</si>
  <si>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</si>
  <si>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</si>
  <si>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</si>
  <si>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</si>
  <si>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</si>
  <si>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</si>
  <si>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</si>
  <si>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</si>
  <si>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</si>
  <si>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</si>
  <si>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</si>
  <si>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</si>
  <si>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</si>
  <si>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</si>
  <si>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</si>
  <si>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</si>
  <si>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</si>
  <si>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</si>
  <si>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</si>
  <si>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</si>
  <si>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</si>
  <si>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</si>
  <si>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</si>
  <si>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</si>
  <si>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</si>
  <si>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</si>
  <si>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</si>
  <si>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</si>
  <si>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</si>
  <si>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</si>
  <si>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</si>
  <si>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</si>
  <si>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</si>
  <si>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</si>
  <si>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</si>
  <si>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</si>
  <si>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</si>
  <si>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</si>
  <si>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</si>
  <si>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</si>
  <si>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</si>
  <si>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</si>
  <si>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</si>
  <si>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</si>
  <si>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</si>
  <si>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</si>
  <si>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</si>
  <si>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</si>
  <si>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</si>
  <si>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</si>
  <si>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</si>
  <si>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</si>
  <si>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</si>
  <si>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</si>
  <si>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</si>
  <si>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</si>
  <si>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</si>
  <si>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</si>
  <si>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</si>
  <si>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</si>
  <si>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</si>
  <si>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</si>
  <si>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</si>
  <si>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</si>
  <si>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</si>
  <si>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</si>
  <si>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</si>
  <si>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</si>
  <si>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</si>
  <si>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</si>
  <si>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</si>
  <si>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</si>
  <si>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</si>
  <si>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</si>
  <si>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</si>
  <si>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</si>
  <si>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</si>
  <si>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</si>
  <si>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</si>
  <si>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</si>
  <si>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</si>
  <si>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</si>
  <si>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</si>
  <si>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</si>
  <si>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</si>
  <si>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</si>
  <si>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</si>
  <si>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</si>
  <si>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</si>
  <si>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</si>
  <si>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</si>
  <si>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</si>
  <si>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</si>
  <si>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</si>
  <si>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</si>
  <si>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</si>
  <si>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</si>
  <si>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</si>
  <si>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</si>
  <si>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</si>
  <si>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</si>
  <si>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</si>
  <si>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</si>
  <si>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</si>
  <si>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</si>
  <si>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</si>
  <si>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</si>
  <si>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</si>
  <si>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</si>
  <si>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</si>
  <si>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</si>
  <si>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</si>
  <si>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</si>
  <si>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</si>
  <si>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</si>
  <si>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</si>
  <si>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</si>
  <si>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</si>
  <si>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</si>
  <si>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</si>
  <si>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</si>
  <si>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</si>
  <si>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</si>
  <si>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</si>
  <si>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</si>
  <si>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</si>
  <si>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</si>
  <si>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</si>
  <si>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</si>
  <si>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</si>
  <si>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</si>
  <si>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</si>
  <si>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</si>
  <si>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</si>
  <si>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</si>
  <si>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</si>
  <si>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</si>
  <si>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</si>
  <si>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</si>
  <si>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</si>
  <si>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</si>
  <si>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</si>
  <si>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</si>
  <si>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</si>
  <si>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</si>
  <si>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</si>
  <si>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</si>
  <si>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</si>
  <si>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</si>
  <si>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</si>
  <si>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</si>
  <si>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</si>
  <si>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</si>
  <si>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</si>
  <si>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</si>
  <si>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</si>
  <si>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</si>
  <si>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</si>
  <si>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</si>
  <si>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</si>
  <si>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</si>
  <si>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</si>
  <si>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</si>
  <si>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</si>
  <si>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</si>
  <si>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</si>
  <si>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</si>
  <si>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</si>
  <si>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</si>
  <si>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</si>
  <si>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</si>
  <si>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</si>
  <si>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</si>
  <si>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</si>
  <si>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</si>
  <si>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</si>
  <si>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</si>
  <si>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</si>
  <si>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</si>
  <si>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</si>
  <si>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</si>
  <si>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</si>
  <si>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</si>
  <si>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</si>
  <si>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</si>
  <si>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</si>
  <si>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</si>
  <si>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</si>
  <si>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</si>
  <si>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</si>
  <si>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</si>
  <si>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</si>
  <si>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</si>
  <si>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</si>
  <si>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</si>
  <si>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</si>
  <si>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</si>
  <si>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</si>
  <si>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</si>
  <si>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</si>
  <si>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</si>
  <si>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</si>
  <si>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</si>
  <si>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</si>
  <si>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</si>
  <si>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</si>
  <si>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</si>
  <si>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</si>
  <si>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</si>
  <si>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</si>
  <si>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</si>
  <si>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</si>
  <si>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</si>
  <si>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</si>
  <si>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</si>
  <si>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</si>
  <si>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</si>
  <si>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</si>
  <si>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</si>
  <si>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</si>
  <si>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</si>
  <si>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</si>
  <si>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</si>
  <si>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</si>
  <si>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</si>
  <si>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</si>
  <si>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</si>
  <si>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</si>
  <si>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</si>
  <si>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</si>
  <si>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</si>
  <si>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</si>
  <si>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</si>
  <si>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</si>
  <si>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</si>
  <si>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</si>
  <si>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</si>
  <si>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</si>
  <si>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</si>
  <si>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</si>
  <si>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</si>
  <si>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</si>
  <si>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</si>
  <si>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</si>
  <si>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</si>
  <si>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</si>
  <si>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</si>
  <si>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</si>
  <si>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</si>
  <si>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</si>
  <si>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</si>
  <si>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</si>
  <si>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</si>
  <si>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</si>
  <si>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</si>
  <si>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</si>
  <si>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</si>
  <si>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</si>
  <si>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</si>
  <si>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</si>
  <si>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</si>
  <si>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</si>
  <si>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</si>
  <si>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</si>
  <si>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</si>
  <si>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</si>
  <si>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</si>
  <si>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</si>
  <si>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</si>
  <si>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</si>
  <si>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</si>
  <si>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</si>
  <si>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</si>
  <si>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</si>
  <si>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</si>
  <si>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</si>
  <si>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</si>
  <si>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</si>
  <si>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</si>
  <si>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</si>
  <si>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</si>
  <si>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</si>
  <si>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</si>
  <si>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</si>
  <si>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</si>
  <si>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</si>
  <si>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</si>
  <si>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</si>
  <si>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</si>
  <si>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</si>
  <si>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</si>
  <si>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</si>
  <si>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</si>
  <si>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</si>
  <si>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</si>
  <si>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</si>
  <si>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</si>
  <si>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</si>
  <si>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</si>
  <si>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</si>
  <si>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</si>
  <si>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</si>
  <si>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</si>
  <si>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</si>
  <si>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</si>
  <si>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</si>
  <si>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</si>
  <si>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</si>
  <si>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</si>
  <si>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</si>
  <si>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</si>
  <si>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</si>
  <si>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</si>
  <si>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</si>
  <si>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</si>
  <si>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</si>
  <si>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</si>
  <si>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</si>
  <si>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</si>
  <si>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</si>
  <si>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</si>
  <si>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</si>
  <si>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</si>
  <si>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</si>
  <si>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</si>
  <si>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</si>
  <si>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</si>
  <si>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</si>
  <si>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</si>
  <si>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</si>
  <si>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</si>
  <si>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</si>
  <si>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</si>
  <si>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</si>
  <si>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</si>
  <si>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</si>
  <si>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</si>
  <si>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</si>
  <si>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</si>
  <si>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</si>
  <si>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</si>
  <si>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</si>
  <si>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</si>
  <si>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</si>
  <si>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</si>
  <si>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</si>
  <si>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</si>
  <si>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</si>
  <si>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</si>
  <si>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</si>
  <si>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</si>
  <si>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</si>
  <si>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</si>
  <si>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</si>
  <si>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</si>
  <si>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</si>
  <si>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</si>
  <si>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</si>
  <si>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</si>
  <si>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</si>
  <si>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</si>
  <si>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</si>
  <si>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</si>
  <si>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</si>
  <si>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</si>
  <si>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</si>
  <si>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</si>
  <si>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</si>
  <si>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</si>
  <si>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</si>
  <si>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</si>
  <si>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</si>
  <si>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</si>
  <si>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</si>
  <si>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</si>
  <si>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</si>
  <si>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</si>
  <si>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</si>
  <si>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</si>
  <si>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</si>
  <si>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</si>
  <si>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</si>
  <si>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</si>
  <si>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</si>
  <si>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</si>
  <si>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</si>
  <si>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</si>
  <si>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</si>
  <si>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</si>
  <si>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</si>
  <si>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</si>
  <si>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</si>
  <si>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</si>
  <si>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</si>
  <si>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</si>
  <si>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</si>
  <si>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</si>
  <si>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</si>
  <si>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</si>
  <si>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</si>
  <si>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</si>
  <si>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</si>
  <si>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</si>
  <si>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</si>
  <si>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</si>
  <si>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</si>
  <si>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</si>
  <si>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</si>
  <si>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</si>
  <si>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</si>
  <si>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</si>
  <si>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</si>
  <si>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</si>
  <si>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</si>
  <si>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</si>
  <si>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</si>
  <si>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</si>
  <si>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</si>
  <si>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</si>
  <si>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</si>
  <si>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</si>
  <si>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</si>
  <si>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</si>
  <si>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</si>
  <si>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</si>
  <si>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</si>
  <si>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</si>
  <si>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</si>
  <si>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</si>
  <si>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</si>
  <si>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</si>
  <si>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</si>
  <si>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</si>
  <si>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</si>
  <si>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</si>
  <si>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</si>
  <si>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</si>
  <si>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</si>
  <si>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</si>
  <si>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</si>
  <si>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</si>
  <si>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</si>
  <si>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</si>
  <si>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</si>
  <si>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</si>
  <si>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</si>
  <si>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</si>
  <si>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</si>
  <si>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</si>
  <si>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</si>
  <si>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</si>
  <si>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</si>
  <si>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</si>
  <si>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</si>
  <si>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</si>
  <si>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</si>
  <si>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</si>
  <si>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</si>
  <si>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</si>
  <si>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</si>
  <si>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</si>
  <si>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</si>
  <si>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</si>
  <si>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</si>
  <si>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</si>
  <si>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</si>
  <si>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</si>
  <si>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</si>
  <si>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</si>
  <si>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</si>
  <si>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</si>
  <si>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</si>
  <si>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</si>
  <si>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</si>
  <si>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</si>
  <si>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</si>
  <si>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</si>
  <si>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</si>
  <si>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</si>
  <si>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</si>
  <si>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</si>
  <si>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</si>
  <si>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</si>
  <si>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</si>
  <si>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</si>
  <si>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</si>
  <si>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</si>
  <si>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</si>
  <si>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</si>
  <si>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</si>
  <si>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</si>
  <si>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</si>
  <si>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</si>
  <si>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</si>
  <si>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</si>
  <si>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</si>
  <si>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</si>
  <si>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</si>
  <si>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</si>
  <si>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</si>
  <si>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</si>
  <si>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</si>
  <si>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</si>
  <si>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</si>
  <si>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</si>
  <si>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</si>
  <si>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</si>
  <si>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</si>
  <si>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</si>
  <si>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</si>
  <si>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</si>
  <si>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</si>
  <si>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</si>
  <si>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</si>
  <si>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</si>
  <si>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</si>
  <si>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</si>
  <si>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</si>
  <si>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</si>
  <si>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</si>
  <si>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</si>
  <si>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</si>
  <si>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</si>
  <si>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</si>
  <si>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</si>
  <si>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</si>
  <si>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</si>
  <si>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</si>
  <si>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</si>
  <si>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</si>
  <si>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</si>
  <si>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</si>
  <si>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</si>
  <si>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</si>
  <si>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</si>
  <si>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</si>
  <si>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</si>
  <si>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</si>
  <si>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</si>
  <si>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</si>
  <si>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</si>
  <si>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</si>
  <si>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</si>
  <si>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</si>
  <si>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</si>
  <si>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</si>
  <si>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</si>
  <si>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</si>
  <si>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</si>
  <si>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</si>
  <si>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</si>
  <si>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</si>
  <si>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</si>
  <si>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</si>
  <si>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</si>
  <si>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</si>
  <si>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</si>
  <si>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</si>
  <si>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</si>
  <si>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</si>
  <si>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</si>
  <si>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</si>
  <si>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</si>
  <si>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</si>
  <si>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</si>
  <si>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</si>
  <si>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</si>
  <si>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</si>
  <si>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</si>
  <si>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</si>
  <si>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</si>
  <si>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</si>
  <si>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</si>
  <si>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</si>
  <si>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</si>
  <si>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</si>
  <si>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</si>
  <si>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</si>
  <si>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</si>
  <si>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</si>
  <si>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</si>
  <si>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</si>
  <si>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</si>
  <si>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</si>
  <si>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</si>
  <si>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</si>
  <si>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</si>
  <si>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</si>
  <si>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</si>
  <si>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</si>
  <si>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</si>
  <si>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</si>
  <si>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</si>
  <si>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</si>
  <si>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</si>
  <si>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</si>
  <si>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</si>
  <si>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</si>
  <si>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</si>
  <si>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</si>
  <si>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</si>
  <si>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</si>
  <si>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</si>
  <si>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</si>
  <si>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</si>
  <si>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</si>
  <si>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</si>
  <si>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</si>
  <si>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</si>
  <si>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</si>
  <si>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</si>
  <si>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</si>
  <si>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</si>
  <si>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</si>
  <si>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</si>
  <si>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</si>
  <si>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</si>
  <si>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</si>
  <si>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</si>
  <si>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</si>
  <si>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</si>
  <si>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</si>
  <si>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</si>
  <si>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</si>
  <si>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</si>
  <si>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</si>
  <si>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</si>
  <si>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</si>
  <si>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</si>
  <si>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</si>
  <si>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</si>
  <si>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</si>
  <si>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</si>
  <si>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</si>
  <si>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</si>
  <si>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</si>
  <si>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</si>
  <si>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</si>
  <si>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</si>
  <si>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</si>
  <si>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</si>
  <si>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</si>
  <si>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</si>
  <si>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</si>
  <si>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</si>
  <si>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</si>
  <si>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</si>
  <si>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</si>
  <si>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</si>
  <si>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</si>
  <si>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</si>
  <si>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</si>
  <si>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</si>
  <si>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</si>
  <si>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</si>
  <si>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</si>
  <si>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</si>
  <si>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</si>
  <si>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</si>
  <si>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</si>
  <si>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</si>
  <si>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</si>
  <si>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</si>
  <si>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</si>
  <si>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</si>
  <si>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</si>
  <si>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</si>
  <si>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</si>
  <si>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</si>
  <si>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</si>
  <si>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</si>
  <si>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</si>
  <si>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</si>
  <si>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</si>
  <si>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</si>
  <si>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</si>
  <si>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</si>
  <si>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</si>
  <si>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</si>
  <si>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</si>
  <si>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</si>
  <si>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</si>
  <si>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</si>
  <si>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</si>
  <si>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</si>
  <si>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</si>
  <si>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</si>
  <si>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</si>
  <si>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</si>
  <si>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</si>
  <si>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</si>
  <si>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</si>
  <si>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</si>
  <si>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</si>
  <si>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</si>
  <si>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</si>
  <si>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</si>
  <si>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</si>
  <si>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</si>
  <si>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</si>
  <si>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</si>
  <si>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</si>
  <si>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</si>
  <si>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</si>
  <si>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</si>
  <si>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</si>
  <si>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</si>
  <si>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</si>
  <si>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</si>
  <si>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</si>
  <si>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</si>
  <si>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</si>
  <si>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</si>
  <si>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</si>
  <si>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</si>
  <si>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</si>
  <si>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</si>
  <si>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</si>
  <si>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</si>
  <si>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</si>
  <si>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</si>
  <si>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</si>
  <si>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</si>
  <si>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</si>
  <si>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</si>
  <si>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</si>
  <si>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</si>
  <si>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</si>
  <si>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</si>
  <si>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</si>
  <si>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</si>
  <si>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</si>
  <si>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</si>
  <si>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</si>
  <si>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</si>
  <si>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</si>
  <si>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</si>
  <si>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</si>
  <si>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</si>
  <si>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</si>
  <si>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</si>
  <si>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</si>
  <si>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</si>
  <si>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</si>
  <si>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</si>
  <si>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</si>
  <si>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</si>
  <si>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</si>
  <si>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</si>
  <si>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</si>
  <si>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</si>
  <si>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</si>
  <si>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</si>
  <si>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</si>
  <si>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</si>
  <si>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</si>
  <si>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</si>
  <si>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</si>
  <si>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</si>
  <si>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</si>
  <si>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</si>
  <si>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</si>
  <si>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</si>
  <si>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</si>
  <si>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</si>
  <si>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</si>
  <si>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</si>
  <si>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</si>
  <si>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</si>
  <si>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</si>
  <si>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</si>
  <si>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</si>
  <si>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</si>
  <si>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</si>
  <si>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</si>
  <si>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</si>
  <si>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</si>
  <si>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</si>
  <si>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</si>
  <si>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</si>
  <si>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</si>
  <si>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</si>
  <si>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</si>
  <si>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</si>
  <si>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</si>
  <si>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</si>
  <si>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</si>
  <si>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</si>
  <si>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</si>
  <si>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</si>
  <si>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</si>
  <si>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</si>
  <si>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</si>
  <si>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</si>
  <si>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</si>
  <si>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</si>
  <si>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</si>
  <si>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</si>
  <si>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</si>
  <si>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</si>
  <si>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</si>
  <si>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</si>
  <si>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</si>
  <si>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</si>
  <si>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</si>
  <si>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</si>
  <si>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</si>
  <si>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</si>
  <si>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</si>
  <si>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</si>
  <si>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</si>
  <si>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</si>
  <si>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</si>
  <si>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</si>
  <si>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</si>
  <si>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</si>
  <si>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</si>
  <si>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</si>
  <si>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</si>
  <si>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</si>
  <si>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</si>
  <si>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</si>
  <si>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</si>
  <si>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</si>
  <si>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</si>
  <si>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</si>
  <si>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</si>
  <si>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</si>
  <si>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</si>
  <si>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</si>
  <si>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</si>
  <si>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</si>
  <si>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</si>
  <si>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</si>
  <si>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</si>
  <si>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</si>
  <si>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</si>
  <si>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</si>
  <si>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</si>
  <si>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</si>
  <si>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</si>
  <si>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</si>
  <si>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</si>
  <si>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</si>
  <si>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</si>
  <si>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</si>
  <si>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</si>
  <si>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</si>
  <si>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</si>
  <si>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</si>
  <si>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</si>
  <si>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</si>
  <si>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</si>
  <si>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</si>
  <si>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</si>
  <si>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</si>
  <si>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</si>
  <si>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</si>
  <si>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</si>
  <si>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</si>
  <si>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</si>
  <si>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</si>
  <si>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</si>
  <si>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</si>
  <si>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</si>
  <si>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</si>
  <si>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</si>
  <si>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</si>
  <si>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</si>
  <si>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</si>
  <si>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</si>
  <si>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</si>
  <si>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</si>
  <si>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</si>
  <si>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</si>
  <si>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</si>
  <si>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</si>
  <si>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</si>
  <si>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</si>
  <si>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</si>
  <si>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</si>
  <si>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</si>
  <si>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</si>
  <si>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</si>
  <si>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</si>
  <si>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</si>
  <si>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</si>
  <si>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</si>
  <si>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</si>
  <si>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</si>
  <si>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</si>
  <si>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</si>
  <si>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</si>
  <si>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</si>
  <si>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</si>
  <si>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</si>
  <si>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</si>
  <si>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</si>
  <si>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</si>
  <si>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</si>
  <si>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</si>
  <si>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</si>
  <si>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</si>
  <si>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</si>
  <si>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</si>
  <si>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</si>
  <si>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</si>
  <si>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</si>
  <si>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</si>
  <si>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</si>
  <si>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</si>
  <si>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</si>
  <si>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</si>
  <si>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</si>
  <si>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</si>
  <si>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</si>
  <si>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</si>
  <si>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</si>
  <si>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</si>
  <si>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</si>
  <si>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</si>
  <si>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</si>
  <si>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</si>
  <si>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</si>
  <si>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</si>
  <si>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</si>
  <si>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</si>
  <si>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</si>
  <si>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</si>
  <si>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</si>
  <si>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</si>
  <si>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</si>
  <si>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</si>
  <si>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</si>
  <si>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</si>
  <si>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</si>
  <si>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</si>
  <si>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</si>
  <si>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</si>
  <si>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</si>
  <si>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</si>
  <si>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</si>
  <si>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</si>
  <si>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</si>
  <si>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</si>
  <si>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</si>
  <si>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</si>
  <si>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</si>
  <si>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</si>
  <si>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</si>
  <si>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</si>
  <si>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</si>
  <si>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</si>
  <si>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</si>
  <si>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</si>
  <si>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</si>
  <si>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</si>
  <si>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</si>
  <si>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</si>
  <si>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</si>
  <si>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</si>
  <si>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</si>
  <si>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</si>
  <si>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</si>
  <si>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</si>
  <si>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</si>
  <si>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</si>
  <si>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</si>
  <si>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</si>
  <si>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</si>
  <si>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</si>
  <si>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</si>
  <si>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</si>
  <si>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</si>
  <si>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</si>
  <si>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</si>
  <si>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</si>
  <si>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</si>
  <si>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</si>
  <si>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</si>
  <si>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</si>
  <si>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</si>
  <si>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</si>
  <si>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</si>
  <si>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</si>
  <si>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</si>
  <si>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</si>
  <si>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</si>
  <si>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</si>
  <si>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</si>
  <si>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</si>
  <si>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</si>
  <si>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</si>
  <si>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</si>
  <si>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</si>
  <si>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</si>
  <si>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</si>
  <si>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</si>
  <si>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</si>
  <si>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</si>
  <si>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</si>
  <si>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</si>
  <si>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</si>
  <si>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</si>
  <si>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</si>
  <si>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</si>
  <si>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</si>
  <si>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</si>
  <si>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</si>
  <si>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</si>
  <si>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</si>
  <si>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</si>
  <si>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</si>
  <si>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</si>
  <si>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</si>
  <si>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</si>
  <si>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</si>
  <si>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</si>
  <si>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</si>
  <si>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</si>
  <si>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</si>
  <si>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</si>
  <si>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</si>
  <si>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</si>
  <si>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</si>
  <si>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</si>
  <si>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</si>
  <si>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</si>
  <si>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</si>
  <si>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</si>
  <si>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</si>
  <si>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</si>
  <si>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</si>
  <si>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</si>
  <si>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</si>
  <si>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</si>
  <si>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</si>
  <si>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</si>
  <si>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</si>
  <si>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</si>
  <si>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</si>
  <si>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</si>
  <si>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</si>
  <si>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</si>
  <si>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</si>
  <si>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</si>
  <si>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</si>
  <si>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</si>
  <si>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</si>
  <si>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</si>
  <si>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</si>
  <si>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</si>
  <si>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</si>
  <si>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</si>
  <si>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</si>
  <si>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</si>
  <si>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</si>
  <si>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</si>
  <si>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</si>
  <si>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</si>
  <si>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</si>
  <si>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</si>
  <si>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</si>
  <si>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</si>
  <si>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</si>
  <si>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</si>
  <si>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</si>
  <si>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</si>
  <si>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</si>
  <si>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</si>
  <si>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</si>
  <si>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</si>
  <si>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</si>
  <si>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</si>
  <si>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</si>
  <si>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</si>
  <si>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</si>
  <si>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</si>
  <si>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</si>
  <si>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</si>
  <si>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</si>
  <si>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</si>
  <si>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</si>
  <si>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</si>
  <si>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</si>
  <si>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</si>
  <si>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</si>
  <si>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</si>
  <si>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</si>
  <si>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</si>
  <si>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</si>
  <si>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</si>
  <si>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</si>
  <si>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</si>
  <si>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</si>
  <si>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</si>
  <si>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</si>
  <si>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</si>
  <si>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</si>
  <si>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</si>
  <si>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</si>
  <si>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</si>
  <si>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</si>
  <si>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</si>
  <si>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</si>
  <si>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</si>
  <si>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</si>
  <si>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</si>
  <si>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</si>
  <si>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</si>
  <si>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</si>
  <si>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</si>
  <si>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</si>
  <si>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</si>
  <si>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</si>
  <si>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</si>
  <si>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</si>
  <si>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</si>
  <si>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</si>
  <si>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</si>
  <si>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</si>
  <si>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</si>
  <si>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</si>
  <si>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</si>
  <si>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</si>
  <si>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</si>
  <si>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</si>
  <si>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</si>
  <si>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</si>
  <si>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</si>
  <si>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</si>
  <si>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</si>
  <si>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</si>
  <si>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</si>
  <si>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</si>
  <si>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</si>
  <si>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</si>
  <si>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</si>
  <si>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</si>
  <si>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</si>
  <si>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</si>
  <si>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</si>
  <si>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</si>
  <si>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</si>
  <si>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</si>
  <si>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</si>
  <si>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</si>
  <si>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</si>
  <si>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</si>
  <si>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</si>
  <si>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</si>
  <si>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</si>
  <si>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</si>
  <si>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</si>
  <si>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</si>
  <si>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</si>
  <si>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</si>
  <si>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</si>
  <si>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</si>
  <si>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</si>
  <si>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</si>
  <si>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</si>
  <si>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</si>
  <si>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</si>
  <si>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</si>
  <si>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</si>
  <si>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</si>
  <si>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</si>
  <si>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</si>
  <si>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</si>
  <si>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</si>
  <si>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</si>
  <si>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</si>
  <si>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</si>
  <si>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</si>
  <si>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</si>
  <si>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</si>
  <si>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</si>
  <si>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</si>
  <si>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</si>
  <si>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</si>
  <si>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</si>
  <si>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</si>
  <si>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</si>
  <si>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</si>
  <si>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</si>
  <si>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</si>
  <si>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</si>
  <si>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</si>
  <si>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</si>
  <si>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</si>
  <si>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</si>
  <si>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</si>
  <si>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</si>
  <si>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</si>
  <si>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</si>
  <si>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</si>
  <si>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</si>
  <si>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</si>
  <si>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</si>
  <si>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</si>
  <si>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</si>
  <si>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</si>
  <si>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</si>
  <si>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</si>
  <si>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</si>
  <si>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</si>
  <si>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</si>
  <si>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</si>
  <si>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</si>
  <si>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</si>
  <si>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</si>
  <si>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</si>
  <si>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</si>
  <si>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</si>
  <si>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</si>
  <si>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</si>
  <si>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</si>
  <si>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</si>
  <si>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</si>
  <si>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</si>
  <si>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</si>
  <si>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</si>
  <si>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</si>
  <si>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</si>
  <si>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</si>
  <si>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</si>
  <si>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</si>
  <si>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</si>
  <si>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</si>
  <si>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</si>
  <si>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</si>
  <si>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</si>
  <si>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</si>
  <si>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</si>
  <si>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</si>
  <si>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</si>
  <si>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</si>
  <si>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</si>
  <si>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</si>
  <si>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</si>
  <si>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</si>
  <si>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</si>
  <si>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</si>
  <si>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</si>
  <si>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</si>
  <si>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</si>
  <si>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</si>
  <si>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</si>
  <si>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</si>
  <si>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</si>
  <si>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</si>
  <si>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</si>
  <si>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</si>
  <si>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</si>
  <si>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</si>
  <si>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</si>
  <si>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</si>
  <si>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</si>
  <si>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</si>
  <si>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</si>
  <si>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</si>
  <si>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</si>
  <si>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</si>
  <si>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</si>
  <si>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</si>
  <si>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</si>
  <si>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</si>
  <si>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</si>
  <si>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</si>
  <si>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</si>
  <si>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</si>
  <si>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</si>
  <si>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</si>
  <si>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</si>
  <si>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</si>
  <si>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</si>
  <si>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</si>
  <si>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</si>
  <si>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</si>
  <si>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</si>
  <si>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</si>
  <si>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</si>
  <si>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</si>
  <si>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</si>
  <si>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</si>
  <si>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</si>
  <si>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</si>
  <si>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</si>
  <si>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</si>
  <si>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</si>
  <si>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</si>
  <si>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</si>
  <si>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</si>
  <si>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</si>
  <si>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</si>
  <si>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</si>
  <si>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</si>
  <si>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</si>
  <si>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</si>
  <si>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</si>
  <si>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</si>
  <si>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</si>
  <si>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</si>
  <si>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</si>
  <si>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</si>
  <si>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</si>
  <si>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</si>
  <si>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</si>
  <si>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</si>
  <si>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</si>
  <si>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</si>
  <si>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</si>
  <si>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</si>
  <si>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</si>
  <si>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</si>
  <si>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</si>
  <si>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</si>
  <si>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</si>
  <si>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</si>
  <si>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</si>
  <si>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</si>
  <si>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</si>
  <si>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</si>
  <si>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</si>
  <si>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</si>
  <si>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</si>
  <si>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</si>
  <si>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</si>
  <si>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</si>
  <si>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</si>
  <si>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</si>
  <si>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</si>
  <si>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</si>
  <si>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</si>
  <si>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</si>
  <si>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</si>
  <si>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</si>
  <si>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</si>
  <si>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</si>
  <si>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</si>
  <si>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</si>
  <si>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</si>
  <si>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</si>
  <si>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</si>
  <si>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</si>
  <si>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</si>
  <si>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</si>
  <si>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</si>
  <si>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</si>
  <si>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</si>
  <si>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</si>
  <si>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</si>
  <si>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</si>
  <si>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</si>
  <si>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</si>
  <si>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</si>
  <si>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</si>
  <si>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</si>
  <si>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</si>
  <si>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</si>
  <si>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</si>
  <si>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</si>
  <si>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</si>
  <si>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</si>
  <si>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</si>
  <si>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</si>
  <si>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</si>
  <si>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</si>
  <si>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</si>
  <si>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</si>
  <si>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</si>
  <si>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</si>
  <si>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</si>
  <si>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</si>
  <si>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</si>
  <si>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</si>
  <si>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</si>
  <si>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</si>
  <si>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</si>
  <si>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</si>
  <si>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</si>
  <si>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</si>
  <si>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</si>
  <si>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</si>
  <si>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</si>
  <si>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</si>
  <si>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</si>
  <si>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</si>
  <si>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</si>
  <si>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</si>
  <si>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</si>
  <si>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</si>
  <si>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</si>
  <si>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</si>
  <si>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</si>
  <si>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</si>
  <si>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</si>
  <si>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</si>
  <si>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</si>
  <si>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</si>
  <si>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</si>
  <si>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</si>
  <si>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</si>
  <si>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</si>
  <si>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</si>
  <si>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</si>
  <si>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</si>
  <si>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</si>
  <si>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</si>
  <si>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</si>
  <si>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</si>
  <si>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</si>
  <si>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</si>
  <si>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</si>
  <si>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</si>
  <si>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</si>
  <si>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</si>
  <si>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</si>
  <si>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</si>
  <si>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</si>
  <si>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</si>
  <si>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</si>
  <si>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</si>
  <si>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</si>
  <si>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</si>
  <si>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</si>
  <si>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</si>
  <si>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</si>
  <si>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</si>
  <si>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</si>
  <si>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</si>
  <si>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</si>
  <si>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</si>
  <si>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</si>
  <si>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</si>
  <si>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</si>
  <si>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</si>
  <si>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</si>
  <si>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</si>
  <si>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</si>
  <si>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</si>
  <si>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</si>
  <si>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</si>
  <si>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</si>
  <si>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</si>
  <si>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</si>
  <si>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</si>
  <si>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</si>
  <si>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</si>
  <si>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</si>
  <si>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</si>
  <si>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</si>
  <si>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</si>
  <si>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</si>
  <si>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</si>
  <si>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</si>
  <si>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</si>
  <si>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</si>
  <si>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</si>
  <si>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</si>
  <si>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</si>
  <si>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</si>
  <si>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</si>
  <si>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</si>
  <si>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</si>
  <si>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</si>
  <si>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</si>
  <si>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</si>
  <si>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</si>
  <si>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</si>
  <si>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</si>
  <si>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</si>
  <si>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</si>
  <si>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</si>
  <si>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</si>
  <si>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</si>
  <si>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</si>
  <si>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</si>
  <si>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</si>
  <si>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</si>
  <si>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</si>
  <si>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</si>
  <si>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</si>
  <si>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</si>
  <si>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</si>
  <si>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</si>
  <si>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</si>
  <si>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</si>
  <si>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</si>
  <si>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</si>
  <si>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</si>
  <si>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</si>
  <si>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</si>
  <si>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</si>
  <si>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</si>
  <si>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</si>
  <si>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</si>
  <si>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</si>
  <si>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</si>
  <si>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</si>
  <si>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</si>
  <si>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</si>
  <si>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</si>
  <si>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</si>
  <si>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</si>
  <si>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</si>
  <si>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</si>
  <si>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</si>
  <si>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</si>
  <si>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</si>
  <si>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</si>
  <si>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</si>
  <si>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</si>
  <si>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</si>
  <si>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</si>
  <si>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</si>
  <si>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</si>
  <si>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</si>
  <si>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</si>
  <si>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</si>
  <si>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</si>
  <si>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</si>
  <si>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</si>
  <si>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</si>
  <si>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</si>
  <si>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</si>
  <si>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</si>
  <si>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</si>
  <si>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</si>
  <si>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</si>
  <si>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</si>
  <si>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</si>
  <si>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</si>
  <si>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</si>
  <si>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</si>
  <si>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</si>
  <si>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</si>
  <si>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</si>
  <si>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</si>
  <si>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</si>
  <si>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</si>
  <si>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</si>
  <si>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</si>
  <si>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</si>
  <si>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</si>
  <si>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</si>
  <si>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</si>
  <si>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</si>
  <si>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</si>
  <si>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</si>
  <si>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</si>
  <si>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</si>
  <si>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</si>
  <si>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</si>
  <si>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</si>
  <si>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</si>
  <si>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</si>
  <si>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</si>
  <si>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</si>
  <si>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</si>
  <si>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</si>
  <si>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</si>
  <si>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</si>
  <si>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</si>
  <si>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</si>
  <si>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</si>
  <si>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</si>
  <si>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</si>
  <si>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</si>
  <si>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</si>
  <si>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</si>
  <si>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</si>
  <si>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</si>
  <si>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</si>
  <si>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</si>
  <si>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</si>
  <si>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</si>
  <si>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</si>
  <si>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</si>
  <si>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</si>
  <si>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</si>
  <si>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</si>
  <si>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</si>
  <si>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</si>
  <si>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</si>
  <si>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</si>
  <si>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</si>
  <si>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</si>
  <si>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</si>
  <si>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</si>
  <si>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</si>
  <si>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</si>
  <si>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</si>
  <si>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</si>
  <si>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</si>
  <si>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</si>
  <si>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</si>
  <si>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</si>
  <si>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</si>
  <si>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</si>
  <si>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</si>
  <si>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</si>
  <si>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</si>
  <si>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</si>
  <si>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</si>
  <si>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</si>
  <si>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</si>
  <si>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</si>
  <si>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</si>
  <si>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</si>
  <si>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</si>
  <si>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</si>
  <si>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</si>
  <si>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</si>
  <si>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</si>
  <si>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</si>
  <si>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</si>
  <si>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</si>
  <si>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</si>
  <si>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</si>
  <si>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</si>
  <si>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</si>
  <si>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</si>
  <si>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</si>
  <si>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</si>
  <si>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</si>
  <si>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</si>
  <si>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</si>
  <si>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</si>
  <si>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</si>
  <si>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</si>
  <si>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</si>
  <si>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</si>
  <si>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</si>
  <si>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</si>
  <si>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</si>
  <si>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</si>
  <si>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</si>
  <si>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</si>
  <si>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</si>
  <si>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</si>
  <si>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</si>
  <si>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</si>
  <si>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</si>
  <si>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</si>
  <si>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</si>
  <si>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</si>
  <si>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</si>
  <si>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</si>
  <si>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</si>
  <si>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</si>
  <si>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</si>
  <si>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</si>
  <si>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</si>
  <si>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</si>
  <si>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</si>
  <si>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</si>
  <si>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</si>
  <si>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</si>
  <si>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</si>
  <si>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</si>
  <si>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</si>
  <si>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</si>
  <si>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</si>
  <si>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</si>
  <si>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</si>
  <si>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</si>
  <si>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</si>
  <si>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</si>
  <si>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</si>
  <si>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</si>
  <si>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</si>
  <si>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</si>
  <si>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</si>
  <si>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</si>
  <si>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</si>
  <si>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</si>
  <si>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</si>
  <si>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</si>
  <si>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</si>
  <si>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</si>
  <si>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</si>
  <si>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</si>
  <si>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</si>
  <si>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</si>
  <si>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</si>
  <si>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</si>
  <si>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</si>
  <si>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</si>
  <si>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</si>
  <si>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</si>
  <si>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</si>
  <si>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</si>
  <si>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</si>
  <si>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</si>
  <si>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</si>
  <si>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</si>
  <si>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</si>
  <si>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</si>
  <si>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</si>
  <si>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</si>
  <si>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</si>
  <si>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</si>
  <si>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</si>
  <si>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</si>
  <si>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</si>
  <si>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</si>
  <si>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</si>
  <si>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</si>
  <si>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</si>
  <si>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</si>
  <si>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</si>
  <si>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</si>
  <si>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</si>
  <si>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</si>
  <si>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</si>
  <si>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</si>
  <si>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</si>
  <si>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</si>
  <si>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</si>
  <si>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</si>
  <si>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</si>
  <si>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</si>
  <si>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</si>
  <si>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</si>
  <si>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</si>
  <si>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</si>
  <si>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</si>
  <si>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</si>
  <si>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</si>
  <si>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</si>
  <si>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</si>
  <si>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</si>
  <si>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</si>
  <si>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</si>
  <si>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</si>
  <si>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</si>
  <si>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</si>
  <si>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</si>
  <si>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</si>
  <si>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</si>
  <si>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</si>
  <si>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</si>
  <si>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</si>
  <si>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</si>
  <si>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</si>
  <si>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</si>
  <si>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</si>
  <si>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</si>
  <si>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</si>
  <si>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</si>
  <si>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</si>
  <si>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</si>
  <si>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</si>
  <si>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</si>
  <si>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</si>
  <si>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</si>
  <si>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</si>
  <si>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</si>
  <si>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</si>
  <si>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</si>
  <si>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</si>
  <si>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</si>
  <si>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</si>
  <si>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</si>
  <si>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</si>
  <si>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</si>
  <si>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</si>
  <si>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</si>
  <si>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</si>
  <si>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</si>
  <si>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</si>
  <si>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</si>
  <si>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</si>
  <si>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</si>
  <si>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</si>
  <si>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</si>
  <si>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</si>
  <si>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</si>
  <si>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</si>
  <si>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</si>
  <si>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</si>
  <si>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</si>
  <si>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</si>
  <si>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</si>
  <si>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</si>
  <si>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</si>
  <si>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</si>
  <si>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</si>
  <si>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</si>
  <si>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</si>
  <si>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</si>
  <si>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</si>
  <si>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</si>
  <si>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</si>
  <si>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</si>
  <si>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</si>
  <si>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</si>
  <si>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</si>
  <si>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</si>
  <si>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</si>
  <si>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</si>
  <si>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</si>
  <si>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</si>
  <si>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</si>
  <si>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</si>
  <si>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</si>
  <si>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</si>
  <si>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</si>
  <si>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</si>
  <si>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</si>
  <si>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</si>
  <si>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</si>
  <si>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</si>
  <si>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</si>
  <si>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</si>
  <si>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</si>
  <si>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</si>
  <si>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</si>
  <si>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</si>
  <si>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</si>
  <si>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</si>
  <si>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</si>
  <si>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</si>
  <si>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</si>
  <si>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</si>
  <si>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</si>
  <si>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</si>
  <si>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</si>
  <si>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</si>
  <si>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</si>
  <si>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</si>
  <si>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</si>
  <si>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</si>
  <si>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</si>
  <si>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</si>
  <si>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</si>
  <si>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</si>
  <si>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</si>
  <si>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</si>
  <si>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</si>
  <si>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</si>
  <si>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</si>
  <si>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</si>
  <si>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</si>
  <si>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</si>
  <si>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</si>
  <si>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</si>
  <si>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</si>
  <si>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</si>
  <si>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</si>
  <si>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</si>
  <si>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</si>
  <si>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</si>
  <si>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</si>
  <si>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</si>
  <si>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</si>
  <si>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</si>
  <si>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</si>
  <si>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</si>
  <si>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</si>
  <si>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</si>
  <si>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</si>
  <si>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</si>
  <si>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</si>
  <si>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</si>
  <si>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</si>
  <si>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</si>
  <si>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</si>
  <si>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</si>
  <si>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</si>
  <si>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</si>
  <si>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</si>
  <si>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</si>
  <si>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</si>
  <si>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</si>
  <si>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</si>
  <si>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</si>
  <si>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</si>
  <si>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</si>
  <si>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</si>
  <si>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</si>
  <si>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</si>
  <si>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</si>
  <si>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</si>
  <si>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</si>
  <si>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</si>
  <si>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</si>
  <si>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</si>
  <si>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</si>
  <si>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</si>
  <si>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</si>
  <si>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</si>
  <si>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</si>
  <si>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</si>
  <si>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</si>
  <si>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</si>
  <si>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</si>
  <si>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</si>
  <si>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</si>
  <si>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</si>
  <si>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</si>
  <si>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</si>
  <si>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</si>
  <si>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</si>
  <si>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</si>
  <si>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</si>
  <si>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</si>
  <si>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</si>
  <si>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</si>
  <si>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</si>
  <si>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</si>
  <si>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</si>
  <si>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</si>
  <si>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</si>
  <si>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</si>
  <si>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</si>
  <si>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</si>
  <si>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</si>
  <si>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</si>
  <si>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</si>
  <si>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</si>
  <si>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</si>
  <si>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</si>
  <si>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</si>
  <si>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</si>
  <si>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</si>
  <si>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</si>
  <si>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</si>
  <si>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</si>
  <si>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</si>
  <si>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</si>
  <si>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</si>
  <si>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</si>
  <si>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</si>
  <si>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</si>
  <si>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</si>
  <si>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</si>
  <si>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</si>
  <si>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</si>
  <si>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</si>
  <si>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</si>
  <si>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</si>
  <si>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</si>
  <si>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</si>
  <si>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</si>
  <si>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</si>
  <si>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</si>
  <si>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</si>
  <si>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</si>
  <si>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</si>
  <si>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</si>
  <si>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</si>
  <si>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</si>
  <si>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</si>
  <si>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</si>
  <si>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</si>
  <si>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</si>
  <si>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</si>
  <si>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</si>
  <si>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</si>
  <si>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</si>
  <si>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</si>
  <si>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</si>
  <si>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</si>
  <si>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</si>
  <si>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</si>
  <si>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</si>
  <si>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</si>
  <si>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</si>
  <si>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</si>
  <si>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</si>
  <si>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</si>
  <si>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</si>
  <si>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</si>
  <si>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</si>
  <si>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</si>
  <si>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</si>
  <si>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</si>
  <si>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</si>
  <si>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</si>
  <si>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</si>
  <si>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</si>
  <si>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</si>
  <si>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</si>
  <si>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</si>
  <si>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</si>
  <si>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</si>
  <si>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</si>
  <si>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</si>
  <si>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</si>
  <si>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</si>
  <si>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</si>
  <si>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</si>
  <si>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</si>
  <si>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</si>
  <si>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</si>
  <si>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</si>
  <si>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</si>
  <si>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</si>
  <si>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</si>
  <si>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</si>
  <si>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</si>
  <si>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</si>
  <si>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</si>
  <si>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</si>
  <si>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</si>
  <si>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</si>
  <si>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</si>
  <si>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</si>
  <si>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</si>
  <si>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</si>
  <si>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</si>
  <si>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</si>
  <si>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</si>
  <si>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</si>
  <si>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</si>
  <si>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</si>
  <si>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</si>
  <si>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</si>
  <si>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</si>
  <si>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</si>
  <si>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</si>
  <si>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</si>
  <si>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</si>
  <si>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</si>
  <si>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</si>
  <si>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</si>
  <si>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</si>
  <si>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</si>
  <si>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</si>
  <si>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</si>
  <si>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</si>
  <si>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</si>
  <si>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</si>
  <si>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</si>
  <si>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</si>
  <si>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</si>
  <si>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</si>
  <si>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</si>
  <si>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</si>
  <si>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</si>
  <si>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</si>
  <si>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</si>
  <si>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</si>
  <si>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</si>
  <si>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</si>
  <si>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</si>
  <si>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</si>
  <si>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</si>
  <si>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</si>
  <si>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</si>
  <si>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</si>
  <si>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</si>
  <si>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</si>
  <si>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</si>
  <si>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</si>
  <si>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</si>
  <si>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</si>
  <si>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</si>
  <si>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</si>
  <si>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</si>
  <si>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</si>
  <si>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</si>
  <si>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</si>
  <si>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</si>
  <si>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</si>
  <si>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</si>
  <si>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</si>
  <si>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</si>
  <si>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</si>
  <si>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</si>
  <si>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</si>
  <si>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</si>
  <si>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</si>
  <si>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</si>
  <si>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</si>
  <si>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</si>
  <si>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</si>
  <si>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</si>
  <si>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</si>
  <si>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</si>
  <si>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</si>
  <si>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</si>
  <si>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</si>
  <si>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</si>
  <si>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</si>
  <si>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</si>
  <si>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</si>
  <si>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</si>
  <si>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</si>
  <si>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</si>
  <si>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</si>
  <si>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</si>
  <si>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</si>
  <si>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</si>
  <si>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</si>
  <si>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</si>
  <si>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</si>
  <si>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</si>
  <si>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</si>
  <si>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</si>
  <si>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</si>
  <si>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</si>
  <si>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</si>
  <si>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</si>
  <si>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</si>
  <si>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</si>
  <si>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</si>
  <si>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</si>
  <si>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</si>
  <si>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</si>
  <si>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</si>
  <si>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</si>
  <si>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</si>
  <si>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</si>
  <si>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</si>
  <si>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</si>
  <si>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</si>
  <si>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</si>
  <si>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</si>
  <si>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</si>
  <si>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</si>
  <si>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</si>
  <si>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</si>
  <si>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</si>
  <si>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</si>
  <si>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</si>
  <si>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</si>
  <si>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</si>
  <si>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</si>
  <si>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</si>
  <si>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</si>
  <si>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</si>
  <si>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</si>
  <si>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</si>
  <si>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</si>
  <si>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</si>
  <si>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</si>
  <si>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</si>
  <si>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</si>
  <si>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</si>
  <si>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</si>
  <si>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</si>
  <si>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</si>
  <si>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</si>
  <si>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</si>
  <si>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</si>
  <si>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</si>
  <si>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</si>
  <si>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</si>
  <si>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</si>
  <si>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</si>
  <si>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</si>
  <si>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</si>
  <si>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</si>
  <si>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</si>
  <si>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</si>
  <si>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</si>
  <si>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</si>
  <si>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</si>
  <si>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</si>
  <si>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</si>
  <si>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</si>
  <si>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</si>
  <si>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</si>
  <si>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</si>
  <si>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</si>
  <si>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</si>
  <si>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</si>
  <si>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</si>
  <si>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</si>
  <si>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</si>
  <si>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</si>
  <si>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</si>
  <si>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</si>
  <si>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</si>
  <si>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</si>
  <si>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</si>
  <si>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</si>
  <si>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</si>
  <si>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</si>
  <si>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</si>
  <si>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</si>
  <si>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</si>
  <si>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</si>
  <si>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</si>
  <si>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</si>
  <si>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</si>
  <si>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</si>
  <si>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</si>
  <si>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</si>
  <si>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</si>
  <si>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</si>
  <si>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</si>
  <si>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</si>
  <si>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</si>
  <si>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</si>
  <si>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</si>
  <si>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</si>
  <si>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</si>
  <si>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</si>
  <si>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</si>
  <si>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</si>
  <si>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</si>
  <si>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</si>
  <si>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</si>
  <si>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</si>
  <si>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</si>
  <si>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</si>
  <si>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</si>
  <si>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</si>
  <si>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</si>
  <si>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</si>
  <si>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</si>
  <si>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</si>
  <si>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</si>
  <si>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</si>
  <si>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</si>
  <si>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</si>
  <si>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</si>
  <si>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</si>
  <si>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</si>
  <si>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</si>
  <si>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</si>
  <si>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</si>
  <si>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</si>
  <si>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</si>
  <si>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</si>
  <si>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</si>
  <si>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</si>
  <si>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</si>
  <si>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</si>
  <si>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</si>
  <si>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</si>
  <si>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</si>
  <si>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</si>
  <si>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</si>
  <si>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</si>
  <si>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</si>
  <si>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</si>
  <si>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</si>
  <si>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</si>
  <si>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</si>
  <si>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</si>
  <si>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</si>
  <si>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</si>
  <si>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</si>
  <si>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</si>
  <si>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</si>
  <si>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</si>
  <si>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</si>
  <si>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</si>
  <si>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</si>
  <si>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</si>
  <si>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</si>
  <si>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</si>
  <si>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</si>
  <si>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</si>
  <si>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</si>
  <si>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</si>
  <si>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</si>
  <si>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</si>
  <si>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</si>
  <si>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</si>
  <si>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</si>
  <si>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</si>
  <si>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</si>
  <si>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</si>
  <si>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</si>
  <si>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</si>
  <si>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</si>
  <si>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</si>
  <si>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</si>
  <si>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</si>
  <si>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</si>
  <si>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</si>
  <si>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</si>
  <si>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</si>
  <si>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</si>
  <si>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</si>
  <si>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</si>
  <si>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</si>
  <si>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</si>
  <si>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</si>
  <si>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</si>
  <si>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</si>
  <si>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</si>
  <si>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</si>
  <si>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</si>
  <si>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</si>
  <si>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</si>
  <si>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</si>
  <si>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</si>
  <si>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</si>
  <si>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</si>
  <si>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</si>
  <si>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</si>
  <si>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</si>
  <si>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</si>
  <si>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</si>
  <si>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</si>
  <si>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</si>
  <si>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</si>
  <si>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</si>
  <si>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</si>
  <si>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</si>
  <si>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</si>
  <si>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</si>
  <si>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</si>
  <si>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</si>
  <si>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</si>
  <si>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</si>
  <si>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</si>
  <si>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</si>
  <si>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</si>
  <si>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</si>
  <si>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</si>
  <si>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</si>
  <si>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</si>
  <si>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</si>
  <si>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</si>
  <si>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</si>
  <si>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</si>
  <si>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</si>
  <si>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</si>
  <si>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</si>
  <si>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</si>
  <si>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</si>
  <si>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</si>
  <si>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</si>
  <si>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</si>
  <si>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</si>
  <si>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</si>
  <si>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</si>
  <si>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</si>
  <si>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</si>
  <si>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</si>
  <si>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</si>
  <si>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</si>
  <si>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</si>
  <si>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</si>
  <si>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</si>
  <si>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</si>
  <si>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</si>
  <si>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</si>
  <si>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</si>
  <si>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</si>
  <si>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</si>
  <si>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</si>
  <si>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</si>
  <si>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</si>
  <si>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</si>
  <si>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</si>
  <si>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</si>
  <si>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</si>
  <si>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</si>
  <si>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</si>
  <si>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</si>
  <si>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</si>
  <si>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</si>
  <si>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</si>
  <si>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</si>
  <si>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</si>
  <si>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</si>
  <si>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</si>
  <si>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</si>
  <si>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</si>
  <si>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</si>
  <si>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</si>
  <si>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</si>
  <si>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</si>
  <si>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</si>
  <si>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</si>
  <si>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</si>
  <si>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</si>
  <si>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</si>
  <si>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</si>
  <si>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</si>
  <si>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</si>
  <si>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</si>
  <si>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</si>
  <si>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</si>
  <si>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</si>
  <si>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</si>
  <si>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</si>
  <si>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</si>
  <si>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</si>
  <si>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</si>
  <si>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</si>
  <si>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</si>
  <si>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</si>
  <si>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</si>
  <si>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</si>
  <si>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</si>
  <si>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</si>
  <si>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</si>
  <si>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</si>
  <si>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</si>
  <si>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</si>
  <si>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</si>
  <si>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</si>
  <si>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</si>
  <si>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</si>
  <si>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</si>
  <si>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</si>
  <si>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</si>
  <si>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</si>
  <si>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</si>
  <si>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</si>
  <si>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</si>
  <si>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</si>
  <si>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</si>
  <si>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</si>
  <si>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</si>
  <si>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</si>
  <si>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</si>
  <si>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</si>
  <si>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</si>
  <si>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</si>
  <si>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</si>
  <si>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</si>
  <si>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</si>
  <si>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</si>
  <si>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</si>
  <si>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</si>
  <si>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</si>
  <si>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</si>
  <si>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</si>
  <si>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</si>
  <si>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</si>
  <si>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</si>
  <si>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</si>
  <si>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</si>
  <si>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</si>
  <si>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</si>
  <si>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</si>
  <si>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</si>
  <si>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</si>
  <si>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</si>
  <si>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</si>
  <si>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</si>
  <si>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</si>
  <si>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</si>
  <si>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</si>
  <si>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</si>
  <si>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</si>
  <si>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</si>
  <si>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</si>
  <si>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</si>
  <si>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</si>
  <si>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</si>
  <si>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</si>
  <si>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</si>
  <si>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</si>
  <si>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</si>
  <si>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</si>
  <si>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</si>
  <si>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</si>
  <si>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</si>
  <si>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</si>
  <si>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</si>
  <si>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</si>
  <si>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</si>
  <si>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</si>
  <si>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</si>
  <si>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</si>
  <si>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</si>
  <si>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</si>
  <si>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</si>
  <si>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</si>
  <si>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</si>
  <si>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</si>
  <si>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</si>
  <si>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</si>
  <si>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</si>
  <si>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</si>
  <si>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</si>
  <si>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</si>
  <si>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</si>
  <si>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</si>
  <si>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</si>
  <si>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</si>
  <si>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</si>
  <si>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</si>
  <si>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</si>
  <si>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</si>
  <si>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</si>
  <si>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</si>
  <si>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</si>
  <si>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</si>
  <si>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</si>
  <si>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</si>
  <si>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</si>
  <si>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</si>
  <si>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</si>
  <si>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</si>
  <si>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</si>
  <si>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</si>
  <si>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</si>
  <si>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</si>
  <si>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</si>
  <si>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</si>
  <si>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</si>
  <si>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</si>
  <si>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</si>
  <si>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</si>
  <si>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</si>
  <si>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</si>
  <si>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</si>
  <si>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</si>
  <si>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</si>
  <si>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</si>
  <si>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</si>
  <si>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</si>
  <si>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</si>
  <si>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</si>
  <si>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</si>
  <si>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</si>
  <si>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</si>
  <si>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</si>
  <si>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</si>
  <si>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</si>
  <si>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</si>
  <si>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</si>
  <si>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</si>
  <si>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</si>
  <si>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</si>
  <si>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</si>
  <si>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</si>
  <si>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</si>
  <si>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</si>
  <si>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</si>
  <si>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</si>
  <si>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</si>
  <si>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</si>
  <si>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</si>
  <si>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</si>
  <si>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</si>
  <si>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</si>
  <si>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</si>
  <si>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</si>
  <si>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</si>
  <si>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</si>
  <si>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</si>
  <si>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</si>
  <si>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</si>
  <si>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</si>
  <si>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</si>
  <si>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</si>
  <si>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</si>
  <si>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</si>
  <si>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</si>
  <si>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</si>
  <si>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</si>
  <si>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</si>
  <si>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</si>
  <si>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</si>
  <si>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</si>
  <si>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</si>
  <si>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</si>
  <si>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</si>
  <si>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</si>
  <si>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</si>
  <si>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</si>
  <si>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</si>
  <si>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</si>
  <si>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</si>
  <si>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</si>
  <si>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</si>
  <si>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</si>
  <si>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</si>
  <si>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</si>
  <si>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</si>
  <si>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</si>
  <si>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</si>
  <si>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</si>
  <si>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</si>
  <si>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</si>
  <si>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</si>
  <si>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</si>
  <si>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</si>
  <si>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</si>
  <si>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</si>
  <si>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</si>
  <si>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</si>
  <si>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</si>
  <si>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</si>
  <si>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</si>
  <si>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</si>
  <si>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</si>
  <si>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</si>
  <si>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</si>
  <si>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</si>
  <si>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</si>
  <si>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</si>
  <si>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</si>
  <si>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</si>
  <si>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</si>
  <si>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</si>
  <si>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</si>
  <si>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</si>
  <si>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</si>
  <si>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</si>
  <si>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</si>
  <si>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</si>
  <si>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</si>
  <si>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</si>
  <si>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</si>
  <si>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</si>
  <si>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</si>
  <si>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</si>
  <si>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</si>
  <si>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</si>
  <si>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</si>
  <si>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</si>
  <si>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</si>
  <si>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</si>
  <si>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</si>
  <si>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</si>
  <si>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</si>
  <si>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</si>
  <si>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</si>
  <si>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</si>
  <si>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</si>
  <si>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</si>
  <si>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</si>
  <si>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</si>
  <si>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</si>
  <si>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</si>
  <si>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</si>
  <si>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</si>
  <si>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</si>
  <si>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</si>
  <si>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</si>
  <si>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</si>
  <si>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</si>
  <si>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</si>
  <si>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</si>
  <si>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</si>
  <si>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</si>
  <si>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</si>
  <si>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</si>
  <si>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</si>
  <si>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</si>
  <si>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</si>
  <si>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</si>
  <si>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</si>
  <si>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</si>
  <si>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</si>
  <si>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</si>
  <si>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</si>
  <si>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</si>
  <si>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</si>
  <si>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</si>
  <si>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</si>
  <si>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</si>
  <si>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</si>
  <si>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</si>
  <si>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</si>
  <si>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</si>
  <si>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</si>
  <si>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</si>
  <si>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</si>
  <si>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</si>
  <si>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</si>
  <si>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</si>
  <si>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</si>
  <si>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</si>
  <si>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</si>
  <si>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</si>
  <si>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</si>
  <si>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</si>
  <si>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</si>
  <si>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</si>
  <si>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</si>
  <si>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</si>
  <si>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</si>
  <si>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</si>
  <si>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</si>
  <si>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</si>
  <si>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</si>
  <si>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</si>
  <si>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</si>
  <si>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</si>
  <si>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</si>
  <si>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</si>
  <si>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</si>
  <si>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</si>
  <si>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</si>
  <si>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</si>
  <si>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</si>
  <si>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</si>
  <si>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</si>
  <si>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</si>
  <si>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</si>
  <si>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</si>
  <si>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</si>
  <si>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</si>
  <si>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</si>
  <si>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</si>
  <si>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</si>
  <si>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</si>
  <si>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</si>
  <si>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</si>
  <si>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</si>
  <si>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</si>
  <si>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</si>
  <si>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</si>
  <si>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</si>
  <si>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</si>
  <si>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</si>
  <si>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</si>
  <si>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</si>
  <si>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</si>
  <si>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</si>
  <si>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</si>
  <si>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</si>
  <si>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</si>
  <si>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</si>
  <si>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</si>
  <si>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</si>
  <si>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</si>
  <si>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</si>
  <si>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</si>
  <si>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</si>
  <si>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</si>
  <si>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</si>
  <si>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</si>
  <si>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</si>
  <si>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</si>
  <si>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</si>
  <si>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</si>
  <si>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</si>
  <si>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</si>
  <si>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</si>
  <si>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</si>
  <si>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</si>
  <si>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</si>
  <si>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</si>
  <si>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</si>
  <si>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</si>
  <si>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</si>
  <si>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</si>
  <si>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</si>
  <si>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</si>
  <si>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</si>
  <si>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</si>
  <si>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</si>
  <si>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</si>
  <si>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</si>
  <si>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</si>
  <si>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</si>
  <si>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</si>
  <si>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</si>
  <si>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</si>
  <si>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</si>
  <si>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</si>
  <si>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</si>
  <si>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</si>
  <si>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</si>
  <si>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</si>
  <si>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</si>
  <si>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</si>
  <si>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</si>
  <si>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</si>
  <si>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</si>
  <si>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</si>
  <si>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</si>
  <si>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</si>
  <si>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</si>
  <si>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</si>
  <si>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</si>
  <si>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</si>
  <si>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</si>
  <si>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</si>
  <si>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</si>
  <si>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</si>
  <si>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</si>
  <si>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</si>
  <si>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</si>
  <si>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</si>
  <si>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</si>
  <si>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</si>
  <si>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</si>
  <si>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</si>
  <si>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</si>
  <si>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</si>
  <si>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</si>
  <si>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</si>
  <si>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</si>
  <si>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</si>
  <si>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</si>
  <si>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</si>
  <si>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</si>
  <si>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</si>
  <si>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</si>
  <si>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</si>
  <si>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</si>
  <si>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</si>
  <si>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</si>
  <si>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</si>
  <si>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</si>
  <si>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</si>
  <si>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</si>
  <si>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</si>
  <si>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</si>
  <si>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</si>
  <si>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</si>
  <si>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</si>
  <si>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</si>
  <si>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</si>
  <si>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</si>
  <si>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</si>
  <si>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</si>
  <si>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</si>
  <si>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</si>
  <si>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</si>
  <si>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</si>
  <si>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</si>
  <si>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</si>
  <si>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</si>
  <si>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</si>
  <si>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</si>
  <si>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</si>
  <si>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</si>
  <si>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</si>
  <si>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</si>
  <si>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</si>
  <si>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</si>
  <si>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</si>
  <si>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</si>
  <si>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</si>
  <si>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</si>
  <si>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</si>
  <si>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</si>
  <si>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</si>
  <si>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</si>
  <si>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</si>
  <si>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</si>
  <si>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</si>
  <si>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</si>
  <si>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</si>
  <si>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</si>
  <si>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</si>
  <si>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</si>
  <si>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</si>
  <si>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</si>
  <si>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</si>
  <si>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</si>
  <si>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</si>
  <si>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</si>
  <si>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</si>
  <si>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</si>
  <si>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</si>
  <si>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</si>
  <si>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</si>
  <si>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</si>
  <si>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</si>
  <si>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</si>
  <si>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</si>
  <si>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</si>
  <si>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</si>
  <si>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</si>
  <si>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</si>
  <si>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</si>
  <si>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</si>
  <si>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</si>
  <si>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</si>
  <si>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</si>
  <si>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</si>
  <si>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</si>
  <si>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</si>
  <si>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</si>
  <si>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</si>
  <si>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</si>
  <si>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</si>
  <si>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</si>
  <si>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</si>
  <si>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</si>
  <si>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</si>
  <si>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</si>
  <si>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</si>
  <si>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</si>
  <si>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</si>
  <si>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</si>
  <si>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</si>
  <si>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</si>
  <si>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</si>
  <si>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</si>
  <si>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</si>
  <si>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</si>
  <si>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</si>
  <si>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</si>
  <si>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</si>
  <si>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</si>
  <si>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</si>
  <si>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</si>
  <si>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</si>
  <si>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</si>
  <si>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</si>
  <si>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</si>
  <si>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</si>
  <si>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</si>
  <si>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</si>
  <si>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</si>
  <si>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</si>
  <si>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</si>
  <si>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</si>
  <si>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</si>
  <si>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</si>
  <si>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</si>
  <si>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</si>
  <si>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</si>
  <si>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</si>
  <si>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</si>
  <si>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</si>
  <si>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</si>
  <si>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</si>
  <si>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</si>
  <si>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</si>
  <si>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</si>
  <si>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</si>
  <si>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</si>
  <si>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</si>
  <si>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</si>
  <si>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</si>
  <si>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</si>
  <si>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</si>
  <si>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</si>
  <si>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</si>
  <si>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</si>
  <si>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</si>
  <si>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</si>
  <si>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</si>
  <si>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</si>
  <si>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</si>
  <si>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</si>
  <si>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</si>
  <si>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</si>
  <si>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</si>
  <si>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</si>
  <si>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</si>
  <si>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</si>
  <si>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</si>
  <si>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</si>
  <si>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</si>
  <si>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</si>
  <si>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</si>
  <si>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</si>
  <si>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</si>
  <si>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</si>
  <si>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</si>
  <si>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</si>
  <si>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</si>
  <si>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</si>
  <si>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</si>
  <si>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</si>
  <si>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</si>
  <si>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</si>
  <si>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</si>
  <si>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</si>
  <si>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</si>
  <si>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</si>
  <si>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</si>
  <si>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</si>
  <si>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</si>
  <si>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</si>
  <si>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</si>
  <si>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</si>
  <si>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</si>
  <si>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</si>
  <si>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</si>
  <si>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</si>
  <si>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</si>
  <si>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</si>
  <si>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</si>
  <si>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</si>
  <si>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</si>
  <si>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</si>
  <si>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</si>
  <si>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</si>
  <si>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</si>
  <si>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</si>
  <si>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</si>
  <si>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</si>
  <si>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</si>
  <si>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</si>
  <si>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</si>
  <si>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</si>
  <si>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</si>
  <si>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</si>
  <si>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</si>
  <si>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</si>
  <si>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</si>
  <si>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</si>
  <si>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</si>
  <si>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</si>
  <si>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</si>
  <si>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</si>
  <si>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</si>
  <si>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</si>
  <si>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</si>
  <si>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</si>
  <si>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</si>
  <si>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</si>
  <si>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</si>
  <si>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</si>
  <si>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FÉRIAS MARÇO/2019</t>
  </si>
  <si>
    <t xml:space="preserve">MEGA FORTE TECNOLOGIA </t>
  </si>
  <si>
    <t>PENTAGONO EQUIP DE PROT</t>
  </si>
  <si>
    <t xml:space="preserve">PETROBESSA COM DE PROD DERIV DE PET LTDA </t>
  </si>
  <si>
    <t xml:space="preserve">ROMILDA BARRETO DE ALMEIDA </t>
  </si>
  <si>
    <t xml:space="preserve">VISIONBAND SOLUCOES EM IMPRESSAO </t>
  </si>
  <si>
    <t xml:space="preserve">RECMED COMERCIO DE MATERIAIS HOSPITALARES </t>
  </si>
  <si>
    <t xml:space="preserve">ANBIOTON IMPORTADORA LTDA </t>
  </si>
  <si>
    <t>KEILA SUZANA DE MORAIS AS</t>
  </si>
  <si>
    <t xml:space="preserve">CARTORIO 2 OFICIO DE NOTAS, PROTESTO </t>
  </si>
  <si>
    <t>FOLHA 02/2019</t>
  </si>
  <si>
    <t>KARLA MILKA VALERIO</t>
  </si>
  <si>
    <t>GPS FOLHA 02/2019</t>
  </si>
  <si>
    <t>ROBERTO LEANDRO DE CARVALHO</t>
  </si>
  <si>
    <t xml:space="preserve">TOTAL ADMINISTRAÇÃO E SERVIÇOS LTDA </t>
  </si>
  <si>
    <t>FGTS FOLHA 02/2019</t>
  </si>
  <si>
    <t xml:space="preserve">PIS FOLHA </t>
  </si>
  <si>
    <t>PIS FOLHA 02/2019</t>
  </si>
  <si>
    <t>GLEIDSON RODRIGUES RANULFO EIRELI - EPP</t>
  </si>
  <si>
    <t>INOVAÇÃO SERVIÇOS E COMERCIO DE PRODUTOS HOSP</t>
  </si>
  <si>
    <t>RAPHAELLA FERREIRA GUIMARAES</t>
  </si>
  <si>
    <t xml:space="preserve">RM HOSPITALAR LTDA </t>
  </si>
  <si>
    <t xml:space="preserve">CIBELE RODRIGUES DE PINA </t>
  </si>
  <si>
    <t xml:space="preserve">MARCELA SANTANA </t>
  </si>
  <si>
    <t xml:space="preserve">DEISE LUANA MARTINEZ PIMENTA </t>
  </si>
  <si>
    <t>RENDIMENTOS 03/2019</t>
  </si>
  <si>
    <t>FUNDO FIXO 04/2019</t>
  </si>
  <si>
    <t xml:space="preserve">JESUS DANIEL DE CARVALHO </t>
  </si>
  <si>
    <t>FOLHA 03/2019</t>
  </si>
  <si>
    <t xml:space="preserve">FOLHA 03/19  LOTADOS NA SEDE </t>
  </si>
  <si>
    <t xml:space="preserve">BERENICE DA SILVA MELO </t>
  </si>
  <si>
    <t xml:space="preserve">BRASIL AIRLINES VIAGENS E TURISMO LTDA </t>
  </si>
  <si>
    <t>FGTS FOLHA 03/2019</t>
  </si>
  <si>
    <t xml:space="preserve">FOLHA 03/2019  </t>
  </si>
  <si>
    <t xml:space="preserve">ALVAREGA E SILVA AUTO PECAS </t>
  </si>
  <si>
    <t>EDUARDO VIEIRA DE SOUZA</t>
  </si>
  <si>
    <t>IVANEIDE AQUINO DE ARAUJO</t>
  </si>
  <si>
    <t>JACKELINE MOREIRA FELISBERTO</t>
  </si>
  <si>
    <t>JULIANA MARIA DOS SANTOS</t>
  </si>
  <si>
    <t>DETRAN -UNIDADE HEELJ</t>
  </si>
  <si>
    <t xml:space="preserve">MANDACARU UTILIDADES DOMESTICAS </t>
  </si>
  <si>
    <t xml:space="preserve">NARCEL REFRIGERAÇÃO COMERCIAL </t>
  </si>
  <si>
    <t xml:space="preserve">SANDRA REGINA BARROS DE ALMEIDA </t>
  </si>
  <si>
    <t>GPS FOLHA 03/2019</t>
  </si>
  <si>
    <t>PIS FOLHA 03/2019</t>
  </si>
  <si>
    <t xml:space="preserve">KARLA MILKA VALERIO </t>
  </si>
  <si>
    <t>ACERTO FUNDO FIXO 04/2019</t>
  </si>
  <si>
    <t>RENDIMENTOS 04/2019</t>
  </si>
  <si>
    <t>FOLHA 04/2019</t>
  </si>
  <si>
    <t>FUNDO FIXO 05/2019</t>
  </si>
  <si>
    <t>CINCO CIRURGICA COM DE PRODUTOS HOSPITALARES</t>
  </si>
  <si>
    <t>F.G.A SERVIÇOS MÉDICOS LTDA</t>
  </si>
  <si>
    <t>IRRF FOLHA 01/2019</t>
  </si>
  <si>
    <t>Encargos Federais</t>
  </si>
  <si>
    <t>IRRF FOLHA 02/2019</t>
  </si>
  <si>
    <t>IRRF FOLHA 03/2019</t>
  </si>
  <si>
    <t>IRRF FOLHA 12/2018</t>
  </si>
  <si>
    <t>ATACADÃO DAS EMBALAGENS</t>
  </si>
  <si>
    <t>PIS FL 12/2018</t>
  </si>
  <si>
    <t>PIS FOLHA 12/2018</t>
  </si>
  <si>
    <t>IMAGEM PRODUTOS HOSPITALARES EIRELI</t>
  </si>
  <si>
    <t>CM HOSPITALAR S.A BRASILIA</t>
  </si>
  <si>
    <t>IMPERIAL COMERCIAL DE MED E PRO HOSP</t>
  </si>
  <si>
    <t xml:space="preserve">INNOVAR PRODUTOS HOSPITALARES LTDA </t>
  </si>
  <si>
    <t>MEDCOM COM. DE MEDICAMENTOS HOSP. LTDA</t>
  </si>
  <si>
    <t xml:space="preserve">OMNI HOSPITALAR DE GESTÃO HOSPITALAR </t>
  </si>
  <si>
    <t>RAFAELLA R DE CASTRO</t>
  </si>
  <si>
    <t xml:space="preserve">DIARIAS </t>
  </si>
  <si>
    <t>DV MARTINS INFORMATICA EIRELI</t>
  </si>
  <si>
    <t>FDF HOSPITALAR</t>
  </si>
  <si>
    <t>INSTITUTO EVALDO LODI-GOIAS</t>
  </si>
  <si>
    <t>NEOCLEAN COML MAT HIG ELIMPEZA LTDA</t>
  </si>
  <si>
    <t xml:space="preserve">NL PRODUTOS HOSPITALARES </t>
  </si>
  <si>
    <t>FGTS /RESCISÃO</t>
  </si>
  <si>
    <t>GRRF - GUIA DE RECOLHIMENTO RESCISÓRIO DO FGTS</t>
  </si>
  <si>
    <t xml:space="preserve">ANTONIO FREDERICO NETO </t>
  </si>
  <si>
    <t>FGTS 04/2019</t>
  </si>
  <si>
    <t>GRRF - GUIA DE RECOLHIMENTO  DO FGTS</t>
  </si>
  <si>
    <t>MEDICINI COM HOSPITALAR LTDA - ME</t>
  </si>
  <si>
    <t>SANEAMENTO DE GOIAS S.A</t>
  </si>
  <si>
    <t>EXAME ADMISSIONAL</t>
  </si>
  <si>
    <t>MS HOSPITALAR EIRELI ME</t>
  </si>
  <si>
    <t>TAR TEV AG</t>
  </si>
  <si>
    <t xml:space="preserve">ATACADÃO DAS EMBALAGENS </t>
  </si>
  <si>
    <t>BEE COMERCIO DE PROD E EQUIP EIRELI</t>
  </si>
  <si>
    <t xml:space="preserve">HOSPDAN COM E SERVIÇOS HOSP LTDA </t>
  </si>
  <si>
    <t xml:space="preserve">M F PIRES </t>
  </si>
  <si>
    <t xml:space="preserve">N L PRODUTOS HOSPITALARES LTDA </t>
  </si>
  <si>
    <t>EST TAR TED INTERNETE</t>
  </si>
  <si>
    <t>GPS FOLHA</t>
  </si>
  <si>
    <t>GPS FOLHA 04/2019</t>
  </si>
  <si>
    <t>INOVACAO SERVICOS E COMERCIO DE PRODUTOS HOSP</t>
  </si>
  <si>
    <t>PIS FOLHA</t>
  </si>
  <si>
    <t>PIS FOLHA 04/2019</t>
  </si>
  <si>
    <t xml:space="preserve">SISPACK MEDICAL LTDA </t>
  </si>
  <si>
    <t>AMANDA DOS SANTOS FERNANDES SÁ</t>
  </si>
  <si>
    <t xml:space="preserve">IZAGMAR DE OLIVEIRA PIO JUNIOR </t>
  </si>
  <si>
    <t>R R TECNOLOGIA EIRELI</t>
  </si>
  <si>
    <t xml:space="preserve">LEANDRO JOSE CARDOSO GUIMARAES </t>
  </si>
  <si>
    <t xml:space="preserve">MARIA INEZ SIMOA DE MORAIS </t>
  </si>
  <si>
    <t>4789 - 4790</t>
  </si>
  <si>
    <t>RENDIMENTOS 05/2019</t>
  </si>
  <si>
    <t>ACERTO FUNDO FIXO 05/2019</t>
  </si>
  <si>
    <t xml:space="preserve">AUGUSTO AYRES DE OLIVEIRA </t>
  </si>
  <si>
    <t xml:space="preserve">CINTIA DANIELE DOS SANTOS PARREIRA </t>
  </si>
  <si>
    <t xml:space="preserve">DIEGO BATISTA DA SILVA E SOUZA </t>
  </si>
  <si>
    <t>FOLHA 05/2019</t>
  </si>
  <si>
    <t xml:space="preserve">FOLHA 05/19  LOTADOS NA SEDE </t>
  </si>
  <si>
    <t xml:space="preserve">GLEIDYS MORGANA GONCALVES </t>
  </si>
  <si>
    <t xml:space="preserve">KARLA DAIANE DA SILVA </t>
  </si>
  <si>
    <t xml:space="preserve">MARCELO CARVALHO DE SOUSA </t>
  </si>
  <si>
    <t xml:space="preserve">MARIA INEZ DE MORAIS </t>
  </si>
  <si>
    <t xml:space="preserve">SILVANA MARIA GRAZIANI BRAGA </t>
  </si>
  <si>
    <t>FOLHA 05/19 JESUS DANIEL DE CARVALHO</t>
  </si>
  <si>
    <t>FUNDO FIXO 06/2019</t>
  </si>
  <si>
    <t>IRRF FOLHA</t>
  </si>
  <si>
    <t>IRRF FOLHA 04/2019</t>
  </si>
  <si>
    <t>JOSE INACIO DA SILVA JUNIOR</t>
  </si>
  <si>
    <t>KELVIN CANTARELLI DOS SANTOS</t>
  </si>
  <si>
    <t xml:space="preserve">PEDRO MAURO DE ALMEIDA </t>
  </si>
  <si>
    <t xml:space="preserve">ROSANA APARECIDA GONCALVES FARIA </t>
  </si>
  <si>
    <t xml:space="preserve">WANDREY CANTARELLI DOS SANTOS </t>
  </si>
  <si>
    <t>GOLDSERV COMERCIO E SERVICO EIRELI</t>
  </si>
  <si>
    <t xml:space="preserve">ROSIELE CRISTINA DA SILVA FIGUEIRA </t>
  </si>
  <si>
    <t xml:space="preserve">INSS -JUDICAIL </t>
  </si>
  <si>
    <t xml:space="preserve">CAMILA LOPES BARROS -GUIA JUDIAL </t>
  </si>
  <si>
    <t>FGTS FOLHA  05/2019</t>
  </si>
  <si>
    <t>FOLHA 05/19</t>
  </si>
  <si>
    <t xml:space="preserve">PAULO BOETTCHER JUNIOR </t>
  </si>
  <si>
    <t xml:space="preserve">DV MARTINS INFORMATICA EIRELI </t>
  </si>
  <si>
    <t>LUIZ CARLOS BUENO</t>
  </si>
  <si>
    <t>FORTE IMPERADOR COM ATAC EPI</t>
  </si>
  <si>
    <t xml:space="preserve">MEDICAMENTAL DISTRIBUIDORA </t>
  </si>
  <si>
    <t xml:space="preserve">STAR PURIFICADORES </t>
  </si>
  <si>
    <t>04.06</t>
  </si>
  <si>
    <t>05.06</t>
  </si>
  <si>
    <t>08.12</t>
  </si>
  <si>
    <t>PROCESSO</t>
  </si>
  <si>
    <t xml:space="preserve">CAMILA LOPES BARROS -PROCESSO </t>
  </si>
  <si>
    <t xml:space="preserve">FACTO TURISMO EIRELI </t>
  </si>
  <si>
    <t>GPS FOLHA 05/2019</t>
  </si>
  <si>
    <t xml:space="preserve">I2 TELECOM TECNOLOGIA DA INFORMACAO LTDA </t>
  </si>
  <si>
    <t xml:space="preserve">LETICIA BASILIO DA SILVA </t>
  </si>
  <si>
    <t>IRRF FOLHA 05/2019</t>
  </si>
  <si>
    <t xml:space="preserve">PIS </t>
  </si>
  <si>
    <t>PIS FOLHA 05/2019</t>
  </si>
  <si>
    <t xml:space="preserve">GLEDSON SANTANA BATISTA </t>
  </si>
  <si>
    <t xml:space="preserve">LORRANE DANTAS DA SILVA </t>
  </si>
  <si>
    <t xml:space="preserve">LUNA CORIANDRE CAMPOS RIBEIRO DE CARMAGO </t>
  </si>
  <si>
    <t xml:space="preserve">ROBERTA DA SILVA FLORENTINO FERREIRA </t>
  </si>
  <si>
    <t xml:space="preserve">SHEILA SAMIRA MILKE </t>
  </si>
  <si>
    <t xml:space="preserve">SUELEN CAROLINA DA COSTA BANDEIRAS </t>
  </si>
  <si>
    <t>ACERTO FUNDO FIXO 06/2019</t>
  </si>
  <si>
    <t>J CAMARA &amp; IRMAOS S/A</t>
  </si>
  <si>
    <t>FOLHA 06/19</t>
  </si>
  <si>
    <t>FUNDO FIXO 07/2019</t>
  </si>
  <si>
    <t>GUILHERME AUGUSTO BATISTA CARVALHO</t>
  </si>
  <si>
    <t xml:space="preserve">LWM INDUSTRIA E COM DE PLASTICOS LTDA </t>
  </si>
  <si>
    <t xml:space="preserve">MEZZA AMBIENTAL LTDA </t>
  </si>
  <si>
    <t xml:space="preserve">MOVEIS CARVALHO LTDA </t>
  </si>
  <si>
    <t xml:space="preserve">NASSER RODRIGUES TANNUS </t>
  </si>
  <si>
    <t xml:space="preserve">S &amp; M PACK COMERCIO VAREJISTA DE EMBALAGENS </t>
  </si>
  <si>
    <t>05.08</t>
  </si>
  <si>
    <t>06.08</t>
  </si>
  <si>
    <t>BEMIVAL DA COSTA</t>
  </si>
  <si>
    <t>BRUNA GONÇALVES FERREIRA</t>
  </si>
  <si>
    <t>CARTORIO</t>
  </si>
  <si>
    <t>INAJARA ALVES DE OLIVEIRA</t>
  </si>
  <si>
    <t>FOLHA 06/2019</t>
  </si>
  <si>
    <t>DESPESA EXECUTORA</t>
  </si>
  <si>
    <t>FGTS FL 06/2019</t>
  </si>
  <si>
    <t>FGTS FOLHA  06/2019</t>
  </si>
  <si>
    <t>IRRF RPA</t>
  </si>
  <si>
    <t>IRRF FOLHA RPA 06/2019</t>
  </si>
  <si>
    <t>MEDIAL BRASIL GESTÃO MEDICO HOSP LTDA</t>
  </si>
  <si>
    <t>CONTRA FOGO COM E EQUIP CONTRA INCÊNDIO</t>
  </si>
  <si>
    <t>IMED COM IMP E EXP DE PROD MEDICOS LTDA</t>
  </si>
  <si>
    <t>MACHADO &amp; MACHADO SUPRIMENTOS HOSPITALARES</t>
  </si>
  <si>
    <t>NOVA OPÇÃO HOSPITALAR COMERCIAL LTDA ME</t>
  </si>
  <si>
    <t>PLASTIKE COM DE MOVEIS EIRELI</t>
  </si>
  <si>
    <t>ASTUSTEC MEDICAL TECNOLOGY COM. E ASSIST. TECNICA</t>
  </si>
  <si>
    <t>LUCAS MENDES RIBEIRO</t>
  </si>
  <si>
    <t xml:space="preserve">JAIR MACHADO </t>
  </si>
  <si>
    <t>GPS FOLHA 06/2019</t>
  </si>
  <si>
    <t>NICOLINA M. DA SILVA &amp; CIA LTDA</t>
  </si>
  <si>
    <t xml:space="preserve">INAJARA ALVES DE OLIVEIRA </t>
  </si>
  <si>
    <t>PIS FOLHA 06/2019</t>
  </si>
  <si>
    <t>RENDIMENTOS 07/2019</t>
  </si>
  <si>
    <t>ACERTO FUNDO FIXO 07/2019</t>
  </si>
  <si>
    <t>DEspesas Bancárias</t>
  </si>
  <si>
    <t>IRRF FOLHA 06/2019</t>
  </si>
  <si>
    <t xml:space="preserve">MARLENE PERPETUA DA SILVA </t>
  </si>
  <si>
    <t xml:space="preserve">MENDES LOBO CONTRUCAO LTDA </t>
  </si>
  <si>
    <t>FOLHA 07/2019</t>
  </si>
  <si>
    <t xml:space="preserve">GILBERTO TORRES ALVES JUNIOR </t>
  </si>
  <si>
    <t>LARISSA CARDOSO DA SILVA</t>
  </si>
  <si>
    <t>NEEMIAS ALVES SILVA</t>
  </si>
  <si>
    <t>SUPER DINATEC COMERCIO DE PAPEIS LTDA</t>
  </si>
  <si>
    <t>07.08</t>
  </si>
  <si>
    <t xml:space="preserve">CINCO CIRURGICA COMERCIO DE PRODUTOS HOSPITALARES </t>
  </si>
  <si>
    <t>FGTS FOLHA07/2019</t>
  </si>
  <si>
    <t xml:space="preserve">IMPACTO DISTRIBUIDORA DE PRODUTOS DE LIMPEZA </t>
  </si>
  <si>
    <t xml:space="preserve">MEDCOM COMERCIO DE MEDICAMENTOS HOSPITALARES </t>
  </si>
  <si>
    <t>FUNDO FIXO 08/2019</t>
  </si>
  <si>
    <t>REDE EPI EQUIPAMENTOS DE SEGURANCA EIRELI</t>
  </si>
  <si>
    <t xml:space="preserve">ATACADAO DAS EMBALAGENS </t>
  </si>
  <si>
    <t xml:space="preserve">CONCEITO AMENITIES BRASIL </t>
  </si>
  <si>
    <t xml:space="preserve">FARMATER MEDICAMENTOS LTDA </t>
  </si>
  <si>
    <t xml:space="preserve">IMPERIAL COMERCIAL DE MED E PRO HOSP </t>
  </si>
  <si>
    <t>OLIMPO COM E SERV EIRELI</t>
  </si>
  <si>
    <t>TANDUI &amp; MORAIS LTDA</t>
  </si>
  <si>
    <t xml:space="preserve">ORGANIZACAO NACIONAL DE ACREDITACAO </t>
  </si>
  <si>
    <t xml:space="preserve">PAPELARIA DINAMICA LTDA </t>
  </si>
  <si>
    <t xml:space="preserve">BAIXAS CARTA ANUENCIA </t>
  </si>
  <si>
    <t>GPS FOLHA 07/2019</t>
  </si>
  <si>
    <t>IRRF FOLHA 07/2019</t>
  </si>
  <si>
    <t>PIS FOLHA 07/2019</t>
  </si>
  <si>
    <t xml:space="preserve">BIO INFINITY TECNOLOGIA HOSPITALAR </t>
  </si>
  <si>
    <t xml:space="preserve">PAULA DAIANA VIANA DA SILVA </t>
  </si>
  <si>
    <t>GO MED DISTR DE MEDICAMENTOS LTDA</t>
  </si>
  <si>
    <t>08.08</t>
  </si>
  <si>
    <t xml:space="preserve">ALINHAR AUTOMOVEIS LTDA </t>
  </si>
  <si>
    <t>RENDIMENTOS 08/2019</t>
  </si>
  <si>
    <t>ISABELLA  PINA E SILVA</t>
  </si>
  <si>
    <t>TALITA ABADIA GOMES LEMOS</t>
  </si>
  <si>
    <t xml:space="preserve">ELEONORA A B SIQUEIRA </t>
  </si>
  <si>
    <t>FOLHA 08/2019</t>
  </si>
  <si>
    <t>ISS NF 141</t>
  </si>
  <si>
    <t>ISS NF 140</t>
  </si>
  <si>
    <t>GPS NF 141</t>
  </si>
  <si>
    <t>GPS NF 140</t>
  </si>
  <si>
    <t>GPS NF 78</t>
  </si>
  <si>
    <t>ISS NF 2024</t>
  </si>
  <si>
    <t>GPS NF 2024</t>
  </si>
  <si>
    <t>ISS NF 6446</t>
  </si>
  <si>
    <t>ISS NF 6445</t>
  </si>
  <si>
    <t>GPS NF 6445</t>
  </si>
  <si>
    <t xml:space="preserve">TAXA </t>
  </si>
  <si>
    <t>FGTS FOLHA 08/2019</t>
  </si>
  <si>
    <t>GPS FOLHA 08/2019</t>
  </si>
  <si>
    <t>PIS FOLHA 08/2019</t>
  </si>
  <si>
    <t xml:space="preserve">APIJA PRODUTOS HOSP LABORAT </t>
  </si>
  <si>
    <t>PCC NF 152</t>
  </si>
  <si>
    <t>IRRF NF 141</t>
  </si>
  <si>
    <t>IRRF NF 140</t>
  </si>
  <si>
    <t>IRRF NF 146</t>
  </si>
  <si>
    <t>IRRF NF 139</t>
  </si>
  <si>
    <t>IRRF NF 148</t>
  </si>
  <si>
    <t>PCC NF 110</t>
  </si>
  <si>
    <t>PCC NF 128</t>
  </si>
  <si>
    <t>PCC NF 115</t>
  </si>
  <si>
    <t>PCC NF 117</t>
  </si>
  <si>
    <t>PCC NF 132</t>
  </si>
  <si>
    <t>IRRF NF 38060</t>
  </si>
  <si>
    <t>PCC NF 37639</t>
  </si>
  <si>
    <t xml:space="preserve">MEDICINE COMERCIO HOSPITALAR </t>
  </si>
  <si>
    <t>OMNIELMASTER HEMOMED REPRESENTACAO E COMERCIO</t>
  </si>
  <si>
    <t xml:space="preserve">PAPELARIA TRIBUTARIA LTDA </t>
  </si>
  <si>
    <t>IRRF NF 20369</t>
  </si>
  <si>
    <t>IRRF NF 20236</t>
  </si>
  <si>
    <t>IRRF NF 20590</t>
  </si>
  <si>
    <t>PCC NF 20236</t>
  </si>
  <si>
    <t>PCC NF 20369</t>
  </si>
  <si>
    <t>IRRF NF 484663</t>
  </si>
  <si>
    <t>IRRF NF 2024</t>
  </si>
  <si>
    <t>PCC NF 1988</t>
  </si>
  <si>
    <t>IRRF NF 6445</t>
  </si>
  <si>
    <t>IRRF NF 6446</t>
  </si>
  <si>
    <t>PCC NF 6008</t>
  </si>
  <si>
    <t>PCC NF 6009</t>
  </si>
  <si>
    <t>PCC NF 566</t>
  </si>
  <si>
    <t>PCC NF 581</t>
  </si>
  <si>
    <t xml:space="preserve">KASSIA DE SOUZA SANTOS </t>
  </si>
  <si>
    <t xml:space="preserve">CERTIDÃO CARTÓRIO </t>
  </si>
  <si>
    <t xml:space="preserve">PREMIER DISTRIBUIDORA HOSPITALAR </t>
  </si>
  <si>
    <t>PORTO SEGURO COMPANHIA DE SEGUROS</t>
  </si>
  <si>
    <t xml:space="preserve">Seguro Predial </t>
  </si>
  <si>
    <t>BERNARDINO &amp; COSTA  REPRSENTAÇÕES</t>
  </si>
  <si>
    <t>ANA CAROLINA COLOMBINI</t>
  </si>
  <si>
    <t>RENDIMENTOS 09/2019</t>
  </si>
  <si>
    <t xml:space="preserve">TOLDO BORGES INDUSTRIA E COMERCIO LTDA </t>
  </si>
  <si>
    <t>FOLHA 09/2019</t>
  </si>
  <si>
    <t xml:space="preserve">BICUDOS PRESTADORA DE SERVICO </t>
  </si>
  <si>
    <t>FERIAS</t>
  </si>
  <si>
    <t>FGTS FOLHA 09/2019</t>
  </si>
  <si>
    <t>IRRF NF 157</t>
  </si>
  <si>
    <t>FLEXMUNDI CONSULTORIA E SERVICOS LTDA</t>
  </si>
  <si>
    <t xml:space="preserve">IRRF NF 158 </t>
  </si>
  <si>
    <t>IRRF NF 162</t>
  </si>
  <si>
    <t>GPS NF 158</t>
  </si>
  <si>
    <t xml:space="preserve">GIZELE DE DEUS ZACARIAS HIRATA </t>
  </si>
  <si>
    <t>GPS FOLHA 09/2019</t>
  </si>
  <si>
    <t>IRRF NF 38490</t>
  </si>
  <si>
    <t xml:space="preserve">INSTITUTO QUALISA DE GESTAO </t>
  </si>
  <si>
    <t>PCC NF 38060</t>
  </si>
  <si>
    <t>IRRF FOLHA 08/2019</t>
  </si>
  <si>
    <t xml:space="preserve">JOSIEL BASTOS DE ARAUJO </t>
  </si>
  <si>
    <t xml:space="preserve">KEILA PEREIRA DA SILVA </t>
  </si>
  <si>
    <t>LAIS ROSANA CANEDO GONCALVES</t>
  </si>
  <si>
    <t xml:space="preserve">LETICIA FLEURY DE OLIVEIRA </t>
  </si>
  <si>
    <t xml:space="preserve">LINDAVA DA COSTA </t>
  </si>
  <si>
    <t xml:space="preserve">MAURICIO LOPES DA SILVA </t>
  </si>
  <si>
    <t xml:space="preserve">IRRF NF 81 </t>
  </si>
  <si>
    <t xml:space="preserve">MEDIALL BRASIL GESTAO MEDICO HOSP LTDA </t>
  </si>
  <si>
    <t>IRRF NF 82</t>
  </si>
  <si>
    <t>IRRF NF 85</t>
  </si>
  <si>
    <t>GPS NF 82</t>
  </si>
  <si>
    <t>IRRF NF 116</t>
  </si>
  <si>
    <t>GPS NF 116</t>
  </si>
  <si>
    <t>PIS FOLHA 09/2019</t>
  </si>
  <si>
    <t>IRRF NF 20759</t>
  </si>
  <si>
    <t xml:space="preserve">IRRF NF 486875 </t>
  </si>
  <si>
    <t>PCC NF 484663</t>
  </si>
  <si>
    <t xml:space="preserve">RAFAELA MESQUITA PEREIRA </t>
  </si>
  <si>
    <t xml:space="preserve">RAIANE TOLEDO DA SILVA </t>
  </si>
  <si>
    <t xml:space="preserve">RUDSON TEODORO DA SILVA </t>
  </si>
  <si>
    <t>2595790856-0</t>
  </si>
  <si>
    <t>IRRF NF 2036</t>
  </si>
  <si>
    <t xml:space="preserve">TOTAL ADMINISTRACAO E SERVICOS LTDA </t>
  </si>
  <si>
    <t>GPS NF 2036</t>
  </si>
  <si>
    <t>IRRF NF 6514</t>
  </si>
  <si>
    <t>IRRF NF 6513</t>
  </si>
  <si>
    <t>GPS NF 6514</t>
  </si>
  <si>
    <t xml:space="preserve">BRASIL CENTRAL COM DE PROD CIENTIFICOS </t>
  </si>
  <si>
    <t>ISS NF 157</t>
  </si>
  <si>
    <t>ISS NF 158</t>
  </si>
  <si>
    <t xml:space="preserve">GHEOVANNA LOWRRANNY FERNANDES </t>
  </si>
  <si>
    <t xml:space="preserve">GYN LOCADORA LTDA </t>
  </si>
  <si>
    <t>LUIZ CARLOS BUENO SOARES</t>
  </si>
  <si>
    <t xml:space="preserve">RHOSSE INSTRUMENTOS E EQUIPAMENTOS CIRURGICOS </t>
  </si>
  <si>
    <t>ISS NF 2036</t>
  </si>
  <si>
    <t>ISS NF 6513</t>
  </si>
  <si>
    <t>ISS NF 6514</t>
  </si>
  <si>
    <t xml:space="preserve">VOLUS TECNOLOGIA E GESTAO DE BENEFICIOS </t>
  </si>
  <si>
    <t>IRRF NF 2506767</t>
  </si>
  <si>
    <t>IRRF NF 2506734</t>
  </si>
  <si>
    <t>IRRF NF 2496231</t>
  </si>
  <si>
    <t>IRRF NF 2517459</t>
  </si>
  <si>
    <t>IRRF NF 2517458</t>
  </si>
  <si>
    <t xml:space="preserve">CM HOSPITALAR S.A BRASILIA </t>
  </si>
  <si>
    <t xml:space="preserve">FAMATER MEDICAMENTOS LTDA </t>
  </si>
  <si>
    <t>GRAFICA SAO GABRIEL LTDA</t>
  </si>
  <si>
    <t xml:space="preserve">OMNI HOSPITALAR LTDA </t>
  </si>
  <si>
    <t>OMNIEL CONSULT LTDA</t>
  </si>
  <si>
    <t xml:space="preserve">SANDRO AUTO PECAS E SERVICOS </t>
  </si>
  <si>
    <t xml:space="preserve">ED MED COMERCIAL LTDA </t>
  </si>
  <si>
    <t xml:space="preserve">INJEMED MEDICAMENTOS ESECIAS </t>
  </si>
  <si>
    <t>RENDIMENTOS 10/2019</t>
  </si>
  <si>
    <t>ACERTO FUNDO FIXO 10/2019</t>
  </si>
  <si>
    <t>R R FERREIRA MATERIAS HOSPITALARES</t>
  </si>
  <si>
    <t>BERNARDINO &amp; COSTA REPRESENTACOES</t>
  </si>
  <si>
    <t xml:space="preserve">EDSON FONSECA </t>
  </si>
  <si>
    <t>FABIO DE SOUSA COSTA</t>
  </si>
  <si>
    <t xml:space="preserve">CARLA TATIANE GOMES </t>
  </si>
  <si>
    <t>01.20</t>
  </si>
  <si>
    <t xml:space="preserve">WALDIVINO DE SOUZA CANEDO </t>
  </si>
  <si>
    <t xml:space="preserve">ABADIA SELMA DA CUNHA DE MORAIS </t>
  </si>
  <si>
    <t>CELIA DASDORES DA VEIGA AMARAL</t>
  </si>
  <si>
    <t xml:space="preserve">DOMINGOS FERREIRA MARTINS FILHO </t>
  </si>
  <si>
    <t xml:space="preserve">GRACIELE CARDOSO DOS SANTOS </t>
  </si>
  <si>
    <t xml:space="preserve">IVANILDE PIRES </t>
  </si>
  <si>
    <t xml:space="preserve">ELISANGELA MORAIS </t>
  </si>
  <si>
    <t>HUGO ACIOLI</t>
  </si>
  <si>
    <t xml:space="preserve">WILDETH APARECIDA BATISTA </t>
  </si>
  <si>
    <t>TALISSA RODRIGUES DE PINA</t>
  </si>
  <si>
    <t>LEONICE SANTANA</t>
  </si>
  <si>
    <t xml:space="preserve">MAYRHA GONÇALVES </t>
  </si>
  <si>
    <t>ROSINEIDE PEREIRA SANTANA ROCHA</t>
  </si>
  <si>
    <t>ROSINEY AVELINO DUARTE</t>
  </si>
  <si>
    <t>WILLIAN DA COSTA LIMA</t>
  </si>
  <si>
    <t>KATIA MARIA DE SOUZA DO CARMO</t>
  </si>
  <si>
    <t>NILVANE DIAS MIRANDA</t>
  </si>
  <si>
    <t>VANIA MARIA DE VASCONCELOS</t>
  </si>
  <si>
    <t>MONICA LEITE DA MOTA</t>
  </si>
  <si>
    <t>CAMILA GONÇALVES DE MATOS</t>
  </si>
  <si>
    <t>ROSANGELA APARECIDA DE OLIVEIRA</t>
  </si>
  <si>
    <t>NAYARA DA FONSECA BASILIO</t>
  </si>
  <si>
    <t>ANDREIA RAMOS DAMACENO</t>
  </si>
  <si>
    <t>ANDREA ALVES DE MIRANDA</t>
  </si>
  <si>
    <t>ANGELA CRISTINA PARREIRA LIMA TORRES</t>
  </si>
  <si>
    <t>ADELIANE ROSANA DA SILVA</t>
  </si>
  <si>
    <t>ADENILSON NERIS DA CUNHA</t>
  </si>
  <si>
    <t>ALESSANDRA SAMPAIO DA SILVA</t>
  </si>
  <si>
    <t>GIOVANNI LOPES BASTOS ANDRADE</t>
  </si>
  <si>
    <t>ELIENE JACINTA DE SOUZA</t>
  </si>
  <si>
    <t>DAIANY PEREIRA DO NASCIMENTO</t>
  </si>
  <si>
    <t>EVA CRISTINA DA SILVA</t>
  </si>
  <si>
    <t>ELSON LOUREDO DA CUNHA</t>
  </si>
  <si>
    <t>ELIZAGELA INACIA DE ADRIAO</t>
  </si>
  <si>
    <t>CARLEM FRANCO DE AZEVEDO BARBOSA</t>
  </si>
  <si>
    <t xml:space="preserve">FABIANY BASTISTA SILVA OLIVEIRA </t>
  </si>
  <si>
    <t xml:space="preserve">ERICA PAULA DOS SANTOS </t>
  </si>
  <si>
    <t xml:space="preserve">GABRIELA COSTA E SILVA LEMES </t>
  </si>
  <si>
    <t>EVA KELROLYNE FATIMA DE SILVA</t>
  </si>
  <si>
    <t>FRANCISLENY GAMA NUNES MACHADO</t>
  </si>
  <si>
    <t>SOLANGE BARBOSA DIAS</t>
  </si>
  <si>
    <t>MUNIKY NAVES CANEDO</t>
  </si>
  <si>
    <t>JEFTE SOUSA DE SENA</t>
  </si>
  <si>
    <t>MICHELLE CRISTINA GOME DE OLIVEIRA</t>
  </si>
  <si>
    <t xml:space="preserve">LAURIANA APARECIDA </t>
  </si>
  <si>
    <t>IVENIA CAMILO NERIS GOMES</t>
  </si>
  <si>
    <t>MONICA DA SILVA CAMARGO</t>
  </si>
  <si>
    <t>MATILDES SANTANA SANTOS</t>
  </si>
  <si>
    <t xml:space="preserve">JESSICA PATRICIA DOS SANTOS </t>
  </si>
  <si>
    <t>GLEICIANA PEREIRA</t>
  </si>
  <si>
    <t>MARIA MADALENA DO A LEAL</t>
  </si>
  <si>
    <t>JENIVALDO DE AS</t>
  </si>
  <si>
    <t>LEIDIANE FERREIRA DA S AMORIM</t>
  </si>
  <si>
    <t>MARIA CLARA DA SILVA</t>
  </si>
  <si>
    <t>JOYCE MIRELLY BERNADES DE ASSUNÇÃO</t>
  </si>
  <si>
    <t xml:space="preserve">NEURIANE ALVES TEIXEIRA </t>
  </si>
  <si>
    <t>MARIA ISABEL CRISTINA DA SILVA</t>
  </si>
  <si>
    <t>VANDO TORRES DA TRINDADE</t>
  </si>
  <si>
    <t>THAINARA CAMELO DE SIQUEIRA</t>
  </si>
  <si>
    <t>RAQUEL REGINA RODRIGUES</t>
  </si>
  <si>
    <t>FOLHA 10/2019</t>
  </si>
  <si>
    <t>TR TEV IBC</t>
  </si>
  <si>
    <t>ANA PEREIRA DE SOUZA</t>
  </si>
  <si>
    <t>ALINE TEIXEIRA DE AQUINO</t>
  </si>
  <si>
    <t>CAIXA SEGURADORA (SEGURO DE VIDA -FUNCIONARIOS)</t>
  </si>
  <si>
    <t>FGTS FOLHA 10/2019</t>
  </si>
  <si>
    <t xml:space="preserve">CATRAL REFRIGERACAO E ELETRODOMESTICOS </t>
  </si>
  <si>
    <t xml:space="preserve">HOHL MAQUINAS AGRICOLAS </t>
  </si>
  <si>
    <t>1 PARCELA 13</t>
  </si>
  <si>
    <t>GEOVANNA HEVELYN CORDEIRO</t>
  </si>
  <si>
    <t>02.20</t>
  </si>
  <si>
    <t xml:space="preserve">INCINERA TRATAMENTO DE RESIDUOS LTDA </t>
  </si>
  <si>
    <t>ELIZANGELA INACIA ADRIAO</t>
  </si>
  <si>
    <t>KENYA BARBOSA DE PAULA</t>
  </si>
  <si>
    <t xml:space="preserve">CICERA ELENARIA ALVES DE FRANCA AQUINO </t>
  </si>
  <si>
    <t xml:space="preserve">ROZILANIA FRANCISCA DO NASCIMENTO </t>
  </si>
  <si>
    <t>RPA N 465</t>
  </si>
  <si>
    <t>ALEXANDRE AUGUSTO DOS SANTOS BARBOSA</t>
  </si>
  <si>
    <t>RPA N 452</t>
  </si>
  <si>
    <t>RPA N 458</t>
  </si>
  <si>
    <t>ELISANGELA INACIA DE ADRIAO</t>
  </si>
  <si>
    <t>RPA N  461</t>
  </si>
  <si>
    <t>RPA N 449</t>
  </si>
  <si>
    <t>RPA N 446</t>
  </si>
  <si>
    <t>MAYRHA GONÇALVES RODRIGUES</t>
  </si>
  <si>
    <t>RPA N 464</t>
  </si>
  <si>
    <t>RPA N 462</t>
  </si>
  <si>
    <t>RPA  N 447</t>
  </si>
  <si>
    <t>RPA N 463</t>
  </si>
  <si>
    <t>RPA N 453</t>
  </si>
  <si>
    <t>GRACIELE CARDOSO DOS SANTOS</t>
  </si>
  <si>
    <t>RPA N  444</t>
  </si>
  <si>
    <t>ELISANGELA MORAIS DA SILVA ANDRADE</t>
  </si>
  <si>
    <t>RPA N 457</t>
  </si>
  <si>
    <t>ATEMICIO RIBEIRO DOS SANTOS</t>
  </si>
  <si>
    <t>RPA N 456</t>
  </si>
  <si>
    <t>JENIVALDO DE SÁ</t>
  </si>
  <si>
    <t>RPA N 459</t>
  </si>
  <si>
    <t>GLEICIANE PEREIRA SIQUEIRA</t>
  </si>
  <si>
    <t>RPA N 443</t>
  </si>
  <si>
    <t>ELIENE JACINTA DE SOUZA OLIVEIRA</t>
  </si>
  <si>
    <t>RPA N  454</t>
  </si>
  <si>
    <t>RPA N 450</t>
  </si>
  <si>
    <t>RPA N 448</t>
  </si>
  <si>
    <t xml:space="preserve">REDE EPI EQUIPAMENTOS DE SEGURANCA </t>
  </si>
  <si>
    <t>RPA N 460</t>
  </si>
  <si>
    <t>EDSON DA FONSECA</t>
  </si>
  <si>
    <t>RPA N 455</t>
  </si>
  <si>
    <t>GRACIELE GONÇALVES DA SILVA</t>
  </si>
  <si>
    <t>RPA N 451</t>
  </si>
  <si>
    <t>MARIA DIVINA DE SÁ</t>
  </si>
  <si>
    <t>RPA N 445</t>
  </si>
  <si>
    <t xml:space="preserve">CIRO JOSE NAVES OLIVEIRA </t>
  </si>
  <si>
    <t>ISS RPA N 464</t>
  </si>
  <si>
    <t>RPA NF 462</t>
  </si>
  <si>
    <t>RPA NF 452</t>
  </si>
  <si>
    <t>RPA NF 453</t>
  </si>
  <si>
    <t>RPA NF 460</t>
  </si>
  <si>
    <t>RPA NF 456</t>
  </si>
  <si>
    <t>RPA NF 446</t>
  </si>
  <si>
    <t>RPA NF 449</t>
  </si>
  <si>
    <t>RPA NF 448</t>
  </si>
  <si>
    <t>RPA NF 451</t>
  </si>
  <si>
    <t>RPA NF 444</t>
  </si>
  <si>
    <t>RPA NF 459</t>
  </si>
  <si>
    <t>RPA NF 450</t>
  </si>
  <si>
    <t>RPA NF 465</t>
  </si>
  <si>
    <t>RPA NF 457</t>
  </si>
  <si>
    <t>RPA NF 445</t>
  </si>
  <si>
    <t>ALINE TEIXEIRA DE AQUINO SANTOS</t>
  </si>
  <si>
    <t>RPA NF 443</t>
  </si>
  <si>
    <t>ELIENE JACITA DE SOUZA OLIVEIRA</t>
  </si>
  <si>
    <t>RPA NF 461</t>
  </si>
  <si>
    <t>RPA NF 463</t>
  </si>
  <si>
    <t>RPA NF 454</t>
  </si>
  <si>
    <t>RPA NF 455</t>
  </si>
  <si>
    <t>RPA NF 447</t>
  </si>
  <si>
    <t>RPA NF 458</t>
  </si>
  <si>
    <t>ELISANGELA INACIA ADRIA</t>
  </si>
  <si>
    <t xml:space="preserve">HOSPDAN COM E SERVICOS HOSP LTDA </t>
  </si>
  <si>
    <t xml:space="preserve">SEMPREVIDA MEDICINA INTENSIVA LTDA </t>
  </si>
  <si>
    <t>ISS NF 2044</t>
  </si>
  <si>
    <t>ISS NF 170</t>
  </si>
  <si>
    <t>ISS NF 179</t>
  </si>
  <si>
    <t>HIGHTECH INFORMÁTICA INDÚSTRIA E COMÉRCIO EIRELI</t>
  </si>
  <si>
    <t>RECMED COM DE MAT HOSP EIRELE</t>
  </si>
  <si>
    <t>SUP DINATEC COM DE PAPEIS LTDA</t>
  </si>
  <si>
    <t>GPS NF 2044</t>
  </si>
  <si>
    <t>GPS NF 170</t>
  </si>
  <si>
    <t>GPS NF 179</t>
  </si>
  <si>
    <t>PCC NF 141</t>
  </si>
  <si>
    <t>PCC NF 140</t>
  </si>
  <si>
    <t>PCC NF 146</t>
  </si>
  <si>
    <t>PCC NF 139</t>
  </si>
  <si>
    <t>PCC NF 148</t>
  </si>
  <si>
    <t>PCC NF 82</t>
  </si>
  <si>
    <t>PCC NF 85</t>
  </si>
  <si>
    <t>PCC NF 38490</t>
  </si>
  <si>
    <t>PCC NF 486875</t>
  </si>
  <si>
    <t>PCC NF 20590</t>
  </si>
  <si>
    <t>PCC NF 2001</t>
  </si>
  <si>
    <t>PCC NF 1996</t>
  </si>
  <si>
    <t>PCC NF 2009</t>
  </si>
  <si>
    <t>PCC NF 2489051</t>
  </si>
  <si>
    <t>PCC NF 2511045</t>
  </si>
  <si>
    <t>PCC NF 2535942</t>
  </si>
  <si>
    <t>PCC NF 2560576</t>
  </si>
  <si>
    <t>PCC NF 2787255</t>
  </si>
  <si>
    <t>PCC NF 2610273</t>
  </si>
  <si>
    <t>IRRF NF 170</t>
  </si>
  <si>
    <t>IRRF NF 179</t>
  </si>
  <si>
    <t>IRRF NF 177</t>
  </si>
  <si>
    <t>IRRF NF 38911</t>
  </si>
  <si>
    <t>IRRF NF 491871</t>
  </si>
  <si>
    <t>IRRF NF 2044</t>
  </si>
  <si>
    <t>IRRF NF 681</t>
  </si>
  <si>
    <t>Telefone e internet FIxo</t>
  </si>
  <si>
    <t>IRRF FOLHA 10/2019</t>
  </si>
  <si>
    <t>PIS FOLHA 10/2019</t>
  </si>
  <si>
    <t xml:space="preserve">FGTS RESCISAO </t>
  </si>
  <si>
    <t>GPS FOLHA 10/2019</t>
  </si>
  <si>
    <t xml:space="preserve">SAULO MARTINS FREIRE </t>
  </si>
  <si>
    <t>FRANCISCO CAMPOS AMUD</t>
  </si>
  <si>
    <t>GRACIELE FAVA DE OLIVEIRA</t>
  </si>
  <si>
    <t>RAFAELLA RODRIGUES DE CASTRO</t>
  </si>
  <si>
    <t xml:space="preserve">NAGILLA BARBOSA DE CASTRO </t>
  </si>
  <si>
    <t>RENDIMENTOS 11/2019</t>
  </si>
  <si>
    <t>FOLHA 11/2019</t>
  </si>
  <si>
    <t xml:space="preserve">GRACIELLE FAVA DE OLIVEIRA PAIVA </t>
  </si>
  <si>
    <t xml:space="preserve">GISELA JAYME </t>
  </si>
  <si>
    <t xml:space="preserve">MATHEUS SAN TIAGO LOPES </t>
  </si>
  <si>
    <t>ADRIANA BUENO DE SOUZA</t>
  </si>
  <si>
    <t>VANDO T DA TRINDADE</t>
  </si>
  <si>
    <t>DAIANY PEREIRA DO NASCIMENTO SAN</t>
  </si>
  <si>
    <t>CAROLAINE BASILIO CERQUEIRA</t>
  </si>
  <si>
    <t>SIMONE ROSA REIS</t>
  </si>
  <si>
    <t>JULIANA ALVARENGA DINIZ MENDONÇA</t>
  </si>
  <si>
    <t>MILENA CRISTINA GOULAO</t>
  </si>
  <si>
    <t>ANA CARLA MOREIRA</t>
  </si>
  <si>
    <t>GISELE BORGES DE OLIVEIRA</t>
  </si>
  <si>
    <t>ROGERIO DA COSTA MACHADO</t>
  </si>
  <si>
    <t>ELIZABETH DE ALMEIDA MORAIS</t>
  </si>
  <si>
    <t>MILENA BICUDO DE ARAUJO</t>
  </si>
  <si>
    <t>GISELA JAYME</t>
  </si>
  <si>
    <t>MEGAFORTE TECNOLOGIA EIRELI ME</t>
  </si>
  <si>
    <t>FUNDO FIXO 12/2019</t>
  </si>
  <si>
    <t>FGTS FOLHA 11/2019</t>
  </si>
  <si>
    <t>APIJA PRODUTOS HOSPIT. LABORAT</t>
  </si>
  <si>
    <t>13º TERCEIRO</t>
  </si>
  <si>
    <t>MARIANA PRADO DE LIMA</t>
  </si>
  <si>
    <t>LORENA DA SILVA ARRUDA</t>
  </si>
  <si>
    <t>ISS NF 2055</t>
  </si>
  <si>
    <t>PCC NF 2016</t>
  </si>
  <si>
    <t>PCC NF 162</t>
  </si>
  <si>
    <t>ISS NF 185</t>
  </si>
  <si>
    <t>ISS NF 186</t>
  </si>
  <si>
    <t>PCC NF 158</t>
  </si>
  <si>
    <t>PCC NF 170</t>
  </si>
  <si>
    <t>PCC NF 157</t>
  </si>
  <si>
    <t>PCC NF 179</t>
  </si>
  <si>
    <t>PCC NF 38911</t>
  </si>
  <si>
    <t>PCC NF 6113</t>
  </si>
  <si>
    <t>PCC NF 6112</t>
  </si>
  <si>
    <t>PCC NF 89</t>
  </si>
  <si>
    <t>PCC NF 92</t>
  </si>
  <si>
    <t>PCC NF 86</t>
  </si>
  <si>
    <t>PCC NF 491871</t>
  </si>
  <si>
    <t>PCC NF 2506767</t>
  </si>
  <si>
    <t>PCC NF 20759</t>
  </si>
  <si>
    <t>PCC NF 20954</t>
  </si>
  <si>
    <t>W V DE MOURA NOBEL ENERGIA E EVENTOS</t>
  </si>
  <si>
    <t>GPS NF 2055</t>
  </si>
  <si>
    <t>GPS NF 186</t>
  </si>
  <si>
    <t>GPS NF 185</t>
  </si>
  <si>
    <t>GPS NF 93</t>
  </si>
  <si>
    <t>SANEAMENTO DE GOIÁS S.A</t>
  </si>
  <si>
    <t>IRRF NF 717</t>
  </si>
  <si>
    <t>IRRF NF 185</t>
  </si>
  <si>
    <t>FIGUEIREDO E PINA LTDA ME</t>
  </si>
  <si>
    <t>IRRF NF 2055</t>
  </si>
  <si>
    <t>IRRF NF 196</t>
  </si>
  <si>
    <t>IRRF NF 194</t>
  </si>
  <si>
    <t>IRRF NF 186</t>
  </si>
  <si>
    <t>IRRF NF 39374</t>
  </si>
  <si>
    <t>SEMPREVIDA MEDICINA INTENSIVA LTDA</t>
  </si>
  <si>
    <t>IRRF NF 92</t>
  </si>
  <si>
    <t>IRRF NF 496831</t>
  </si>
  <si>
    <t>IRRF NF 20954</t>
  </si>
  <si>
    <t>IRRF NF 21159</t>
  </si>
  <si>
    <t>EDITORA RAIZES LTDA - EPP</t>
  </si>
  <si>
    <t>DIÁRIAS</t>
  </si>
  <si>
    <t>MARCOS MAURÍLIO DA SILVA</t>
  </si>
  <si>
    <t>SUPERMERCADO NOTA 10 LTDA</t>
  </si>
  <si>
    <t>MINIMERCADO MOREIRA LTDA ME</t>
  </si>
  <si>
    <t>ALEXANDRE BARBOSA MEDICINA EIRELI</t>
  </si>
  <si>
    <t>MEDCOM COMERCIO M H LTDA ME</t>
  </si>
  <si>
    <t>03.20</t>
  </si>
  <si>
    <t>PIS FOLHA 11/2019</t>
  </si>
  <si>
    <t>IRRF FOLHA 11/2019</t>
  </si>
  <si>
    <t xml:space="preserve">IRRF FOLHA 11/2019 </t>
  </si>
  <si>
    <t>ISS RPA N 468</t>
  </si>
  <si>
    <t xml:space="preserve">RENATA PITMAN SANTOS </t>
  </si>
  <si>
    <t>ISS RPA N 467</t>
  </si>
  <si>
    <t xml:space="preserve">JOAO OLINTO RIBEIRO </t>
  </si>
  <si>
    <t>ISS RPA N 469</t>
  </si>
  <si>
    <t xml:space="preserve">JULIANA ALVARENGA DINIZA </t>
  </si>
  <si>
    <t>ISS RPA N 470</t>
  </si>
  <si>
    <t>RPA 468</t>
  </si>
  <si>
    <t>ISS RPA N 466</t>
  </si>
  <si>
    <t>RPA 467</t>
  </si>
  <si>
    <t>RPA 469</t>
  </si>
  <si>
    <t>RPA 470</t>
  </si>
  <si>
    <t>RPA 446</t>
  </si>
  <si>
    <t>ISS NF 99</t>
  </si>
  <si>
    <t>GPS FOLHA 11/2019</t>
  </si>
  <si>
    <t>CASA GOIÂNIA SUL FERRAGENS LTDA</t>
  </si>
  <si>
    <t>JOANA DARC MACHADO S FELIZARDO</t>
  </si>
  <si>
    <t>10.10</t>
  </si>
  <si>
    <t>COMERCIO E MANUTENÇÃO DE EXTINTORES TRIANGULO LTDA</t>
  </si>
  <si>
    <t>RENDIMENTOS 12/2019</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</si>
  <si>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</si>
  <si>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</si>
  <si>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</si>
  <si>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</si>
  <si>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</si>
  <si>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</si>
  <si>
    <t>FUNDO FIXO 01/2020</t>
  </si>
  <si>
    <t>FGTS FOLHA 12/2019</t>
  </si>
  <si>
    <t>FOLHA 12/2019</t>
  </si>
  <si>
    <t>JESUS DANIEL DE CARVALHO</t>
  </si>
  <si>
    <t>LUCAS MENDES RIBEIRO AUGUSTO</t>
  </si>
  <si>
    <t xml:space="preserve">NATALIA ROCHA GUIMARAES </t>
  </si>
  <si>
    <t xml:space="preserve">THAYNARA ALMEIDA RODRIGUES </t>
  </si>
  <si>
    <t>PCC NF 39374</t>
  </si>
  <si>
    <t>PCC NF96</t>
  </si>
  <si>
    <t>01.06</t>
  </si>
  <si>
    <t>01.07</t>
  </si>
  <si>
    <t>01.08</t>
  </si>
  <si>
    <t>01.09</t>
  </si>
  <si>
    <t>01.10</t>
  </si>
  <si>
    <t>GPS NF 97</t>
  </si>
  <si>
    <t>PIS FOLHA 12/2019</t>
  </si>
  <si>
    <t>PCC NF 21159</t>
  </si>
  <si>
    <t>01.11</t>
  </si>
  <si>
    <t>PCC NF 496831</t>
  </si>
  <si>
    <t>01.12</t>
  </si>
  <si>
    <t>01.13</t>
  </si>
  <si>
    <t>01.14</t>
  </si>
  <si>
    <t>GPS NF 36</t>
  </si>
  <si>
    <t>SUPREMA CONSTRUCOES E TERCEIRIZACAO EIRELI</t>
  </si>
  <si>
    <t>PCC NF 6218</t>
  </si>
  <si>
    <t>01.15</t>
  </si>
  <si>
    <t>PCC NF 6219</t>
  </si>
  <si>
    <t>01.16</t>
  </si>
  <si>
    <t>PCC NF 6341</t>
  </si>
  <si>
    <t>01.17</t>
  </si>
  <si>
    <t>PCC NF 6342</t>
  </si>
  <si>
    <t>01.18</t>
  </si>
  <si>
    <t>PCC NF 2024</t>
  </si>
  <si>
    <t>01.19</t>
  </si>
  <si>
    <t>PCC NF 681</t>
  </si>
  <si>
    <t xml:space="preserve">TRANSFERENCIA </t>
  </si>
  <si>
    <t>RPA 471</t>
  </si>
  <si>
    <t>ANDERSON PEREIRA SALGADO</t>
  </si>
  <si>
    <t xml:space="preserve">APLICAÇÃO </t>
  </si>
  <si>
    <t>ATHOS CONTABILIDADE EIRELI LTDA</t>
  </si>
  <si>
    <t xml:space="preserve">AVILA SERVICOS MEDICOS </t>
  </si>
  <si>
    <t>BR GAAP CORPORATION TECNOLOGIA DA INFORMACAO EIRELI</t>
  </si>
  <si>
    <t>GPS FOLHA 12/2019</t>
  </si>
  <si>
    <t>RPA 472</t>
  </si>
  <si>
    <t xml:space="preserve">JOSE EDUARDO SIMARRO RIOS </t>
  </si>
  <si>
    <t>Agua e saneamento</t>
  </si>
  <si>
    <t xml:space="preserve">SHAYANY FORTUNATO AUER </t>
  </si>
  <si>
    <t>SUELEN CAROLINA DA COSTA BANDEIRA PRATES</t>
  </si>
  <si>
    <t xml:space="preserve">VOLUS TECNOLOGIA E GESTAO DE BENEFICIOS LTDA </t>
  </si>
  <si>
    <t>IRRF NF 736</t>
  </si>
  <si>
    <t>IRRF NF 39791</t>
  </si>
  <si>
    <t>IRRF NF 21348</t>
  </si>
  <si>
    <t>IRRF NF 503408</t>
  </si>
  <si>
    <t xml:space="preserve">IRRF NFS </t>
  </si>
  <si>
    <t>IRRF NFS 12/2019</t>
  </si>
  <si>
    <t>IRRF FOLHA 12/2019</t>
  </si>
  <si>
    <t>IRRF NF 211 213</t>
  </si>
  <si>
    <t>GPS NF 211 213</t>
  </si>
  <si>
    <t>INCINERA TRATAMENTO DE RESIDUOS LTDA</t>
  </si>
  <si>
    <t>VISIOBAND SOLUÇÕES EM IMPRESSÃO LTDA</t>
  </si>
  <si>
    <t>DIRECTA COMERCIO E SERVICOS E SOLUCOES LTDA</t>
  </si>
  <si>
    <t>CIRURGICA FERNANDES LTDA</t>
  </si>
  <si>
    <t>VOZ DIGITAL SOLUCOES EM TECNOLOGIA E CONSULTORIA LTDA</t>
  </si>
  <si>
    <t xml:space="preserve">BICUDOS PRESTADORA DE SERVICOS LTDA </t>
  </si>
  <si>
    <t>W V DE MOURA - NOBEL ENERGIA E EVENTOS EPP</t>
  </si>
  <si>
    <t>JB BARBOSA FILHO LAVANDERIA JHON CLER ME</t>
  </si>
  <si>
    <t>ISS RPA 471</t>
  </si>
  <si>
    <t>ISS RPA 472</t>
  </si>
  <si>
    <t xml:space="preserve">ISS NF 211 </t>
  </si>
  <si>
    <t>ISS NF 213</t>
  </si>
  <si>
    <t>ISS NF 36</t>
  </si>
  <si>
    <t xml:space="preserve">UNIMED GOIANIA COOPERATIVA DE TRABALHO MEDICO </t>
  </si>
  <si>
    <t>CASA SÃO JOSE COMERCIO DE ALIMENTOS LTDA</t>
  </si>
  <si>
    <t>WORK7 AUDITORES INDEPENDENTES SS</t>
  </si>
  <si>
    <t xml:space="preserve">DIAGGOIAS DIAGNOSTICOS CIENTIFICOS LTDA </t>
  </si>
  <si>
    <t>PRIME COMERCIO DE PRODUTOS HOSPITALARES LTDA</t>
  </si>
  <si>
    <t>POLAR FIX INDUSTRIA E COMERCIO DE PRODUTOS HOSPITALARES</t>
  </si>
  <si>
    <t xml:space="preserve">SMART7 DIGITAL LTDA </t>
  </si>
  <si>
    <t xml:space="preserve">BELIVE COMERCIO DE PRODUTOS HOSPITALARES </t>
  </si>
  <si>
    <t xml:space="preserve">BIONEXO DO BRASIL SOLUCOES DIGITAIS </t>
  </si>
  <si>
    <t xml:space="preserve">DMI MATERIAL MEDICO HOSPITALAR LTDA </t>
  </si>
  <si>
    <t xml:space="preserve">LEDA MARCIA DE VASCONCELOS </t>
  </si>
  <si>
    <t>NL PRODUTOS HOSPITALARES EIRELI</t>
  </si>
  <si>
    <t>TOTVS S.A</t>
  </si>
  <si>
    <t>ATACADAO DAS EMBALAGENS EIRELI</t>
  </si>
  <si>
    <t xml:space="preserve">MINIMERCADO MOREIRA LTDA </t>
  </si>
  <si>
    <t>MEDICINI COMERCIO HOSPITALAR ME</t>
  </si>
  <si>
    <t>ASTUSTEC MEDICAL TECNOLOGY LTDA</t>
  </si>
  <si>
    <t>GOLDSERV COMERCIAL</t>
  </si>
  <si>
    <t>RENDIMENTO</t>
  </si>
  <si>
    <t>RENDIMENTOS 01/2020</t>
  </si>
  <si>
    <t>https://ibghorg.sharepoint.com/:x:/r/documentos/_layouts/15/Doc.aspx?sourcedoc=%7B0287BC76-70EA-5F77-A329-59B1FFB4672E%7D&amp;file=FLUXO%20CAIXA%20-%202020%20-%20DEZEMBRO%20-%20HEELJ.2.0.xlsx&amp;action=default&amp;mobileredirect=true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</si>
</sst>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61"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3">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2">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medium">
        <color auto="1"/>
      </left>
      <right style="medium">
        <color auto="1"/>
      </right>
      <top style="thin">
        <color auto="1"/>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377">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0" fontId="52" fillId="17" borderId="6" xfId="0" applyFont="1" applyFill="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14" fontId="53" fillId="0" borderId="6" xfId="0" applyNumberFormat="1" applyFont="1" applyBorder="1" applyAlignment="1">
      <alignment horizontal="center"/>
    </xf>
    <xf numFmtId="4" fontId="53" fillId="0" borderId="6" xfId="0" applyNumberFormat="1" applyFont="1" applyBorder="1"/>
    <xf numFmtId="0" fontId="53" fillId="17" borderId="6" xfId="0" applyFont="1" applyFill="1" applyBorder="1" applyAlignment="1">
      <alignment horizontal="center"/>
    </xf>
    <xf numFmtId="4" fontId="52" fillId="0" borderId="18" xfId="0" applyNumberFormat="1" applyFont="1" applyBorder="1"/>
    <xf numFmtId="0" fontId="52" fillId="0" borderId="18" xfId="0" applyFont="1" applyBorder="1"/>
    <xf numFmtId="0" fontId="53" fillId="0" borderId="6" xfId="0" applyFont="1" applyBorder="1" applyAlignment="1">
      <alignment vertical="center"/>
    </xf>
    <xf numFmtId="0" fontId="53" fillId="17" borderId="6" xfId="0" applyFont="1" applyFill="1" applyBorder="1"/>
    <xf numFmtId="4" fontId="53" fillId="17" borderId="6" xfId="0" applyNumberFormat="1" applyFont="1" applyFill="1" applyBorder="1"/>
    <xf numFmtId="0" fontId="52" fillId="0" borderId="6" xfId="0" applyFont="1" applyBorder="1" applyAlignment="1">
      <alignment horizontal="center" vertical="center"/>
    </xf>
    <xf numFmtId="14" fontId="52" fillId="17" borderId="6" xfId="0" applyNumberFormat="1" applyFont="1" applyFill="1" applyBorder="1" applyAlignment="1">
      <alignment horizontal="center"/>
    </xf>
    <xf numFmtId="4" fontId="52" fillId="17" borderId="6" xfId="0" applyNumberFormat="1" applyFont="1" applyFill="1" applyBorder="1"/>
    <xf numFmtId="4" fontId="52" fillId="18" borderId="6" xfId="0" applyNumberFormat="1" applyFont="1" applyFill="1" applyBorder="1"/>
    <xf numFmtId="0" fontId="52" fillId="18" borderId="6" xfId="0" applyFont="1" applyFill="1" applyBorder="1"/>
    <xf numFmtId="4" fontId="53" fillId="18" borderId="6" xfId="0" applyNumberFormat="1" applyFont="1" applyFill="1" applyBorder="1"/>
    <xf numFmtId="0" fontId="53" fillId="18" borderId="6" xfId="0" applyFont="1" applyFill="1" applyBorder="1"/>
    <xf numFmtId="0" fontId="52" fillId="19" borderId="6" xfId="0" applyFont="1" applyFill="1" applyBorder="1" applyAlignment="1">
      <alignment horizontal="center"/>
    </xf>
    <xf numFmtId="0" fontId="51" fillId="0" borderId="0" xfId="14"/>
    <xf numFmtId="17" fontId="36" fillId="0" borderId="44" xfId="12" applyNumberFormat="1" applyFont="1" applyBorder="1" applyAlignment="1"/>
    <xf numFmtId="171" fontId="37" fillId="0" borderId="44"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5" xfId="12" applyNumberFormat="1" applyFont="1" applyBorder="1" applyAlignment="1"/>
    <xf numFmtId="171" fontId="37" fillId="0" borderId="45" xfId="12" applyNumberFormat="1" applyFont="1" applyBorder="1"/>
    <xf numFmtId="171" fontId="37" fillId="0" borderId="43" xfId="12" applyNumberFormat="1" applyFont="1" applyBorder="1"/>
    <xf numFmtId="17" fontId="36" fillId="0" borderId="45" xfId="0" applyNumberFormat="1" applyFont="1" applyBorder="1" applyAlignment="1"/>
    <xf numFmtId="171" fontId="37" fillId="0" borderId="45" xfId="0" applyNumberFormat="1" applyFont="1" applyBorder="1"/>
    <xf numFmtId="17" fontId="36" fillId="0" borderId="44" xfId="12" applyNumberFormat="1" applyFont="1" applyFill="1" applyBorder="1" applyAlignment="1"/>
    <xf numFmtId="171" fontId="37" fillId="0" borderId="44" xfId="12" applyNumberFormat="1" applyFont="1" applyFill="1" applyBorder="1"/>
    <xf numFmtId="17" fontId="36" fillId="0" borderId="44" xfId="0" applyNumberFormat="1" applyFont="1" applyFill="1" applyBorder="1" applyAlignment="1"/>
    <xf numFmtId="171" fontId="37" fillId="0" borderId="44" xfId="0" applyNumberFormat="1" applyFont="1" applyFill="1" applyBorder="1"/>
    <xf numFmtId="4" fontId="45" fillId="0" borderId="36" xfId="0" applyNumberFormat="1" applyFont="1" applyBorder="1"/>
    <xf numFmtId="171" fontId="37" fillId="0" borderId="46" xfId="12" applyNumberFormat="1" applyFont="1" applyBorder="1"/>
    <xf numFmtId="17" fontId="36" fillId="0" borderId="46" xfId="12" applyNumberFormat="1" applyFont="1" applyBorder="1" applyAlignment="1"/>
    <xf numFmtId="171" fontId="37" fillId="0" borderId="46" xfId="0" applyNumberFormat="1" applyFont="1" applyBorder="1"/>
    <xf numFmtId="17" fontId="36" fillId="0" borderId="47" xfId="12" applyNumberFormat="1" applyFont="1" applyBorder="1" applyAlignment="1"/>
    <xf numFmtId="171" fontId="36" fillId="0" borderId="35" xfId="12" applyNumberFormat="1" applyFont="1" applyBorder="1"/>
    <xf numFmtId="171" fontId="36" fillId="0" borderId="44" xfId="12" applyNumberFormat="1" applyFont="1" applyFill="1" applyBorder="1"/>
    <xf numFmtId="171" fontId="36" fillId="0" borderId="45" xfId="12" applyNumberFormat="1" applyFont="1" applyBorder="1"/>
    <xf numFmtId="171" fontId="36" fillId="0" borderId="44" xfId="12" applyNumberFormat="1" applyFont="1" applyBorder="1"/>
    <xf numFmtId="171" fontId="36" fillId="0" borderId="46" xfId="12" applyNumberFormat="1" applyFont="1" applyBorder="1"/>
    <xf numFmtId="171" fontId="37" fillId="19" borderId="0" xfId="12" applyNumberFormat="1" applyFont="1" applyFill="1"/>
    <xf numFmtId="0" fontId="53" fillId="17" borderId="6" xfId="0" applyFont="1" applyFill="1" applyBorder="1" applyAlignment="1">
      <alignment horizontal="center" vertical="center"/>
    </xf>
    <xf numFmtId="0" fontId="52" fillId="0" borderId="8" xfId="0" applyFont="1" applyBorder="1"/>
    <xf numFmtId="4" fontId="54" fillId="0" borderId="0" xfId="0" applyNumberFormat="1" applyFont="1" applyAlignment="1">
      <alignment horizontal="center" wrapText="1"/>
    </xf>
    <xf numFmtId="0" fontId="54" fillId="0" borderId="0" xfId="0" applyFont="1" applyAlignment="1">
      <alignment horizontal="center" wrapText="1"/>
    </xf>
    <xf numFmtId="10" fontId="46" fillId="4" borderId="8" xfId="3" applyNumberFormat="1" applyFont="1" applyBorder="1" applyProtection="1"/>
    <xf numFmtId="43" fontId="55" fillId="0" borderId="0" xfId="15" applyFont="1"/>
    <xf numFmtId="43" fontId="56" fillId="0" borderId="0" xfId="15" applyFont="1" applyAlignment="1">
      <alignment horizontal="center" wrapText="1"/>
    </xf>
    <xf numFmtId="9" fontId="15" fillId="7" borderId="0" xfId="4" applyNumberFormat="1" applyFont="1" applyFill="1" applyBorder="1" applyAlignment="1" applyProtection="1">
      <alignment horizontal="center" vertical="center" wrapText="1"/>
    </xf>
    <xf numFmtId="0" fontId="57" fillId="2" borderId="0" xfId="2" applyFont="1" applyFill="1"/>
    <xf numFmtId="0" fontId="57" fillId="2" borderId="0" xfId="2" applyFont="1" applyFill="1" applyAlignment="1">
      <alignment horizontal="center"/>
    </xf>
    <xf numFmtId="0" fontId="58" fillId="0" borderId="0" xfId="4" applyNumberFormat="1" applyFont="1" applyBorder="1" applyAlignment="1" applyProtection="1">
      <alignment horizontal="center" vertical="center" wrapText="1"/>
    </xf>
    <xf numFmtId="172" fontId="58" fillId="0" borderId="0" xfId="4" applyNumberFormat="1" applyFont="1" applyBorder="1" applyAlignment="1" applyProtection="1">
      <alignment vertical="center" wrapText="1"/>
    </xf>
    <xf numFmtId="164" fontId="58" fillId="0" borderId="0" xfId="4" applyFont="1" applyBorder="1" applyProtection="1"/>
    <xf numFmtId="164" fontId="58" fillId="0" borderId="0" xfId="4" applyFont="1" applyBorder="1" applyAlignment="1" applyProtection="1">
      <alignment vertical="center" wrapText="1"/>
    </xf>
    <xf numFmtId="4" fontId="59" fillId="0" borderId="0" xfId="2" applyNumberFormat="1" applyFont="1"/>
    <xf numFmtId="4" fontId="60" fillId="0" borderId="0" xfId="2" applyNumberFormat="1" applyFont="1"/>
    <xf numFmtId="171" fontId="37" fillId="20" borderId="35" xfId="12" applyNumberFormat="1" applyFont="1" applyFill="1" applyBorder="1"/>
    <xf numFmtId="171" fontId="37" fillId="20" borderId="35" xfId="0" applyNumberFormat="1" applyFont="1" applyFill="1" applyBorder="1"/>
    <xf numFmtId="43" fontId="0" fillId="20" borderId="6" xfId="8" applyFont="1" applyFill="1" applyBorder="1"/>
    <xf numFmtId="0" fontId="40" fillId="20" borderId="0" xfId="6" applyFont="1" applyFill="1"/>
    <xf numFmtId="43" fontId="0" fillId="21" borderId="6" xfId="8" applyFont="1" applyFill="1" applyBorder="1"/>
    <xf numFmtId="0" fontId="40" fillId="21" borderId="0" xfId="6" applyFont="1" applyFill="1"/>
    <xf numFmtId="43" fontId="0" fillId="11" borderId="6" xfId="8" applyFont="1" applyFill="1" applyBorder="1"/>
    <xf numFmtId="0" fontId="40" fillId="11" borderId="0" xfId="6" applyFont="1" applyFill="1"/>
    <xf numFmtId="171" fontId="36" fillId="20" borderId="35" xfId="12" applyNumberFormat="1" applyFont="1" applyFill="1" applyBorder="1"/>
    <xf numFmtId="4" fontId="45" fillId="0" borderId="16" xfId="0" applyNumberFormat="1" applyFont="1" applyFill="1" applyBorder="1"/>
    <xf numFmtId="171" fontId="37" fillId="22" borderId="35" xfId="12" applyNumberFormat="1" applyFont="1" applyFill="1" applyBorder="1"/>
    <xf numFmtId="171" fontId="37" fillId="0" borderId="35" xfId="12" applyNumberFormat="1" applyFont="1" applyFill="1" applyBorder="1"/>
    <xf numFmtId="0" fontId="53" fillId="17" borderId="0" xfId="0" applyFont="1" applyFill="1" applyBorder="1"/>
    <xf numFmtId="0" fontId="53" fillId="0" borderId="0" xfId="0" applyFont="1" applyBorder="1"/>
    <xf numFmtId="0" fontId="52" fillId="0" borderId="0" xfId="0" applyFont="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12" xfId="0" applyNumberFormat="1" applyFont="1" applyBorder="1" applyAlignment="1">
      <alignment horizontal="center" vertical="center"/>
    </xf>
    <xf numFmtId="0" fontId="45" fillId="0" borderId="0" xfId="0" applyFont="1" applyAlignment="1">
      <alignment horizontal="center" vertical="center"/>
    </xf>
    <xf numFmtId="0" fontId="44" fillId="6" borderId="11" xfId="0" applyFont="1" applyFill="1" applyBorder="1" applyAlignment="1">
      <alignment horizontal="center" vertical="center" wrapText="1"/>
    </xf>
    <xf numFmtId="4" fontId="34" fillId="0" borderId="12" xfId="0" applyNumberFormat="1" applyFont="1" applyBorder="1" applyAlignment="1">
      <alignment horizontal="center"/>
    </xf>
    <xf numFmtId="0" fontId="45" fillId="0" borderId="12" xfId="0" applyFont="1" applyBorder="1" applyAlignment="1">
      <alignment horizontal="center" vertical="center" wrapText="1"/>
    </xf>
    <xf numFmtId="4" fontId="45" fillId="0" borderId="48" xfId="0" applyNumberFormat="1" applyFont="1" applyBorder="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9" xfId="12" applyFont="1" applyBorder="1" applyAlignment="1">
      <alignment horizontal="center" vertical="center" textRotation="255"/>
    </xf>
    <xf numFmtId="0" fontId="37" fillId="0" borderId="51"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21" Type="http://schemas.openxmlformats.org/officeDocument/2006/relationships/hyperlink" Target="javascript:pesquisaDOC('08/03/2017');" TargetMode="External"/><Relationship Id="rId34" Type="http://schemas.openxmlformats.org/officeDocument/2006/relationships/printerSettings" Target="../printerSettings/printerSettings3.bin"/><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hyperlink" Target="https://ibghorg.sharepoint.com/:x:/r/documentos/_layouts/15/Doc.aspx?sourcedoc=%7B0287BC76-70EA-5F77-A329-59B1FFB4672E%7D&amp;file=FLUXO%20CAIXA%20-%202020%20-%20DEZEMBRO%20-%20HEELJ.2.0.xlsx&amp;action=default&amp;mobileredirect=true" TargetMode="External"/><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37" Type="http://schemas.openxmlformats.org/officeDocument/2006/relationships/comments" Target="../comments1.xm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vmlDrawing" Target="../drawings/vmlDrawing1.v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drawing" Target="../drawings/drawing1.xml"/><Relationship Id="rId8" Type="http://schemas.openxmlformats.org/officeDocument/2006/relationships/hyperlink" Target="javascript:abreLinkTed('163636',%20'21/03/2017',%20'45.584,29',%20'ENVIO%20TED');" TargetMode="External"/><Relationship Id="rId3" Type="http://schemas.openxmlformats.org/officeDocument/2006/relationships/hyperlink" Target="javascript:abreLinkTed('197058',%20'10/03/2017',%20'15.000,00',%20'ENVIO%20TED');"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27"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49" t="s">
        <v>0</v>
      </c>
      <c r="B1" s="349"/>
      <c r="C1" s="349"/>
      <c r="D1" s="349"/>
      <c r="E1" s="349"/>
      <c r="F1" s="349"/>
      <c r="G1" s="349"/>
      <c r="H1" s="349"/>
      <c r="I1" s="349"/>
      <c r="J1" s="349"/>
      <c r="K1" s="349"/>
      <c r="L1" s="349"/>
      <c r="M1" s="323"/>
    </row>
    <row r="2" spans="1:15" ht="15" customHeight="1" x14ac:dyDescent="0.3">
      <c r="A2" s="350" t="s">
        <v>1</v>
      </c>
      <c r="B2" s="350"/>
      <c r="C2" s="350"/>
      <c r="D2" s="350"/>
      <c r="E2" s="350"/>
      <c r="F2" s="350"/>
      <c r="G2" s="350"/>
      <c r="H2" s="350"/>
      <c r="I2" s="350"/>
      <c r="J2" s="350"/>
      <c r="K2" s="350"/>
      <c r="L2" s="350"/>
      <c r="M2" s="323"/>
    </row>
    <row r="3" spans="1:15" ht="15.75" customHeight="1" thickBot="1" x14ac:dyDescent="0.35">
      <c r="A3" s="351" t="s">
        <v>2</v>
      </c>
      <c r="B3" s="351"/>
      <c r="C3" s="351"/>
      <c r="D3" s="351"/>
      <c r="E3" s="351"/>
      <c r="F3" s="351"/>
      <c r="G3" s="351"/>
      <c r="H3" s="351"/>
      <c r="I3" s="351"/>
      <c r="J3" s="351"/>
      <c r="K3" s="351"/>
      <c r="L3" s="351"/>
      <c r="M3" s="324"/>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25"/>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f>'Base -Receita-Despesa'!BJ14</f>
        <v>875522.2300000001</v>
      </c>
      <c r="I5" s="27" t="e">
        <f>'Base -Receita-Despesa'!#REF!</f>
        <v>#REF!</v>
      </c>
      <c r="J5" s="28">
        <f>E5/D5</f>
        <v>5.6687687894098211</v>
      </c>
      <c r="K5" s="27">
        <f>HLOOKUP($K$4,$D$4:$J$17,M5,0)</f>
        <v>8878320.879999999</v>
      </c>
      <c r="L5" s="28">
        <f t="shared" ref="L5:L7" si="0">K5/E5</f>
        <v>7.8177897052535634</v>
      </c>
      <c r="M5" s="326">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875522.2300000001</v>
      </c>
      <c r="H6" s="27">
        <f>'Base -Receita-Despesa'!BU69</f>
        <v>0</v>
      </c>
      <c r="I6" s="27" t="e">
        <f>'Base -Receita-Despesa'!#REF!</f>
        <v>#REF!</v>
      </c>
      <c r="J6" s="28">
        <f>E6/D6</f>
        <v>7.8177897052535634</v>
      </c>
      <c r="K6" s="27">
        <f t="shared" ref="K6:K15" si="1">HLOOKUP($K$4,$D$4:$J$17,M6,0)</f>
        <v>1208</v>
      </c>
      <c r="L6" s="28">
        <f t="shared" si="0"/>
        <v>1.3606176396724242E-4</v>
      </c>
      <c r="M6" s="326">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32453566.790000007</v>
      </c>
      <c r="H7" s="27">
        <f t="shared" ca="1" si="2"/>
        <v>2307295.1599999997</v>
      </c>
      <c r="I7" s="27">
        <f t="shared" ca="1" si="2"/>
        <v>0</v>
      </c>
      <c r="J7" s="28">
        <f ca="1">E7/D7</f>
        <v>1.6690832894057892</v>
      </c>
      <c r="K7" s="27">
        <f t="shared" ca="1" si="1"/>
        <v>18895313.170000002</v>
      </c>
      <c r="L7" s="28">
        <f t="shared" ca="1" si="0"/>
        <v>0.71937935533316666</v>
      </c>
      <c r="M7" s="326">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22">
        <f ca="1">K8/E8</f>
        <v>0.71937935533316666</v>
      </c>
      <c r="M8" s="326">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-85598.84</v>
      </c>
      <c r="H9" s="27">
        <f t="shared" ca="1" si="3"/>
        <v>0</v>
      </c>
      <c r="I9" s="27">
        <f t="shared" ca="1" si="3"/>
        <v>0</v>
      </c>
      <c r="J9" s="28">
        <f ca="1">E9/D9</f>
        <v>41.965826012164406</v>
      </c>
      <c r="K9" s="27">
        <f t="shared" ca="1" si="1"/>
        <v>-1008295.4</v>
      </c>
      <c r="L9" s="28">
        <f t="shared" ref="L9:L17" ca="1" si="4">K9/E9</f>
        <v>0.87863472837950485</v>
      </c>
      <c r="M9" s="326">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-21241548.449999999</v>
      </c>
      <c r="H10" s="27">
        <f t="shared" ca="1" si="5"/>
        <v>-1491073.05</v>
      </c>
      <c r="I10" s="27">
        <f t="shared" ca="1" si="5"/>
        <v>0</v>
      </c>
      <c r="J10" s="28">
        <f t="shared" ref="J10:J16" ca="1" si="6">E10/D10</f>
        <v>1.1222658098981078</v>
      </c>
      <c r="K10" s="27">
        <f t="shared" ca="1" si="1"/>
        <v>-16023975.549999999</v>
      </c>
      <c r="L10" s="28">
        <f t="shared" ca="1" si="4"/>
        <v>2.0519454772668291</v>
      </c>
      <c r="M10" s="326">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-285110.51</v>
      </c>
      <c r="H11" s="35">
        <f t="shared" ca="1" si="7"/>
        <v>-245431.46</v>
      </c>
      <c r="I11" s="35">
        <f t="shared" ca="1" si="7"/>
        <v>0</v>
      </c>
      <c r="J11" s="28">
        <f t="shared" ca="1" si="6"/>
        <v>0.4541264201388675</v>
      </c>
      <c r="K11" s="35">
        <f t="shared" ca="1" si="1"/>
        <v>-585008.22000000009</v>
      </c>
      <c r="L11" s="36">
        <f t="shared" ca="1" si="4"/>
        <v>2.1372699124265049</v>
      </c>
      <c r="M11" s="326">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-7158176.0799999991</v>
      </c>
      <c r="H12" s="27">
        <f t="shared" ca="1" si="8"/>
        <v>-328788.68000000005</v>
      </c>
      <c r="I12" s="27">
        <f t="shared" ca="1" si="8"/>
        <v>0</v>
      </c>
      <c r="J12" s="28">
        <f t="shared" ca="1" si="6"/>
        <v>1.2973802151269926</v>
      </c>
      <c r="K12" s="27">
        <f t="shared" ca="1" si="1"/>
        <v>-7468233.3529999973</v>
      </c>
      <c r="L12" s="28">
        <f t="shared" ca="1" si="4"/>
        <v>1.034399694949715</v>
      </c>
      <c r="M12" s="326">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-1322132.3</v>
      </c>
      <c r="H13" s="27">
        <f t="shared" ca="1" si="9"/>
        <v>-163832.46000000002</v>
      </c>
      <c r="I13" s="27">
        <f t="shared" ca="1" si="9"/>
        <v>0</v>
      </c>
      <c r="J13" s="28">
        <f t="shared" ca="1" si="6"/>
        <v>0.95500992336437829</v>
      </c>
      <c r="K13" s="27">
        <f t="shared" ca="1" si="1"/>
        <v>-1199994.4500000002</v>
      </c>
      <c r="L13" s="28">
        <f t="shared" ca="1" si="4"/>
        <v>1.0757961703953549</v>
      </c>
      <c r="M13" s="326">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-33973.699999999997</v>
      </c>
      <c r="H14" s="27">
        <f t="shared" ca="1" si="10"/>
        <v>-728.15</v>
      </c>
      <c r="I14" s="27">
        <f t="shared" ca="1" si="10"/>
        <v>0</v>
      </c>
      <c r="J14" s="28">
        <f t="shared" ca="1" si="6"/>
        <v>2.3452389087987218</v>
      </c>
      <c r="K14" s="27">
        <f t="shared" ca="1" si="1"/>
        <v>-36862.92</v>
      </c>
      <c r="L14" s="28">
        <f t="shared" ca="1" si="4"/>
        <v>0.66718454136777561</v>
      </c>
      <c r="M14" s="326">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-2464577.8587777684</v>
      </c>
      <c r="H15" s="27">
        <f>SUM('Base -Receita-Despesa'!BV37,'Base -Receita-Despesa'!BV39,'Base -Receita-Despesa'!S42:BV46,'Base -Receita-Despesa'!BV48:BV49)</f>
        <v>-6246120.4624238973</v>
      </c>
      <c r="I15" s="27" t="e">
        <f>SUM('Base -Receita-Despesa'!#REF!,'Base -Receita-Despesa'!#REF!,'Base -Receita-Despesa'!#REF!,'Base -Receita-Despesa'!#REF!)</f>
        <v>#REF!</v>
      </c>
      <c r="J15" s="28">
        <f t="shared" si="6"/>
        <v>1.9766436213717413</v>
      </c>
      <c r="K15" s="27">
        <f t="shared" si="1"/>
        <v>-1457900.5752902187</v>
      </c>
      <c r="L15" s="28">
        <f t="shared" si="4"/>
        <v>1.6154997485834133</v>
      </c>
      <c r="M15" s="326">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-32591117.738777768</v>
      </c>
      <c r="H16" s="31">
        <f t="shared" ca="1" si="11"/>
        <v>-8475974.2624238972</v>
      </c>
      <c r="I16" s="31" t="e">
        <f t="shared" ca="1" si="11"/>
        <v>#REF!</v>
      </c>
      <c r="J16" s="192">
        <f t="shared" ca="1" si="6"/>
        <v>1.2514553551995626</v>
      </c>
      <c r="K16" s="31">
        <f ca="1">SUM(K9:K15)</f>
        <v>-27780270.468290213</v>
      </c>
      <c r="L16" s="192">
        <f t="shared" ca="1" si="4"/>
        <v>1.499733821880143</v>
      </c>
      <c r="M16" s="326">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-32591117.738777768</v>
      </c>
      <c r="H17" s="38">
        <f t="shared" ca="1" si="12"/>
        <v>-8475974.2624238972</v>
      </c>
      <c r="I17" s="38" t="e">
        <f t="shared" ca="1" si="12"/>
        <v>#REF!</v>
      </c>
      <c r="J17" s="39">
        <f ca="1">E17/D17</f>
        <v>8.2780868783327914</v>
      </c>
      <c r="K17" s="38">
        <f ca="1">K8+K16</f>
        <v>-8884957.2982902117</v>
      </c>
      <c r="L17" s="39">
        <f t="shared" ca="1" si="4"/>
        <v>-1.1475322237463808</v>
      </c>
      <c r="M17" s="326">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47" t="s">
        <v>21</v>
      </c>
      <c r="B20" s="347"/>
      <c r="C20" s="347"/>
      <c r="D20" s="347"/>
      <c r="E20" s="347"/>
      <c r="F20" s="347"/>
      <c r="G20" s="347"/>
      <c r="H20" s="347"/>
      <c r="I20" s="347"/>
      <c r="J20" s="347"/>
      <c r="K20" s="347"/>
      <c r="L20" s="347"/>
    </row>
    <row r="21" spans="1:15" x14ac:dyDescent="0.3">
      <c r="A21" s="347" t="s">
        <v>22</v>
      </c>
      <c r="B21" s="347"/>
      <c r="C21" s="347"/>
      <c r="D21" s="347"/>
      <c r="E21" s="347"/>
      <c r="F21" s="347"/>
      <c r="G21" s="347"/>
      <c r="H21" s="347"/>
      <c r="I21" s="347"/>
      <c r="J21" s="347"/>
      <c r="K21" s="347"/>
      <c r="L21" s="347"/>
    </row>
    <row r="22" spans="1:15" x14ac:dyDescent="0.3">
      <c r="A22" s="346" t="s">
        <v>23</v>
      </c>
      <c r="B22" s="346"/>
      <c r="C22" s="346"/>
      <c r="D22" s="346"/>
      <c r="E22" s="346"/>
      <c r="F22" s="257"/>
      <c r="G22" s="257"/>
      <c r="H22" s="257"/>
      <c r="I22" s="257"/>
      <c r="J22" s="43"/>
      <c r="K22" s="43"/>
      <c r="L22" s="43"/>
    </row>
    <row r="23" spans="1:15" ht="12.75" customHeight="1" x14ac:dyDescent="0.3">
      <c r="A23" s="348" t="s">
        <v>24</v>
      </c>
      <c r="B23" s="348"/>
      <c r="C23" s="348"/>
      <c r="D23" s="348"/>
      <c r="E23" s="348"/>
      <c r="F23" s="258"/>
      <c r="G23" s="258"/>
      <c r="H23" s="258"/>
      <c r="I23" s="258"/>
      <c r="J23" s="43"/>
      <c r="K23" s="43"/>
      <c r="L23" s="43"/>
    </row>
    <row r="24" spans="1:15" x14ac:dyDescent="0.3">
      <c r="A24" s="348"/>
      <c r="B24" s="348"/>
      <c r="C24" s="348"/>
      <c r="D24" s="348"/>
      <c r="E24" s="348"/>
      <c r="F24" s="258"/>
      <c r="G24" s="258"/>
      <c r="H24" s="258"/>
      <c r="I24" s="258"/>
      <c r="J24" s="43"/>
      <c r="K24" s="43"/>
      <c r="L24" s="43"/>
    </row>
    <row r="25" spans="1:15" x14ac:dyDescent="0.3">
      <c r="A25" s="348"/>
      <c r="B25" s="348"/>
      <c r="C25" s="348"/>
      <c r="D25" s="348"/>
      <c r="E25" s="348"/>
      <c r="F25" s="258"/>
      <c r="G25" s="258"/>
      <c r="H25" s="258"/>
      <c r="I25" s="258"/>
      <c r="J25" s="43"/>
      <c r="K25" s="43"/>
      <c r="L25" s="43"/>
    </row>
    <row r="26" spans="1:15" x14ac:dyDescent="0.3">
      <c r="A26" s="348"/>
      <c r="B26" s="348"/>
      <c r="C26" s="348"/>
      <c r="D26" s="348"/>
      <c r="E26" s="348"/>
      <c r="F26" s="258"/>
      <c r="G26" s="258"/>
      <c r="H26" s="258"/>
      <c r="I26" s="258"/>
      <c r="J26" s="43"/>
      <c r="K26" s="43"/>
      <c r="L26" s="43"/>
    </row>
    <row r="27" spans="1:15" x14ac:dyDescent="0.3">
      <c r="A27" s="348"/>
      <c r="B27" s="348"/>
      <c r="C27" s="348"/>
      <c r="D27" s="348"/>
      <c r="E27" s="348"/>
      <c r="F27" s="258"/>
      <c r="G27" s="258"/>
      <c r="H27" s="258"/>
      <c r="I27" s="258"/>
      <c r="J27" s="43"/>
      <c r="K27" s="43"/>
      <c r="L27" s="43"/>
    </row>
    <row r="28" spans="1:15" x14ac:dyDescent="0.3">
      <c r="A28" s="348"/>
      <c r="B28" s="348"/>
      <c r="C28" s="348"/>
      <c r="D28" s="348"/>
      <c r="E28" s="348"/>
      <c r="F28" s="258"/>
      <c r="G28" s="258"/>
      <c r="H28" s="258"/>
      <c r="I28" s="258"/>
      <c r="J28" s="43"/>
      <c r="K28" s="43"/>
      <c r="L28" s="43"/>
    </row>
    <row r="29" spans="1:15" s="20" customFormat="1" ht="13.2" x14ac:dyDescent="0.25">
      <c r="A29" s="21"/>
      <c r="B29" s="22"/>
      <c r="M29" s="327"/>
    </row>
    <row r="30" spans="1:15" s="20" customFormat="1" ht="13.2" x14ac:dyDescent="0.25">
      <c r="A30" s="21"/>
      <c r="B30" s="22"/>
      <c r="M30" s="327"/>
    </row>
    <row r="31" spans="1:15" s="20" customFormat="1" ht="13.2" x14ac:dyDescent="0.25">
      <c r="A31" s="21"/>
      <c r="B31" s="22"/>
      <c r="M31" s="327"/>
    </row>
    <row r="32" spans="1:15" s="20" customFormat="1" ht="13.2" x14ac:dyDescent="0.25">
      <c r="A32" s="21"/>
      <c r="B32" s="22"/>
      <c r="M32" s="327"/>
    </row>
    <row r="33" spans="1:13" s="20" customFormat="1" ht="13.2" x14ac:dyDescent="0.25">
      <c r="A33" s="21"/>
      <c r="B33" s="22"/>
      <c r="M33" s="327"/>
    </row>
    <row r="34" spans="1:13" s="20" customFormat="1" ht="13.2" x14ac:dyDescent="0.25">
      <c r="A34" s="21"/>
      <c r="B34" s="22"/>
      <c r="M34" s="327"/>
    </row>
    <row r="35" spans="1:13" s="20" customFormat="1" ht="13.2" x14ac:dyDescent="0.25">
      <c r="A35" s="21"/>
      <c r="B35" s="22"/>
      <c r="M35" s="327"/>
    </row>
    <row r="36" spans="1:13" s="20" customFormat="1" ht="13.2" x14ac:dyDescent="0.25">
      <c r="A36" s="21"/>
      <c r="B36" s="22"/>
      <c r="M36" s="327"/>
    </row>
    <row r="37" spans="1:13" s="20" customFormat="1" ht="13.2" x14ac:dyDescent="0.25">
      <c r="A37" s="21"/>
      <c r="B37" s="22"/>
      <c r="M37" s="327"/>
    </row>
    <row r="38" spans="1:13" s="20" customFormat="1" ht="13.2" x14ac:dyDescent="0.25">
      <c r="A38" s="21"/>
      <c r="B38" s="22"/>
      <c r="M38" s="327"/>
    </row>
    <row r="39" spans="1:13" s="20" customFormat="1" ht="13.2" x14ac:dyDescent="0.25">
      <c r="A39" s="21"/>
      <c r="B39" s="22"/>
      <c r="M39" s="327"/>
    </row>
    <row r="40" spans="1:13" s="20" customFormat="1" ht="13.2" x14ac:dyDescent="0.25">
      <c r="A40" s="21"/>
      <c r="B40" s="22"/>
      <c r="M40" s="327"/>
    </row>
    <row r="41" spans="1:13" s="20" customFormat="1" ht="13.2" x14ac:dyDescent="0.25">
      <c r="A41" s="21"/>
      <c r="B41" s="22"/>
      <c r="M41" s="327"/>
    </row>
    <row r="42" spans="1:13" s="20" customFormat="1" ht="13.2" x14ac:dyDescent="0.25">
      <c r="A42" s="21"/>
      <c r="B42" s="22"/>
      <c r="M42" s="327"/>
    </row>
    <row r="43" spans="1:13" s="20" customFormat="1" ht="13.2" x14ac:dyDescent="0.25">
      <c r="A43" s="21"/>
      <c r="B43" s="22"/>
      <c r="M43" s="328"/>
    </row>
    <row r="44" spans="1:13" s="20" customFormat="1" ht="13.2" x14ac:dyDescent="0.25">
      <c r="A44" s="21"/>
      <c r="B44" s="22"/>
      <c r="M44" s="329"/>
    </row>
    <row r="45" spans="1:13" s="20" customFormat="1" ht="13.2" x14ac:dyDescent="0.25">
      <c r="A45" s="21"/>
      <c r="B45" s="22"/>
      <c r="M45" s="327"/>
    </row>
    <row r="46" spans="1:13" s="20" customFormat="1" ht="13.2" x14ac:dyDescent="0.25">
      <c r="A46" s="21"/>
      <c r="B46" s="22"/>
      <c r="M46" s="327"/>
    </row>
    <row r="47" spans="1:13" s="20" customFormat="1" ht="13.2" x14ac:dyDescent="0.25">
      <c r="A47" s="21"/>
      <c r="B47" s="22"/>
      <c r="M47" s="330"/>
    </row>
    <row r="48" spans="1:13" s="20" customFormat="1" ht="13.2" x14ac:dyDescent="0.25">
      <c r="A48" s="21"/>
      <c r="B48" s="22"/>
      <c r="M48" s="327"/>
    </row>
    <row r="49" spans="1:13" s="20" customFormat="1" ht="13.2" x14ac:dyDescent="0.25">
      <c r="A49" s="21"/>
      <c r="B49" s="22"/>
      <c r="M49" s="327"/>
    </row>
    <row r="50" spans="1:13" s="20" customFormat="1" ht="13.2" x14ac:dyDescent="0.25">
      <c r="A50" s="21"/>
      <c r="B50" s="22"/>
      <c r="M50" s="327"/>
    </row>
    <row r="51" spans="1:13" s="20" customFormat="1" ht="13.2" x14ac:dyDescent="0.25">
      <c r="A51" s="21"/>
      <c r="B51" s="22"/>
      <c r="M51" s="327"/>
    </row>
    <row r="52" spans="1:13" s="20" customFormat="1" ht="13.2" x14ac:dyDescent="0.25">
      <c r="A52" s="21"/>
      <c r="B52" s="22"/>
      <c r="M52" s="327"/>
    </row>
    <row r="53" spans="1:13" s="20" customFormat="1" ht="13.2" x14ac:dyDescent="0.25">
      <c r="A53" s="21"/>
      <c r="B53" s="22"/>
      <c r="M53" s="327"/>
    </row>
    <row r="63" spans="1:13" s="20" customFormat="1" ht="13.2" x14ac:dyDescent="0.25">
      <c r="A63" s="21"/>
      <c r="B63" s="22"/>
      <c r="M63" s="327"/>
    </row>
    <row r="64" spans="1:13" s="20" customFormat="1" ht="13.2" x14ac:dyDescent="0.25">
      <c r="A64" s="21"/>
      <c r="B64" s="22"/>
      <c r="M64" s="327"/>
    </row>
    <row r="65" spans="1:13" s="20" customFormat="1" ht="13.2" x14ac:dyDescent="0.25">
      <c r="A65" s="21"/>
      <c r="B65" s="22"/>
      <c r="M65" s="327"/>
    </row>
    <row r="66" spans="1:13" s="20" customFormat="1" ht="13.2" x14ac:dyDescent="0.25">
      <c r="A66" s="21"/>
      <c r="B66" s="22"/>
      <c r="M66" s="327"/>
    </row>
    <row r="67" spans="1:13" s="20" customFormat="1" ht="13.2" x14ac:dyDescent="0.25">
      <c r="A67" s="21"/>
      <c r="B67" s="22"/>
      <c r="M67" s="327"/>
    </row>
    <row r="68" spans="1:13" s="20" customFormat="1" ht="13.2" x14ac:dyDescent="0.25">
      <c r="A68" s="21"/>
      <c r="B68" s="22"/>
      <c r="M68" s="327"/>
    </row>
    <row r="69" spans="1:13" s="20" customFormat="1" ht="13.2" x14ac:dyDescent="0.25">
      <c r="A69" s="21"/>
      <c r="B69" s="22"/>
      <c r="M69" s="327"/>
    </row>
    <row r="70" spans="1:13" s="20" customFormat="1" ht="13.2" x14ac:dyDescent="0.25">
      <c r="A70" s="21"/>
      <c r="B70" s="22"/>
      <c r="M70" s="327"/>
    </row>
    <row r="71" spans="1:13" s="20" customFormat="1" ht="13.2" x14ac:dyDescent="0.25">
      <c r="A71" s="21"/>
      <c r="B71" s="22"/>
      <c r="M71" s="327"/>
    </row>
    <row r="72" spans="1:13" s="20" customFormat="1" ht="13.2" x14ac:dyDescent="0.25">
      <c r="A72" s="21"/>
      <c r="B72" s="22"/>
      <c r="M72" s="327"/>
    </row>
    <row r="88" spans="1:13" ht="23.25" customHeight="1" x14ac:dyDescent="0.3"/>
    <row r="89" spans="1:13" s="20" customFormat="1" ht="13.2" x14ac:dyDescent="0.25">
      <c r="A89" s="347"/>
      <c r="B89" s="347"/>
      <c r="C89" s="347"/>
      <c r="D89" s="347"/>
      <c r="E89" s="347"/>
      <c r="F89" s="347"/>
      <c r="G89" s="347"/>
      <c r="H89" s="347"/>
      <c r="I89" s="347"/>
      <c r="J89" s="347"/>
      <c r="K89" s="347"/>
      <c r="L89" s="347"/>
      <c r="M89" s="327"/>
    </row>
    <row r="90" spans="1:13" s="20" customFormat="1" ht="13.8" x14ac:dyDescent="0.25">
      <c r="A90" s="47"/>
      <c r="B90" s="47"/>
      <c r="C90" s="47"/>
      <c r="D90" s="47"/>
      <c r="E90" s="47"/>
      <c r="F90" s="47"/>
      <c r="G90" s="47"/>
      <c r="H90" s="47"/>
      <c r="I90" s="47"/>
      <c r="J90" s="47"/>
      <c r="M90" s="327"/>
    </row>
    <row r="91" spans="1:13" s="20" customFormat="1" ht="13.8" x14ac:dyDescent="0.25">
      <c r="A91" s="47"/>
      <c r="B91" s="47"/>
      <c r="C91" s="47"/>
      <c r="D91" s="47"/>
      <c r="E91" s="47"/>
      <c r="F91" s="47"/>
      <c r="G91" s="47"/>
      <c r="H91" s="47"/>
      <c r="I91" s="47"/>
      <c r="J91" s="47"/>
      <c r="M91" s="327"/>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X106"/>
  <sheetViews>
    <sheetView showGridLines="0" tabSelected="1" zoomScaleNormal="100" workbookViewId="0">
      <pane xSplit="2" ySplit="14" topLeftCell="AH62" activePane="bottomRight" state="frozen"/>
      <selection pane="topRight" activeCell="C1" sqref="C1"/>
      <selection pane="bottomLeft" activeCell="A15" sqref="A15"/>
      <selection pane="bottomRight" activeCell="AH63" sqref="AH63"/>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5"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63" width="11" style="114" customWidth="1" outlineLevel="1"/>
    <col min="64" max="64" width="11.88671875" style="118" customWidth="1" outlineLevel="1"/>
    <col min="65" max="65" width="11.33203125" style="114" bestFit="1" customWidth="1" outlineLevel="1"/>
    <col min="66" max="66" width="11" style="119" customWidth="1" outlineLevel="1"/>
    <col min="67" max="67" width="11" style="120" customWidth="1" outlineLevel="1"/>
    <col min="68" max="69" width="11" style="114" customWidth="1" outlineLevel="1"/>
    <col min="70" max="70" width="11.88671875" style="114" customWidth="1" outlineLevel="1"/>
    <col min="71" max="73" width="11" style="114" customWidth="1" outlineLevel="1"/>
    <col min="74" max="74" width="11.88671875" style="117" bestFit="1" customWidth="1"/>
    <col min="75" max="75" width="9.5546875" style="117" bestFit="1" customWidth="1"/>
    <col min="76" max="76" width="1.6640625" style="114" customWidth="1"/>
    <col min="77" max="16384" width="11.5546875" style="114"/>
  </cols>
  <sheetData>
    <row r="1" spans="2:76"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c r="BJ1" s="214"/>
      <c r="BK1" s="214"/>
      <c r="BL1" s="214"/>
      <c r="BM1" s="214"/>
      <c r="BN1" s="214"/>
      <c r="BO1" s="214"/>
      <c r="BP1" s="214"/>
      <c r="BQ1" s="214"/>
      <c r="BR1" s="214"/>
      <c r="BS1" s="214"/>
      <c r="BT1" s="214"/>
      <c r="BU1" s="214"/>
      <c r="BV1" s="214"/>
      <c r="BX1" s="214"/>
    </row>
    <row r="2" spans="2:76" ht="8.25" customHeight="1" thickBot="1" x14ac:dyDescent="0.35">
      <c r="AO2" s="353" t="s">
        <v>37</v>
      </c>
      <c r="AP2" s="353"/>
      <c r="AQ2" s="353"/>
      <c r="AR2" s="353"/>
      <c r="BD2" s="353" t="str">
        <f>"Referência: Jan a Dez /"&amp;AU3</f>
        <v>Referência: Jan a Dez /2019</v>
      </c>
      <c r="BE2" s="353"/>
      <c r="BF2" s="353"/>
      <c r="BG2" s="353"/>
      <c r="BS2" s="353" t="str">
        <f>"Referência: Jan a Dez /"&amp;BJ3</f>
        <v>Referência: Jan a Dez /2020</v>
      </c>
      <c r="BT2" s="353"/>
      <c r="BU2" s="353"/>
      <c r="BV2" s="353"/>
    </row>
    <row r="3" spans="2:76" ht="12.6" thickBot="1" x14ac:dyDescent="0.35">
      <c r="B3" s="363" t="s">
        <v>38</v>
      </c>
      <c r="C3" s="364">
        <v>2016</v>
      </c>
      <c r="D3" s="364"/>
      <c r="E3" s="364"/>
      <c r="F3" s="364"/>
      <c r="G3" s="364"/>
      <c r="H3" s="364"/>
      <c r="I3" s="364"/>
      <c r="J3" s="364"/>
      <c r="K3" s="364"/>
      <c r="L3" s="364"/>
      <c r="M3" s="364"/>
      <c r="N3" s="364"/>
      <c r="O3" s="364"/>
      <c r="P3" s="206"/>
      <c r="Q3" s="365">
        <v>2017</v>
      </c>
      <c r="R3" s="365"/>
      <c r="S3" s="365"/>
      <c r="T3" s="365"/>
      <c r="U3" s="365"/>
      <c r="V3" s="365"/>
      <c r="W3" s="365"/>
      <c r="X3" s="365"/>
      <c r="Y3" s="365"/>
      <c r="Z3" s="365"/>
      <c r="AA3" s="365"/>
      <c r="AB3" s="365"/>
      <c r="AC3" s="365"/>
      <c r="AD3" s="365"/>
      <c r="AE3" s="121"/>
      <c r="AF3" s="354">
        <v>2018</v>
      </c>
      <c r="AG3" s="354"/>
      <c r="AH3" s="354"/>
      <c r="AI3" s="354"/>
      <c r="AJ3" s="354"/>
      <c r="AK3" s="354"/>
      <c r="AL3" s="354"/>
      <c r="AM3" s="354"/>
      <c r="AN3" s="354"/>
      <c r="AO3" s="354"/>
      <c r="AP3" s="354"/>
      <c r="AQ3" s="354"/>
      <c r="AR3" s="354"/>
      <c r="AS3" s="354"/>
      <c r="AT3" s="121"/>
      <c r="AU3" s="354">
        <v>2019</v>
      </c>
      <c r="AV3" s="354"/>
      <c r="AW3" s="354"/>
      <c r="AX3" s="354"/>
      <c r="AY3" s="354"/>
      <c r="AZ3" s="354"/>
      <c r="BA3" s="354"/>
      <c r="BB3" s="354"/>
      <c r="BC3" s="354"/>
      <c r="BD3" s="354"/>
      <c r="BE3" s="354"/>
      <c r="BF3" s="354"/>
      <c r="BG3" s="354"/>
      <c r="BH3" s="354"/>
      <c r="BI3" s="121"/>
      <c r="BJ3" s="354">
        <v>2020</v>
      </c>
      <c r="BK3" s="354"/>
      <c r="BL3" s="354"/>
      <c r="BM3" s="354"/>
      <c r="BN3" s="354"/>
      <c r="BO3" s="354"/>
      <c r="BP3" s="354"/>
      <c r="BQ3" s="354"/>
      <c r="BR3" s="354"/>
      <c r="BS3" s="354"/>
      <c r="BT3" s="354"/>
      <c r="BU3" s="354"/>
      <c r="BV3" s="354"/>
      <c r="BW3" s="354"/>
      <c r="BX3" s="121"/>
    </row>
    <row r="4" spans="2:76" ht="12.6" thickBot="1" x14ac:dyDescent="0.35">
      <c r="B4" s="363"/>
      <c r="C4" s="364"/>
      <c r="D4" s="364"/>
      <c r="E4" s="364"/>
      <c r="F4" s="364"/>
      <c r="G4" s="364"/>
      <c r="H4" s="364"/>
      <c r="I4" s="364"/>
      <c r="J4" s="364"/>
      <c r="K4" s="364"/>
      <c r="L4" s="364"/>
      <c r="M4" s="364"/>
      <c r="N4" s="364"/>
      <c r="O4" s="364"/>
      <c r="P4" s="206"/>
      <c r="Q4" s="365"/>
      <c r="R4" s="365"/>
      <c r="S4" s="365"/>
      <c r="T4" s="365"/>
      <c r="U4" s="365"/>
      <c r="V4" s="365"/>
      <c r="W4" s="365"/>
      <c r="X4" s="365"/>
      <c r="Y4" s="365"/>
      <c r="Z4" s="365"/>
      <c r="AA4" s="365"/>
      <c r="AB4" s="365"/>
      <c r="AC4" s="365"/>
      <c r="AD4" s="365"/>
      <c r="AE4" s="121"/>
      <c r="AF4" s="354"/>
      <c r="AG4" s="354"/>
      <c r="AH4" s="354"/>
      <c r="AI4" s="354"/>
      <c r="AJ4" s="354"/>
      <c r="AK4" s="354"/>
      <c r="AL4" s="354"/>
      <c r="AM4" s="354"/>
      <c r="AN4" s="354"/>
      <c r="AO4" s="354"/>
      <c r="AP4" s="354"/>
      <c r="AQ4" s="354"/>
      <c r="AR4" s="354"/>
      <c r="AS4" s="354"/>
      <c r="AT4" s="121"/>
      <c r="AU4" s="354"/>
      <c r="AV4" s="354"/>
      <c r="AW4" s="354"/>
      <c r="AX4" s="354"/>
      <c r="AY4" s="354"/>
      <c r="AZ4" s="354"/>
      <c r="BA4" s="354"/>
      <c r="BB4" s="354"/>
      <c r="BC4" s="354"/>
      <c r="BD4" s="354"/>
      <c r="BE4" s="354"/>
      <c r="BF4" s="354"/>
      <c r="BG4" s="354"/>
      <c r="BH4" s="354"/>
      <c r="BI4" s="121"/>
      <c r="BJ4" s="354"/>
      <c r="BK4" s="354"/>
      <c r="BL4" s="354"/>
      <c r="BM4" s="354"/>
      <c r="BN4" s="354"/>
      <c r="BO4" s="354"/>
      <c r="BP4" s="354"/>
      <c r="BQ4" s="354"/>
      <c r="BR4" s="354"/>
      <c r="BS4" s="354"/>
      <c r="BT4" s="354"/>
      <c r="BU4" s="354"/>
      <c r="BV4" s="354"/>
      <c r="BW4" s="354"/>
      <c r="BX4" s="121"/>
    </row>
    <row r="5" spans="2:76"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c r="BJ5" s="228" t="str">
        <f>LEFT(AU5,6)&amp;RIGHT(AU5,2)+1</f>
        <v>jan/2020</v>
      </c>
      <c r="BK5" s="228" t="str">
        <f t="shared" ref="BK5:BU5" si="25">LEFT(AV5,6)&amp;RIGHT(AV5,2)+1</f>
        <v>fev/2020</v>
      </c>
      <c r="BL5" s="228" t="str">
        <f t="shared" si="25"/>
        <v>mar/2020</v>
      </c>
      <c r="BM5" s="228" t="str">
        <f t="shared" si="25"/>
        <v>abr/2020</v>
      </c>
      <c r="BN5" s="228" t="str">
        <f t="shared" si="25"/>
        <v>mai/2020</v>
      </c>
      <c r="BO5" s="228" t="str">
        <f t="shared" si="25"/>
        <v>jun/2020</v>
      </c>
      <c r="BP5" s="228" t="str">
        <f t="shared" si="25"/>
        <v>jul/2020</v>
      </c>
      <c r="BQ5" s="228" t="str">
        <f t="shared" si="25"/>
        <v>ago/2020</v>
      </c>
      <c r="BR5" s="228" t="str">
        <f t="shared" si="25"/>
        <v>set/2020</v>
      </c>
      <c r="BS5" s="228" t="str">
        <f t="shared" si="25"/>
        <v>out/2020</v>
      </c>
      <c r="BT5" s="228" t="str">
        <f t="shared" si="25"/>
        <v>nov/2020</v>
      </c>
      <c r="BU5" s="228" t="str">
        <f t="shared" si="25"/>
        <v>dez/2020</v>
      </c>
      <c r="BV5" s="228"/>
      <c r="BW5" s="223"/>
      <c r="BX5" s="121"/>
    </row>
    <row r="6" spans="2:76"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c r="BJ6" s="225" t="s">
        <v>39</v>
      </c>
      <c r="BK6" s="226" t="s">
        <v>40</v>
      </c>
      <c r="BL6" s="226" t="s">
        <v>41</v>
      </c>
      <c r="BM6" s="226" t="s">
        <v>42</v>
      </c>
      <c r="BN6" s="226" t="s">
        <v>43</v>
      </c>
      <c r="BO6" s="226" t="s">
        <v>44</v>
      </c>
      <c r="BP6" s="226" t="s">
        <v>45</v>
      </c>
      <c r="BQ6" s="226" t="s">
        <v>46</v>
      </c>
      <c r="BR6" s="226" t="s">
        <v>47</v>
      </c>
      <c r="BS6" s="226" t="s">
        <v>48</v>
      </c>
      <c r="BT6" s="226" t="s">
        <v>49</v>
      </c>
      <c r="BU6" s="226" t="s">
        <v>50</v>
      </c>
      <c r="BV6" s="222" t="s">
        <v>30</v>
      </c>
      <c r="BW6" s="227" t="s">
        <v>52</v>
      </c>
      <c r="BX6" s="121"/>
    </row>
    <row r="7" spans="2:76" x14ac:dyDescent="0.3">
      <c r="B7" s="245" t="s">
        <v>53</v>
      </c>
      <c r="C7" s="127"/>
      <c r="D7" s="128"/>
      <c r="E7" s="128"/>
      <c r="F7" s="129"/>
      <c r="G7" s="128"/>
      <c r="H7" s="128"/>
      <c r="I7" s="128"/>
      <c r="J7" s="128"/>
      <c r="K7" s="128"/>
      <c r="L7" s="128"/>
      <c r="M7" s="128"/>
      <c r="N7" s="229"/>
      <c r="O7" s="236"/>
      <c r="P7" s="207"/>
      <c r="Q7" s="358"/>
      <c r="R7" s="359"/>
      <c r="S7" s="359"/>
      <c r="T7" s="359"/>
      <c r="U7" s="359"/>
      <c r="V7" s="359"/>
      <c r="W7" s="359"/>
      <c r="X7" s="359"/>
      <c r="Y7" s="359"/>
      <c r="Z7" s="359"/>
      <c r="AA7" s="359"/>
      <c r="AB7" s="359"/>
      <c r="AC7" s="359"/>
      <c r="AD7" s="360"/>
      <c r="AE7" s="130"/>
      <c r="AF7" s="355"/>
      <c r="AG7" s="355"/>
      <c r="AH7" s="355"/>
      <c r="AI7" s="355"/>
      <c r="AJ7" s="355"/>
      <c r="AK7" s="355"/>
      <c r="AL7" s="355"/>
      <c r="AM7" s="355"/>
      <c r="AN7" s="355"/>
      <c r="AO7" s="355"/>
      <c r="AP7" s="355"/>
      <c r="AQ7" s="355"/>
      <c r="AR7" s="355"/>
      <c r="AS7" s="355"/>
      <c r="AT7" s="130"/>
      <c r="AU7" s="355"/>
      <c r="AV7" s="355"/>
      <c r="AW7" s="355"/>
      <c r="AX7" s="355"/>
      <c r="AY7" s="355"/>
      <c r="AZ7" s="355"/>
      <c r="BA7" s="355"/>
      <c r="BB7" s="355"/>
      <c r="BC7" s="355"/>
      <c r="BD7" s="355"/>
      <c r="BE7" s="355"/>
      <c r="BF7" s="355"/>
      <c r="BG7" s="355"/>
      <c r="BH7" s="355"/>
      <c r="BI7" s="130"/>
      <c r="BJ7" s="355"/>
      <c r="BK7" s="355"/>
      <c r="BL7" s="355"/>
      <c r="BM7" s="355"/>
      <c r="BN7" s="355"/>
      <c r="BO7" s="355"/>
      <c r="BP7" s="355"/>
      <c r="BQ7" s="355"/>
      <c r="BR7" s="355"/>
      <c r="BS7" s="355"/>
      <c r="BT7" s="355"/>
      <c r="BU7" s="355"/>
      <c r="BV7" s="355"/>
      <c r="BW7" s="355"/>
      <c r="BX7" s="130"/>
    </row>
    <row r="8" spans="2:76"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6">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7">AQ8</f>
        <v>500824.54</v>
      </c>
      <c r="AS8" s="139">
        <f t="shared" ref="AS8:AS14" si="28">AR8/$AR$14</f>
        <v>0.38792169254830111</v>
      </c>
      <c r="AT8" s="115"/>
      <c r="AU8" s="133">
        <f>'HEELJ - Saldos Bancários'!AO9</f>
        <v>0.94</v>
      </c>
      <c r="AV8" s="133">
        <f>'HEELJ - Saldos Bancários'!AP9</f>
        <v>59393.04</v>
      </c>
      <c r="AW8" s="133">
        <f>'HEELJ - Saldos Bancários'!AQ9</f>
        <v>35.880000000000003</v>
      </c>
      <c r="AX8" s="133">
        <f>'HEELJ - Saldos Bancários'!AR9</f>
        <v>0</v>
      </c>
      <c r="AY8" s="133">
        <f>'HEELJ - Saldos Bancários'!AS9</f>
        <v>556961.01</v>
      </c>
      <c r="AZ8" s="133">
        <f>'HEELJ - Saldos Bancários'!AT9</f>
        <v>1127598.75</v>
      </c>
      <c r="BA8" s="133">
        <f>'HEELJ - Saldos Bancários'!AU9</f>
        <v>295.56</v>
      </c>
      <c r="BB8" s="133">
        <f>'HEELJ - Saldos Bancários'!AV9</f>
        <v>0</v>
      </c>
      <c r="BC8" s="133">
        <f>'HEELJ - Saldos Bancários'!AW9</f>
        <v>20210.87</v>
      </c>
      <c r="BD8" s="133">
        <f>'HEELJ - Saldos Bancários'!AX9</f>
        <v>0</v>
      </c>
      <c r="BE8" s="133">
        <f>'HEELJ - Saldos Bancários'!AY9</f>
        <v>497501.75</v>
      </c>
      <c r="BF8" s="133">
        <f>'HEELJ - Saldos Bancários'!AZ9</f>
        <v>1322162.8500000001</v>
      </c>
      <c r="BG8" s="134">
        <f t="shared" ref="BG8:BG13" si="29">BF8</f>
        <v>1322162.8500000001</v>
      </c>
      <c r="BH8" s="139">
        <f t="shared" ref="BH8:BH14" si="30">BG8/$AR$14</f>
        <v>1.0241024742846778</v>
      </c>
      <c r="BI8" s="115"/>
      <c r="BJ8" s="133">
        <f>'HEELJ - Saldos Bancários'!BA9</f>
        <v>206.3</v>
      </c>
      <c r="BK8" s="133">
        <f>'HEELJ - Saldos Bancários'!BB9</f>
        <v>0</v>
      </c>
      <c r="BL8" s="133">
        <f>'HEELJ - Saldos Bancários'!BC9</f>
        <v>0</v>
      </c>
      <c r="BM8" s="133">
        <f>'HEELJ - Saldos Bancários'!BD9</f>
        <v>0</v>
      </c>
      <c r="BN8" s="133">
        <f>'HEELJ - Saldos Bancários'!BE9</f>
        <v>0</v>
      </c>
      <c r="BO8" s="133">
        <f>'HEELJ - Saldos Bancários'!BF9</f>
        <v>0</v>
      </c>
      <c r="BP8" s="133">
        <f>'HEELJ - Saldos Bancários'!BG9</f>
        <v>0</v>
      </c>
      <c r="BQ8" s="133">
        <f>'HEELJ - Saldos Bancários'!BH9</f>
        <v>0</v>
      </c>
      <c r="BR8" s="133">
        <f>'HEELJ - Saldos Bancários'!BI9</f>
        <v>0</v>
      </c>
      <c r="BS8" s="133">
        <f>'HEELJ - Saldos Bancários'!BJ9</f>
        <v>0</v>
      </c>
      <c r="BT8" s="133">
        <f>'HEELJ - Saldos Bancários'!BK9</f>
        <v>0</v>
      </c>
      <c r="BU8" s="133">
        <f>'HEELJ - Saldos Bancários'!BL9</f>
        <v>0</v>
      </c>
      <c r="BV8" s="134">
        <f t="shared" ref="BV8:BV13" si="31">BU8</f>
        <v>0</v>
      </c>
      <c r="BW8" s="139">
        <f t="shared" ref="BW8:BW14" si="32">BV8/$AR$14</f>
        <v>0</v>
      </c>
      <c r="BX8" s="115"/>
    </row>
    <row r="9" spans="2:76"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3">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6"/>
        <v>0.66075254882971712</v>
      </c>
      <c r="AE9" s="115"/>
      <c r="AF9" s="150">
        <f>AC66</f>
        <v>6071895.0299999993</v>
      </c>
      <c r="AG9" s="133">
        <f>AF66</f>
        <v>8235270.8700000001</v>
      </c>
      <c r="AH9" s="133">
        <f t="shared" ref="AH9:AJ11" si="34">AG66</f>
        <v>6422611.4899999993</v>
      </c>
      <c r="AI9" s="133">
        <f t="shared" si="34"/>
        <v>6221881.1799999997</v>
      </c>
      <c r="AJ9" s="133">
        <f t="shared" si="34"/>
        <v>4783855.63</v>
      </c>
      <c r="AK9" s="133">
        <f>AJ66</f>
        <v>5275488.4799999995</v>
      </c>
      <c r="AL9" s="133">
        <f t="shared" ref="AL9:AQ11" si="35">AK66</f>
        <v>4353731.42</v>
      </c>
      <c r="AM9" s="133">
        <f t="shared" si="35"/>
        <v>3446686.6899999995</v>
      </c>
      <c r="AN9" s="133">
        <f t="shared" si="35"/>
        <v>989599.58</v>
      </c>
      <c r="AO9" s="133">
        <f t="shared" si="35"/>
        <v>185106.05000000002</v>
      </c>
      <c r="AP9" s="133">
        <f t="shared" si="35"/>
        <v>1028.67</v>
      </c>
      <c r="AQ9" s="133">
        <f t="shared" si="35"/>
        <v>790220.92</v>
      </c>
      <c r="AR9" s="134">
        <f t="shared" si="27"/>
        <v>790220.92</v>
      </c>
      <c r="AS9" s="139">
        <f t="shared" si="28"/>
        <v>0.61207830745169889</v>
      </c>
      <c r="AT9" s="115"/>
      <c r="AU9" s="133">
        <f>'HEELJ - Saldos Bancários'!AO19</f>
        <v>1207.06</v>
      </c>
      <c r="AV9" s="133">
        <f>'HEELJ - Saldos Bancários'!AP19</f>
        <v>90281.4</v>
      </c>
      <c r="AW9" s="133">
        <f>'HEELJ - Saldos Bancários'!AQ19</f>
        <v>423424.54000000004</v>
      </c>
      <c r="AX9" s="133">
        <f>'HEELJ - Saldos Bancários'!AR19</f>
        <v>76549.72</v>
      </c>
      <c r="AY9" s="133">
        <f>'HEELJ - Saldos Bancários'!AS19</f>
        <v>1000867.24</v>
      </c>
      <c r="AZ9" s="133">
        <f>'HEELJ - Saldos Bancários'!AT19</f>
        <v>543136.29</v>
      </c>
      <c r="BA9" s="133">
        <f>'HEELJ - Saldos Bancários'!AU19</f>
        <v>2344727.0299999998</v>
      </c>
      <c r="BB9" s="133">
        <f>'HEELJ - Saldos Bancários'!AV19</f>
        <v>2037011.2</v>
      </c>
      <c r="BC9" s="133">
        <f>'HEELJ - Saldos Bancários'!AW19</f>
        <v>1103273.72</v>
      </c>
      <c r="BD9" s="133">
        <f>'HEELJ - Saldos Bancários'!AX19</f>
        <v>4804.2000000000007</v>
      </c>
      <c r="BE9" s="133">
        <f>'HEELJ - Saldos Bancários'!AY19</f>
        <v>4281882.82</v>
      </c>
      <c r="BF9" s="133">
        <f>'HEELJ - Saldos Bancários'!AZ19</f>
        <v>2771165.7299999995</v>
      </c>
      <c r="BG9" s="134">
        <f t="shared" si="29"/>
        <v>2771165.7299999995</v>
      </c>
      <c r="BH9" s="139">
        <f t="shared" si="30"/>
        <v>2.146450931325067</v>
      </c>
      <c r="BI9" s="115"/>
      <c r="BJ9" s="133">
        <f>'HEELJ - Saldos Bancários'!BA19</f>
        <v>875315.93</v>
      </c>
      <c r="BK9" s="133">
        <f>'HEELJ - Saldos Bancários'!BB19</f>
        <v>0</v>
      </c>
      <c r="BL9" s="133">
        <f>'HEELJ - Saldos Bancários'!BC19</f>
        <v>0</v>
      </c>
      <c r="BM9" s="133">
        <f>'HEELJ - Saldos Bancários'!BD19</f>
        <v>0</v>
      </c>
      <c r="BN9" s="133">
        <f>'HEELJ - Saldos Bancários'!BE19</f>
        <v>0</v>
      </c>
      <c r="BO9" s="133">
        <f>'HEELJ - Saldos Bancários'!BF19</f>
        <v>0</v>
      </c>
      <c r="BP9" s="133">
        <f>'HEELJ - Saldos Bancários'!BG19</f>
        <v>0</v>
      </c>
      <c r="BQ9" s="133">
        <f>'HEELJ - Saldos Bancários'!BH19</f>
        <v>0</v>
      </c>
      <c r="BR9" s="133">
        <f>'HEELJ - Saldos Bancários'!BI19</f>
        <v>0</v>
      </c>
      <c r="BS9" s="133">
        <f>'HEELJ - Saldos Bancários'!BJ19</f>
        <v>0</v>
      </c>
      <c r="BT9" s="133">
        <f>'HEELJ - Saldos Bancários'!BK19</f>
        <v>0</v>
      </c>
      <c r="BU9" s="133">
        <f>'HEELJ - Saldos Bancários'!BL19</f>
        <v>0</v>
      </c>
      <c r="BV9" s="134">
        <f t="shared" si="31"/>
        <v>0</v>
      </c>
      <c r="BW9" s="139">
        <f t="shared" si="32"/>
        <v>0</v>
      </c>
      <c r="BX9" s="115"/>
    </row>
    <row r="10" spans="2:76"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3"/>
        <v>0</v>
      </c>
      <c r="P10" s="208"/>
      <c r="Q10" s="131">
        <v>0</v>
      </c>
      <c r="R10" s="132">
        <v>0</v>
      </c>
      <c r="S10" s="132">
        <v>0</v>
      </c>
      <c r="T10" s="132">
        <v>0</v>
      </c>
      <c r="U10" s="132">
        <v>0</v>
      </c>
      <c r="V10" s="132">
        <v>0</v>
      </c>
      <c r="W10" s="132">
        <v>0</v>
      </c>
      <c r="X10" s="132">
        <v>0</v>
      </c>
      <c r="Y10" s="132">
        <v>0</v>
      </c>
      <c r="Z10" s="132">
        <v>0</v>
      </c>
      <c r="AA10" s="132">
        <v>0</v>
      </c>
      <c r="AB10" s="132">
        <v>0</v>
      </c>
      <c r="AC10" s="134">
        <f t="shared" ref="AC10:AC13" si="36">AB10</f>
        <v>0</v>
      </c>
      <c r="AD10" s="139">
        <f t="shared" si="26"/>
        <v>0</v>
      </c>
      <c r="AE10" s="115"/>
      <c r="AF10" s="131">
        <f>AC67</f>
        <v>0</v>
      </c>
      <c r="AG10" s="131">
        <f>AF67</f>
        <v>0</v>
      </c>
      <c r="AH10" s="131">
        <f t="shared" si="34"/>
        <v>0</v>
      </c>
      <c r="AI10" s="131">
        <f t="shared" si="34"/>
        <v>0</v>
      </c>
      <c r="AJ10" s="131">
        <f t="shared" si="34"/>
        <v>0</v>
      </c>
      <c r="AK10" s="131">
        <f>AJ67</f>
        <v>0</v>
      </c>
      <c r="AL10" s="131">
        <f t="shared" si="35"/>
        <v>0</v>
      </c>
      <c r="AM10" s="131">
        <f t="shared" si="35"/>
        <v>0</v>
      </c>
      <c r="AN10" s="131">
        <f t="shared" si="35"/>
        <v>0</v>
      </c>
      <c r="AO10" s="131">
        <f t="shared" si="35"/>
        <v>0</v>
      </c>
      <c r="AP10" s="131">
        <f t="shared" si="35"/>
        <v>0</v>
      </c>
      <c r="AQ10" s="131">
        <f t="shared" si="35"/>
        <v>0</v>
      </c>
      <c r="AR10" s="134">
        <f t="shared" si="27"/>
        <v>0</v>
      </c>
      <c r="AS10" s="139">
        <f t="shared" si="28"/>
        <v>0</v>
      </c>
      <c r="AT10" s="115"/>
      <c r="AU10" s="131">
        <v>0</v>
      </c>
      <c r="AV10" s="131">
        <v>0</v>
      </c>
      <c r="AW10" s="132">
        <v>0</v>
      </c>
      <c r="AX10" s="132">
        <v>0</v>
      </c>
      <c r="AY10" s="132">
        <v>0</v>
      </c>
      <c r="AZ10" s="132">
        <v>0</v>
      </c>
      <c r="BA10" s="132">
        <v>0</v>
      </c>
      <c r="BB10" s="132">
        <v>0</v>
      </c>
      <c r="BC10" s="132">
        <v>0</v>
      </c>
      <c r="BD10" s="132">
        <v>0</v>
      </c>
      <c r="BE10" s="132">
        <v>0</v>
      </c>
      <c r="BF10" s="132">
        <v>0</v>
      </c>
      <c r="BG10" s="134">
        <f t="shared" si="29"/>
        <v>0</v>
      </c>
      <c r="BH10" s="139">
        <f t="shared" si="30"/>
        <v>0</v>
      </c>
      <c r="BI10" s="115"/>
      <c r="BJ10" s="131">
        <v>0</v>
      </c>
      <c r="BK10" s="131">
        <v>0</v>
      </c>
      <c r="BL10" s="132">
        <v>0</v>
      </c>
      <c r="BM10" s="132">
        <v>0</v>
      </c>
      <c r="BN10" s="132">
        <v>0</v>
      </c>
      <c r="BO10" s="132">
        <v>0</v>
      </c>
      <c r="BP10" s="132">
        <v>0</v>
      </c>
      <c r="BQ10" s="132">
        <v>0</v>
      </c>
      <c r="BR10" s="132">
        <v>0</v>
      </c>
      <c r="BS10" s="132">
        <v>0</v>
      </c>
      <c r="BT10" s="132">
        <v>0</v>
      </c>
      <c r="BU10" s="132">
        <v>0</v>
      </c>
      <c r="BV10" s="134">
        <f t="shared" si="31"/>
        <v>0</v>
      </c>
      <c r="BW10" s="139">
        <f t="shared" si="32"/>
        <v>0</v>
      </c>
      <c r="BX10" s="115"/>
    </row>
    <row r="11" spans="2:76"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3"/>
        <v>0</v>
      </c>
      <c r="P11" s="208"/>
      <c r="Q11" s="131">
        <v>0</v>
      </c>
      <c r="R11" s="132">
        <v>0</v>
      </c>
      <c r="S11" s="132">
        <v>0</v>
      </c>
      <c r="T11" s="132">
        <v>0</v>
      </c>
      <c r="U11" s="132">
        <v>0</v>
      </c>
      <c r="V11" s="132">
        <v>0</v>
      </c>
      <c r="W11" s="132">
        <v>0</v>
      </c>
      <c r="X11" s="132">
        <v>0</v>
      </c>
      <c r="Y11" s="132">
        <v>0</v>
      </c>
      <c r="Z11" s="132">
        <v>0</v>
      </c>
      <c r="AA11" s="132">
        <v>0</v>
      </c>
      <c r="AB11" s="132">
        <v>0</v>
      </c>
      <c r="AC11" s="134">
        <f t="shared" si="36"/>
        <v>0</v>
      </c>
      <c r="AD11" s="139">
        <f t="shared" si="26"/>
        <v>0</v>
      </c>
      <c r="AE11" s="115"/>
      <c r="AF11" s="131">
        <f>AC68</f>
        <v>0</v>
      </c>
      <c r="AG11" s="131">
        <f>AF68</f>
        <v>0</v>
      </c>
      <c r="AH11" s="131">
        <f t="shared" si="34"/>
        <v>0</v>
      </c>
      <c r="AI11" s="131">
        <f t="shared" si="34"/>
        <v>0</v>
      </c>
      <c r="AJ11" s="131">
        <f t="shared" si="34"/>
        <v>0</v>
      </c>
      <c r="AK11" s="131">
        <f>AJ68</f>
        <v>0</v>
      </c>
      <c r="AL11" s="131">
        <f t="shared" si="35"/>
        <v>0</v>
      </c>
      <c r="AM11" s="131">
        <f t="shared" si="35"/>
        <v>0</v>
      </c>
      <c r="AN11" s="131">
        <f t="shared" si="35"/>
        <v>0</v>
      </c>
      <c r="AO11" s="131">
        <f t="shared" si="35"/>
        <v>0</v>
      </c>
      <c r="AP11" s="131">
        <f t="shared" si="35"/>
        <v>0</v>
      </c>
      <c r="AQ11" s="131">
        <f t="shared" si="35"/>
        <v>0</v>
      </c>
      <c r="AR11" s="134">
        <f t="shared" si="27"/>
        <v>0</v>
      </c>
      <c r="AS11" s="139">
        <f t="shared" si="28"/>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9"/>
        <v>0</v>
      </c>
      <c r="BH11" s="139">
        <f t="shared" si="30"/>
        <v>0</v>
      </c>
      <c r="BI11" s="115"/>
      <c r="BJ11" s="131">
        <f>BF68</f>
        <v>0</v>
      </c>
      <c r="BK11" s="131">
        <f>BJ68</f>
        <v>0</v>
      </c>
      <c r="BL11" s="131">
        <v>0</v>
      </c>
      <c r="BM11" s="131">
        <v>0</v>
      </c>
      <c r="BN11" s="131">
        <v>0</v>
      </c>
      <c r="BO11" s="131">
        <v>0</v>
      </c>
      <c r="BP11" s="131">
        <v>0</v>
      </c>
      <c r="BQ11" s="131">
        <v>0</v>
      </c>
      <c r="BR11" s="131">
        <v>0</v>
      </c>
      <c r="BS11" s="131">
        <v>0</v>
      </c>
      <c r="BT11" s="131">
        <v>0</v>
      </c>
      <c r="BU11" s="131">
        <v>0</v>
      </c>
      <c r="BV11" s="134">
        <f t="shared" si="31"/>
        <v>0</v>
      </c>
      <c r="BW11" s="139">
        <f t="shared" si="32"/>
        <v>0</v>
      </c>
      <c r="BX11" s="115"/>
    </row>
    <row r="12" spans="2:76"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3"/>
        <v>0</v>
      </c>
      <c r="P12" s="208"/>
      <c r="Q12" s="131">
        <v>0</v>
      </c>
      <c r="R12" s="132">
        <v>0</v>
      </c>
      <c r="S12" s="132">
        <v>0</v>
      </c>
      <c r="T12" s="132">
        <v>0</v>
      </c>
      <c r="U12" s="132">
        <v>0</v>
      </c>
      <c r="V12" s="132">
        <v>0</v>
      </c>
      <c r="W12" s="132">
        <v>0</v>
      </c>
      <c r="X12" s="132">
        <v>0</v>
      </c>
      <c r="Y12" s="132">
        <v>0</v>
      </c>
      <c r="Z12" s="132">
        <v>0</v>
      </c>
      <c r="AA12" s="132">
        <v>0</v>
      </c>
      <c r="AB12" s="132">
        <v>0</v>
      </c>
      <c r="AC12" s="134">
        <f t="shared" si="36"/>
        <v>0</v>
      </c>
      <c r="AD12" s="139">
        <f t="shared" si="26"/>
        <v>0</v>
      </c>
      <c r="AE12" s="115"/>
      <c r="AF12" s="131">
        <v>0</v>
      </c>
      <c r="AG12" s="131">
        <v>0</v>
      </c>
      <c r="AH12" s="131">
        <v>0</v>
      </c>
      <c r="AI12" s="131">
        <v>0</v>
      </c>
      <c r="AJ12" s="131">
        <v>0</v>
      </c>
      <c r="AK12" s="131">
        <v>0</v>
      </c>
      <c r="AL12" s="131">
        <v>0</v>
      </c>
      <c r="AM12" s="131">
        <v>0</v>
      </c>
      <c r="AN12" s="131">
        <v>0</v>
      </c>
      <c r="AO12" s="131">
        <v>0</v>
      </c>
      <c r="AP12" s="131">
        <v>0</v>
      </c>
      <c r="AQ12" s="131">
        <v>0</v>
      </c>
      <c r="AR12" s="134">
        <f t="shared" si="27"/>
        <v>0</v>
      </c>
      <c r="AS12" s="139">
        <f t="shared" si="28"/>
        <v>0</v>
      </c>
      <c r="AT12" s="115"/>
      <c r="AU12" s="131">
        <v>0</v>
      </c>
      <c r="AV12" s="131">
        <v>0</v>
      </c>
      <c r="AW12" s="132">
        <v>0</v>
      </c>
      <c r="AX12" s="132">
        <v>0</v>
      </c>
      <c r="AY12" s="132">
        <v>0</v>
      </c>
      <c r="AZ12" s="132">
        <v>0</v>
      </c>
      <c r="BA12" s="132">
        <v>0</v>
      </c>
      <c r="BB12" s="132">
        <v>0</v>
      </c>
      <c r="BC12" s="132">
        <v>0</v>
      </c>
      <c r="BD12" s="132">
        <v>0</v>
      </c>
      <c r="BE12" s="132">
        <v>0</v>
      </c>
      <c r="BF12" s="132">
        <v>0</v>
      </c>
      <c r="BG12" s="134">
        <f t="shared" si="29"/>
        <v>0</v>
      </c>
      <c r="BH12" s="139">
        <f t="shared" si="30"/>
        <v>0</v>
      </c>
      <c r="BI12" s="115"/>
      <c r="BJ12" s="131">
        <v>0</v>
      </c>
      <c r="BK12" s="131">
        <v>0</v>
      </c>
      <c r="BL12" s="132">
        <v>0</v>
      </c>
      <c r="BM12" s="132">
        <v>0</v>
      </c>
      <c r="BN12" s="132">
        <v>0</v>
      </c>
      <c r="BO12" s="132">
        <v>0</v>
      </c>
      <c r="BP12" s="132">
        <v>0</v>
      </c>
      <c r="BQ12" s="132">
        <v>0</v>
      </c>
      <c r="BR12" s="132">
        <v>0</v>
      </c>
      <c r="BS12" s="132">
        <v>0</v>
      </c>
      <c r="BT12" s="132">
        <v>0</v>
      </c>
      <c r="BU12" s="132">
        <v>0</v>
      </c>
      <c r="BV12" s="134">
        <f t="shared" si="31"/>
        <v>0</v>
      </c>
      <c r="BW12" s="139">
        <f t="shared" si="32"/>
        <v>0</v>
      </c>
      <c r="BX12" s="115"/>
    </row>
    <row r="13" spans="2:76"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3"/>
        <v>0</v>
      </c>
      <c r="P13" s="208"/>
      <c r="Q13" s="131">
        <v>0</v>
      </c>
      <c r="R13" s="132">
        <v>0</v>
      </c>
      <c r="S13" s="132">
        <v>0</v>
      </c>
      <c r="T13" s="132">
        <v>0</v>
      </c>
      <c r="U13" s="132">
        <v>0</v>
      </c>
      <c r="V13" s="132">
        <v>0</v>
      </c>
      <c r="W13" s="132">
        <v>0</v>
      </c>
      <c r="X13" s="132">
        <v>0</v>
      </c>
      <c r="Y13" s="132">
        <v>0</v>
      </c>
      <c r="Z13" s="132">
        <v>0</v>
      </c>
      <c r="AA13" s="132">
        <v>0</v>
      </c>
      <c r="AB13" s="132">
        <v>0</v>
      </c>
      <c r="AC13" s="134">
        <f t="shared" si="36"/>
        <v>0</v>
      </c>
      <c r="AD13" s="139">
        <f t="shared" si="26"/>
        <v>0</v>
      </c>
      <c r="AE13" s="115"/>
      <c r="AF13" s="131">
        <v>0</v>
      </c>
      <c r="AG13" s="131">
        <v>0</v>
      </c>
      <c r="AH13" s="131">
        <v>0</v>
      </c>
      <c r="AI13" s="131">
        <v>0</v>
      </c>
      <c r="AJ13" s="131">
        <v>0</v>
      </c>
      <c r="AK13" s="131">
        <v>0</v>
      </c>
      <c r="AL13" s="131">
        <v>0</v>
      </c>
      <c r="AM13" s="131">
        <v>0</v>
      </c>
      <c r="AN13" s="131">
        <v>0</v>
      </c>
      <c r="AO13" s="131">
        <v>0</v>
      </c>
      <c r="AP13" s="131">
        <v>0</v>
      </c>
      <c r="AQ13" s="131">
        <v>0</v>
      </c>
      <c r="AR13" s="134">
        <f t="shared" si="27"/>
        <v>0</v>
      </c>
      <c r="AS13" s="139">
        <f t="shared" si="28"/>
        <v>0</v>
      </c>
      <c r="AT13" s="115"/>
      <c r="AU13" s="131">
        <v>0</v>
      </c>
      <c r="AV13" s="131">
        <v>0</v>
      </c>
      <c r="AW13" s="132">
        <v>0</v>
      </c>
      <c r="AX13" s="132">
        <v>0</v>
      </c>
      <c r="AY13" s="132">
        <v>0</v>
      </c>
      <c r="AZ13" s="132">
        <v>0</v>
      </c>
      <c r="BA13" s="132">
        <v>0</v>
      </c>
      <c r="BB13" s="132">
        <v>0</v>
      </c>
      <c r="BC13" s="132">
        <v>0</v>
      </c>
      <c r="BD13" s="132">
        <v>0</v>
      </c>
      <c r="BE13" s="132">
        <v>0</v>
      </c>
      <c r="BF13" s="132">
        <v>0</v>
      </c>
      <c r="BG13" s="134">
        <f t="shared" si="29"/>
        <v>0</v>
      </c>
      <c r="BH13" s="139">
        <f t="shared" si="30"/>
        <v>0</v>
      </c>
      <c r="BI13" s="115"/>
      <c r="BJ13" s="131">
        <v>0</v>
      </c>
      <c r="BK13" s="131">
        <v>0</v>
      </c>
      <c r="BL13" s="132">
        <v>0</v>
      </c>
      <c r="BM13" s="132">
        <v>0</v>
      </c>
      <c r="BN13" s="132">
        <v>0</v>
      </c>
      <c r="BO13" s="132">
        <v>0</v>
      </c>
      <c r="BP13" s="132">
        <v>0</v>
      </c>
      <c r="BQ13" s="132">
        <v>0</v>
      </c>
      <c r="BR13" s="132">
        <v>0</v>
      </c>
      <c r="BS13" s="132">
        <v>0</v>
      </c>
      <c r="BT13" s="132">
        <v>0</v>
      </c>
      <c r="BU13" s="132">
        <v>0</v>
      </c>
      <c r="BV13" s="134">
        <f t="shared" si="31"/>
        <v>0</v>
      </c>
      <c r="BW13" s="139">
        <f t="shared" si="32"/>
        <v>0</v>
      </c>
      <c r="BX13" s="115"/>
    </row>
    <row r="14" spans="2:76" s="117" customFormat="1" x14ac:dyDescent="0.3">
      <c r="B14" s="247" t="s">
        <v>59</v>
      </c>
      <c r="C14" s="135">
        <f t="shared" ref="C14:O14" si="37">SUM(C7:C13)</f>
        <v>200335.58999999959</v>
      </c>
      <c r="D14" s="136">
        <f t="shared" si="37"/>
        <v>147844.24</v>
      </c>
      <c r="E14" s="136">
        <f t="shared" si="37"/>
        <v>403838.25</v>
      </c>
      <c r="F14" s="136">
        <f t="shared" si="37"/>
        <v>416805.55</v>
      </c>
      <c r="G14" s="136">
        <f t="shared" si="37"/>
        <v>160911.85</v>
      </c>
      <c r="H14" s="136">
        <f t="shared" si="37"/>
        <v>267204.24</v>
      </c>
      <c r="I14" s="136">
        <f t="shared" si="37"/>
        <v>388544.77</v>
      </c>
      <c r="J14" s="136">
        <f t="shared" si="37"/>
        <v>272471.52</v>
      </c>
      <c r="K14" s="136">
        <f t="shared" si="37"/>
        <v>143187.24</v>
      </c>
      <c r="L14" s="136">
        <f t="shared" si="37"/>
        <v>169487.19999999998</v>
      </c>
      <c r="M14" s="136">
        <f t="shared" si="37"/>
        <v>278508.5</v>
      </c>
      <c r="N14" s="201">
        <f t="shared" si="37"/>
        <v>128933.47</v>
      </c>
      <c r="O14" s="237">
        <f t="shared" si="37"/>
        <v>128933.47</v>
      </c>
      <c r="P14" s="209"/>
      <c r="Q14" s="135">
        <f t="shared" ref="Q14:AC14" si="38">SUM(Q7:Q13)</f>
        <v>1135656.1399999999</v>
      </c>
      <c r="R14" s="136">
        <f t="shared" si="38"/>
        <v>732683.55</v>
      </c>
      <c r="S14" s="136">
        <f t="shared" si="38"/>
        <v>560994.09</v>
      </c>
      <c r="T14" s="136">
        <f t="shared" si="38"/>
        <v>829613.30999999994</v>
      </c>
      <c r="U14" s="136">
        <f t="shared" si="38"/>
        <v>411206.95000000007</v>
      </c>
      <c r="V14" s="136">
        <f t="shared" si="38"/>
        <v>1800874.8900000001</v>
      </c>
      <c r="W14" s="136">
        <f t="shared" si="38"/>
        <v>1844659.1100000003</v>
      </c>
      <c r="X14" s="136">
        <f t="shared" si="38"/>
        <v>2550071.9900000002</v>
      </c>
      <c r="Y14" s="136">
        <f t="shared" si="38"/>
        <v>2054219.49</v>
      </c>
      <c r="Z14" s="136">
        <f t="shared" si="38"/>
        <v>1764480.0899999999</v>
      </c>
      <c r="AA14" s="136">
        <f t="shared" si="38"/>
        <v>1670110.38</v>
      </c>
      <c r="AB14" s="136">
        <f t="shared" si="38"/>
        <v>2423520.08</v>
      </c>
      <c r="AC14" s="136">
        <f t="shared" si="38"/>
        <v>2423520.08</v>
      </c>
      <c r="AD14" s="139">
        <f t="shared" si="26"/>
        <v>1</v>
      </c>
      <c r="AE14" s="115"/>
      <c r="AF14" s="135">
        <f>SUM(AF7:AF13)</f>
        <v>8878320.879999999</v>
      </c>
      <c r="AG14" s="136">
        <f t="shared" ref="AG14:AR14" si="39">SUM(AG7:AG13)</f>
        <v>8235270.8700000001</v>
      </c>
      <c r="AH14" s="136">
        <f t="shared" si="39"/>
        <v>6422611.4899999993</v>
      </c>
      <c r="AI14" s="136">
        <f t="shared" si="39"/>
        <v>6221881.1799999997</v>
      </c>
      <c r="AJ14" s="136">
        <f t="shared" si="39"/>
        <v>5283032.7299999995</v>
      </c>
      <c r="AK14" s="136">
        <f t="shared" si="39"/>
        <v>5275488.4799999995</v>
      </c>
      <c r="AL14" s="136">
        <f t="shared" si="39"/>
        <v>4353731.42</v>
      </c>
      <c r="AM14" s="136">
        <f t="shared" si="39"/>
        <v>3446686.6899999995</v>
      </c>
      <c r="AN14" s="136">
        <f t="shared" si="39"/>
        <v>989599.58</v>
      </c>
      <c r="AO14" s="136">
        <f t="shared" si="39"/>
        <v>494972.44000000006</v>
      </c>
      <c r="AP14" s="136">
        <f t="shared" si="39"/>
        <v>35731.409999999996</v>
      </c>
      <c r="AQ14" s="136">
        <f t="shared" si="39"/>
        <v>1291045.46</v>
      </c>
      <c r="AR14" s="136">
        <f t="shared" si="39"/>
        <v>1291045.46</v>
      </c>
      <c r="AS14" s="139">
        <f t="shared" si="28"/>
        <v>1</v>
      </c>
      <c r="AT14" s="115"/>
      <c r="AU14" s="135">
        <f>SUM(AU7:AU13)</f>
        <v>1208</v>
      </c>
      <c r="AV14" s="136">
        <f t="shared" ref="AV14:BG14" si="40">SUM(AV7:AV13)</f>
        <v>149674.44</v>
      </c>
      <c r="AW14" s="136">
        <f t="shared" si="40"/>
        <v>423460.42000000004</v>
      </c>
      <c r="AX14" s="136">
        <f t="shared" si="40"/>
        <v>76549.72</v>
      </c>
      <c r="AY14" s="136">
        <f t="shared" si="40"/>
        <v>1557828.25</v>
      </c>
      <c r="AZ14" s="136">
        <f t="shared" si="40"/>
        <v>1670735.04</v>
      </c>
      <c r="BA14" s="136">
        <f t="shared" si="40"/>
        <v>2345022.59</v>
      </c>
      <c r="BB14" s="136">
        <f t="shared" si="40"/>
        <v>2037011.2</v>
      </c>
      <c r="BC14" s="136">
        <f t="shared" si="40"/>
        <v>1123484.5900000001</v>
      </c>
      <c r="BD14" s="136">
        <f t="shared" si="40"/>
        <v>4804.2000000000007</v>
      </c>
      <c r="BE14" s="136">
        <f t="shared" si="40"/>
        <v>4779384.57</v>
      </c>
      <c r="BF14" s="136">
        <f t="shared" si="40"/>
        <v>4093328.5799999996</v>
      </c>
      <c r="BG14" s="136">
        <f t="shared" si="40"/>
        <v>4093328.5799999996</v>
      </c>
      <c r="BH14" s="139">
        <f t="shared" si="30"/>
        <v>3.1705534056097449</v>
      </c>
      <c r="BI14" s="115"/>
      <c r="BJ14" s="135">
        <f>SUM(BJ7:BJ13)</f>
        <v>875522.2300000001</v>
      </c>
      <c r="BK14" s="136">
        <f t="shared" ref="BK14:BV14" si="41">SUM(BK7:BK13)</f>
        <v>0</v>
      </c>
      <c r="BL14" s="136">
        <f t="shared" si="41"/>
        <v>0</v>
      </c>
      <c r="BM14" s="136">
        <f t="shared" si="41"/>
        <v>0</v>
      </c>
      <c r="BN14" s="136">
        <f t="shared" si="41"/>
        <v>0</v>
      </c>
      <c r="BO14" s="136">
        <f t="shared" si="41"/>
        <v>0</v>
      </c>
      <c r="BP14" s="136">
        <f t="shared" si="41"/>
        <v>0</v>
      </c>
      <c r="BQ14" s="136">
        <f t="shared" si="41"/>
        <v>0</v>
      </c>
      <c r="BR14" s="136">
        <f t="shared" si="41"/>
        <v>0</v>
      </c>
      <c r="BS14" s="136">
        <f t="shared" si="41"/>
        <v>0</v>
      </c>
      <c r="BT14" s="136">
        <f t="shared" si="41"/>
        <v>0</v>
      </c>
      <c r="BU14" s="136">
        <f t="shared" si="41"/>
        <v>0</v>
      </c>
      <c r="BV14" s="136">
        <f t="shared" si="41"/>
        <v>0</v>
      </c>
      <c r="BW14" s="139">
        <f t="shared" si="32"/>
        <v>0</v>
      </c>
      <c r="BX14" s="115"/>
    </row>
    <row r="15" spans="2:76" x14ac:dyDescent="0.3">
      <c r="B15" s="248"/>
      <c r="C15" s="361" t="s">
        <v>60</v>
      </c>
      <c r="D15" s="361"/>
      <c r="E15" s="361"/>
      <c r="F15" s="361"/>
      <c r="G15" s="361"/>
      <c r="H15" s="361"/>
      <c r="I15" s="361"/>
      <c r="J15" s="361"/>
      <c r="K15" s="361"/>
      <c r="L15" s="361"/>
      <c r="M15" s="361"/>
      <c r="N15" s="362"/>
      <c r="O15" s="238"/>
      <c r="P15" s="210"/>
      <c r="Q15" s="356" t="s">
        <v>60</v>
      </c>
      <c r="R15" s="356"/>
      <c r="S15" s="356"/>
      <c r="T15" s="356"/>
      <c r="U15" s="356"/>
      <c r="V15" s="356"/>
      <c r="W15" s="356"/>
      <c r="X15" s="356"/>
      <c r="Y15" s="356"/>
      <c r="Z15" s="356"/>
      <c r="AA15" s="356"/>
      <c r="AB15" s="356"/>
      <c r="AC15" s="356"/>
      <c r="AD15" s="356"/>
      <c r="AE15" s="137"/>
      <c r="AF15" s="356" t="s">
        <v>60</v>
      </c>
      <c r="AG15" s="356"/>
      <c r="AH15" s="356"/>
      <c r="AI15" s="356"/>
      <c r="AJ15" s="356"/>
      <c r="AK15" s="356"/>
      <c r="AL15" s="356"/>
      <c r="AM15" s="356"/>
      <c r="AN15" s="356"/>
      <c r="AO15" s="356"/>
      <c r="AP15" s="356"/>
      <c r="AQ15" s="356"/>
      <c r="AR15" s="356"/>
      <c r="AS15" s="356"/>
      <c r="AT15" s="137"/>
      <c r="AU15" s="356" t="s">
        <v>60</v>
      </c>
      <c r="AV15" s="356"/>
      <c r="AW15" s="356"/>
      <c r="AX15" s="356"/>
      <c r="AY15" s="356"/>
      <c r="AZ15" s="356"/>
      <c r="BA15" s="356"/>
      <c r="BB15" s="356"/>
      <c r="BC15" s="356"/>
      <c r="BD15" s="356"/>
      <c r="BE15" s="356"/>
      <c r="BF15" s="356"/>
      <c r="BG15" s="356"/>
      <c r="BH15" s="356"/>
      <c r="BI15" s="137"/>
      <c r="BJ15" s="356" t="s">
        <v>60</v>
      </c>
      <c r="BK15" s="356"/>
      <c r="BL15" s="356"/>
      <c r="BM15" s="356"/>
      <c r="BN15" s="356"/>
      <c r="BO15" s="356"/>
      <c r="BP15" s="356"/>
      <c r="BQ15" s="356"/>
      <c r="BR15" s="356"/>
      <c r="BS15" s="356"/>
      <c r="BT15" s="356"/>
      <c r="BU15" s="356"/>
      <c r="BV15" s="356"/>
      <c r="BW15" s="356"/>
      <c r="BX15" s="137"/>
    </row>
    <row r="16" spans="2:76"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c r="BJ16" s="215" t="s">
        <v>39</v>
      </c>
      <c r="BK16" s="126" t="s">
        <v>40</v>
      </c>
      <c r="BL16" s="126" t="s">
        <v>41</v>
      </c>
      <c r="BM16" s="126" t="s">
        <v>42</v>
      </c>
      <c r="BN16" s="126" t="s">
        <v>43</v>
      </c>
      <c r="BO16" s="126" t="s">
        <v>44</v>
      </c>
      <c r="BP16" s="138" t="s">
        <v>45</v>
      </c>
      <c r="BQ16" s="126" t="s">
        <v>46</v>
      </c>
      <c r="BR16" s="126" t="s">
        <v>47</v>
      </c>
      <c r="BS16" s="126" t="s">
        <v>48</v>
      </c>
      <c r="BT16" s="126" t="s">
        <v>49</v>
      </c>
      <c r="BU16" s="126" t="s">
        <v>50</v>
      </c>
      <c r="BV16" s="125" t="s">
        <v>30</v>
      </c>
      <c r="BW16" s="197"/>
      <c r="BX16" s="115"/>
    </row>
    <row r="17" spans="2:76"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42">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43">SUM(Q17:AB17)</f>
        <v>26215310.18</v>
      </c>
      <c r="AD17" s="139">
        <f t="shared" ref="AD17:AD26" si="44">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5">SUM(AF17:AQ17)</f>
        <v>18736830.520000003</v>
      </c>
      <c r="AS17" s="139">
        <f t="shared" ref="AS17:AS26" si="46">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2438454.12</v>
      </c>
      <c r="AX17" s="131">
        <f>SUMIFS('Conciliação Bancária 2016.17.18'!$J:$J,'Conciliação Bancária 2016.17.18'!$K:$K,'Base -Receita-Despesa'!$B17,'Conciliação Bancária 2016.17.18'!$D:$D,'Base -Receita-Despesa'!AX$5)</f>
        <v>2733619.4699999997</v>
      </c>
      <c r="AY17" s="131">
        <f>SUMIFS('Conciliação Bancária 2016.17.18'!$J:$J,'Conciliação Bancária 2016.17.18'!$K:$K,'Base -Receita-Despesa'!$B17,'Conciliação Bancária 2016.17.18'!$D:$D,'Base -Receita-Despesa'!AY$5)</f>
        <v>2973747.7800000003</v>
      </c>
      <c r="AZ17" s="131">
        <f>SUMIFS('Conciliação Bancária 2016.17.18'!$J:$J,'Conciliação Bancária 2016.17.18'!$K:$K,'Base -Receita-Despesa'!$B17,'Conciliação Bancária 2016.17.18'!$D:$D,'Base -Receita-Despesa'!AZ$5)</f>
        <v>4857015.33</v>
      </c>
      <c r="BA17" s="131">
        <f>SUMIFS('Conciliação Bancária 2016.17.18'!$J:$J,'Conciliação Bancária 2016.17.18'!$K:$K,'Base -Receita-Despesa'!$B17,'Conciliação Bancária 2016.17.18'!$D:$D,'Base -Receita-Despesa'!BA$5)</f>
        <v>2699991.62</v>
      </c>
      <c r="BB17" s="131">
        <f>SUMIFS('Conciliação Bancária 2016.17.18'!$J:$J,'Conciliação Bancária 2016.17.18'!$K:$K,'Base -Receita-Despesa'!$B17,'Conciliação Bancária 2016.17.18'!$D:$D,'Base -Receita-Despesa'!BB$5)</f>
        <v>2358777.4900000002</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8098499.8500000015</v>
      </c>
      <c r="BE17" s="131">
        <f>SUMIFS('Conciliação Bancária 2016.17.18'!$J:$J,'Conciliação Bancária 2016.17.18'!$K:$K,'Base -Receita-Despesa'!$B17,'Conciliação Bancária 2016.17.18'!$D:$D,'Base -Receita-Despesa'!BE$5)</f>
        <v>2292174.62</v>
      </c>
      <c r="BF17" s="131">
        <f>SUMIFS('Conciliação Bancária 2016.17.18'!$J:$J,'Conciliação Bancária 2016.17.18'!$K:$K,'Base -Receita-Despesa'!$B17,'Conciliação Bancária 2016.17.18'!$D:$D,'Base -Receita-Despesa'!BF$5)</f>
        <v>28811.18</v>
      </c>
      <c r="BG17" s="134">
        <f t="shared" ref="BG17:BG22" si="47">SUM(AU17:BF17)</f>
        <v>32438703.850000005</v>
      </c>
      <c r="BH17" s="139">
        <f t="shared" ref="BH17:BH26" si="48">BG17/$AR$26</f>
        <v>1.7167592597249344</v>
      </c>
      <c r="BI17" s="122"/>
      <c r="BJ17" s="131">
        <f>SUMIFS('Conciliação Bancária 2016.17.18'!$J:$J,'Conciliação Bancária 2016.17.18'!$K:$K,'Base -Receita-Despesa'!$B17,'Conciliação Bancária 2016.17.18'!$D:$D,'Base -Receita-Despesa'!BJ$5)</f>
        <v>2306842.8199999998</v>
      </c>
      <c r="BK17" s="131">
        <f>SUMIFS('Conciliação Bancária 2016.17.18'!$J:$J,'Conciliação Bancária 2016.17.18'!$K:$K,'Base -Receita-Despesa'!$B17,'Conciliação Bancária 2016.17.18'!$D:$D,'Base -Receita-Despesa'!BK$5)</f>
        <v>0</v>
      </c>
      <c r="BL17" s="131">
        <f>SUMIFS('Conciliação Bancária 2016.17.18'!$J:$J,'Conciliação Bancária 2016.17.18'!$K:$K,'Base -Receita-Despesa'!$B17,'Conciliação Bancária 2016.17.18'!$D:$D,'Base -Receita-Despesa'!BL$5)</f>
        <v>0</v>
      </c>
      <c r="BM17" s="131">
        <f>SUMIFS('Conciliação Bancária 2016.17.18'!$J:$J,'Conciliação Bancária 2016.17.18'!$K:$K,'Base -Receita-Despesa'!$B17,'Conciliação Bancária 2016.17.18'!$D:$D,'Base -Receita-Despesa'!BM$5)</f>
        <v>0</v>
      </c>
      <c r="BN17" s="131">
        <f>SUMIFS('Conciliação Bancária 2016.17.18'!$J:$J,'Conciliação Bancária 2016.17.18'!$K:$K,'Base -Receita-Despesa'!$B17,'Conciliação Bancária 2016.17.18'!$D:$D,'Base -Receita-Despesa'!BN$5)</f>
        <v>0</v>
      </c>
      <c r="BO17" s="131">
        <f>SUMIFS('Conciliação Bancária 2016.17.18'!$J:$J,'Conciliação Bancária 2016.17.18'!$K:$K,'Base -Receita-Despesa'!$B17,'Conciliação Bancária 2016.17.18'!$D:$D,'Base -Receita-Despesa'!BO$5)</f>
        <v>0</v>
      </c>
      <c r="BP17" s="131">
        <f>SUMIFS('Conciliação Bancária 2016.17.18'!$J:$J,'Conciliação Bancária 2016.17.18'!$K:$K,'Base -Receita-Despesa'!$B17,'Conciliação Bancária 2016.17.18'!$D:$D,'Base -Receita-Despesa'!BP$5)</f>
        <v>0</v>
      </c>
      <c r="BQ17" s="131">
        <f>SUMIFS('Conciliação Bancária 2016.17.18'!$J:$J,'Conciliação Bancária 2016.17.18'!$K:$K,'Base -Receita-Despesa'!$B17,'Conciliação Bancária 2016.17.18'!$D:$D,'Base -Receita-Despesa'!BQ$5)</f>
        <v>0</v>
      </c>
      <c r="BR17" s="131">
        <f>SUMIFS('Conciliação Bancária 2016.17.18'!$J:$J,'Conciliação Bancária 2016.17.18'!$K:$K,'Base -Receita-Despesa'!$B17,'Conciliação Bancária 2016.17.18'!$D:$D,'Base -Receita-Despesa'!BR$5)</f>
        <v>0</v>
      </c>
      <c r="BS17" s="131">
        <f>SUMIFS('Conciliação Bancária 2016.17.18'!$J:$J,'Conciliação Bancária 2016.17.18'!$K:$K,'Base -Receita-Despesa'!$B17,'Conciliação Bancária 2016.17.18'!$D:$D,'Base -Receita-Despesa'!BS$5)</f>
        <v>0</v>
      </c>
      <c r="BT17" s="131">
        <f>SUMIFS('Conciliação Bancária 2016.17.18'!$J:$J,'Conciliação Bancária 2016.17.18'!$K:$K,'Base -Receita-Despesa'!$B17,'Conciliação Bancária 2016.17.18'!$D:$D,'Base -Receita-Despesa'!BT$5)</f>
        <v>0</v>
      </c>
      <c r="BU17" s="131">
        <f>SUMIFS('Conciliação Bancária 2016.17.18'!$J:$J,'Conciliação Bancária 2016.17.18'!$K:$K,'Base -Receita-Despesa'!$B17,'Conciliação Bancária 2016.17.18'!$D:$D,'Base -Receita-Despesa'!BU$5)</f>
        <v>0</v>
      </c>
      <c r="BV17" s="134">
        <f t="shared" ref="BV17:BV22" si="49">SUM(BJ17:BU17)</f>
        <v>2306842.8199999998</v>
      </c>
      <c r="BW17" s="139">
        <f t="shared" ref="BW17:BW26" si="50">BV17/$AR$26</f>
        <v>0.12208545046305785</v>
      </c>
      <c r="BX17" s="122"/>
    </row>
    <row r="18" spans="2:76"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42"/>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43"/>
        <v>50437.96</v>
      </c>
      <c r="AD18" s="139">
        <f t="shared" si="44"/>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5"/>
        <v>158482.65000000002</v>
      </c>
      <c r="AS18" s="139">
        <f t="shared" si="46"/>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-68.77</v>
      </c>
      <c r="AX18" s="131">
        <f>SUMIFS('Conciliação Bancária 2016.17.18'!$J:$J,'Conciliação Bancária 2016.17.18'!$K:$K,'Base -Receita-Despesa'!$B18,'Conciliação Bancária 2016.17.18'!$D:$D,'Base -Receita-Despesa'!AX$5)</f>
        <v>17.12</v>
      </c>
      <c r="AY18" s="131">
        <f>SUMIFS('Conciliação Bancária 2016.17.18'!$J:$J,'Conciliação Bancária 2016.17.18'!$K:$K,'Base -Receita-Despesa'!$B18,'Conciliação Bancária 2016.17.18'!$D:$D,'Base -Receita-Despesa'!AY$5)</f>
        <v>200.89000000000001</v>
      </c>
      <c r="AZ18" s="131">
        <f>SUMIFS('Conciliação Bancária 2016.17.18'!$J:$J,'Conciliação Bancária 2016.17.18'!$K:$K,'Base -Receita-Despesa'!$B18,'Conciliação Bancária 2016.17.18'!$D:$D,'Base -Receita-Despesa'!AZ$5)</f>
        <v>210.75</v>
      </c>
      <c r="BA18" s="131">
        <f>SUMIFS('Conciliação Bancária 2016.17.18'!$J:$J,'Conciliação Bancária 2016.17.18'!$K:$K,'Base -Receita-Despesa'!$B18,'Conciliação Bancária 2016.17.18'!$D:$D,'Base -Receita-Despesa'!BA$5)</f>
        <v>261.44</v>
      </c>
      <c r="BB18" s="131">
        <f>SUMIFS('Conciliação Bancária 2016.17.18'!$J:$J,'Conciliação Bancária 2016.17.18'!$K:$K,'Base -Receita-Despesa'!$B18,'Conciliação Bancária 2016.17.18'!$D:$D,'Base -Receita-Despesa'!BB$5)</f>
        <v>285.46000000000004</v>
      </c>
      <c r="BC18" s="131">
        <f>SUMIFS('Conciliação Bancária 2016.17.18'!$J:$J,'Conciliação Bancária 2016.17.18'!$K:$K,'Base -Receita-Despesa'!$B18,'Conciliação Bancária 2016.17.18'!$D:$D,'Base -Receita-Despesa'!BC$5)</f>
        <v>132.86000000000001</v>
      </c>
      <c r="BD18" s="131">
        <f>SUMIFS('Conciliação Bancária 2016.17.18'!$J:$J,'Conciliação Bancária 2016.17.18'!$K:$K,'Base -Receita-Despesa'!$B18,'Conciliação Bancária 2016.17.18'!$D:$D,'Base -Receita-Despesa'!BD$5)</f>
        <v>2970.46</v>
      </c>
      <c r="BE18" s="131">
        <f>SUMIFS('Conciliação Bancária 2016.17.18'!$J:$J,'Conciliação Bancária 2016.17.18'!$K:$K,'Base -Receita-Despesa'!$B18,'Conciliação Bancária 2016.17.18'!$D:$D,'Base -Receita-Despesa'!BE$5)</f>
        <v>6277.98</v>
      </c>
      <c r="BF18" s="131">
        <f>SUMIFS('Conciliação Bancária 2016.17.18'!$J:$J,'Conciliação Bancária 2016.17.18'!$K:$K,'Base -Receita-Despesa'!$B18,'Conciliação Bancária 2016.17.18'!$D:$D,'Base -Receita-Despesa'!BF$5)</f>
        <v>4364.43</v>
      </c>
      <c r="BG18" s="134">
        <f t="shared" si="47"/>
        <v>14862.94</v>
      </c>
      <c r="BH18" s="139">
        <f t="shared" si="48"/>
        <v>7.8659400171243623E-4</v>
      </c>
      <c r="BI18" s="115"/>
      <c r="BJ18" s="131">
        <f>SUMIFS('Conciliação Bancária 2016.17.18'!$J:$J,'Conciliação Bancária 2016.17.18'!$K:$K,'Base -Receita-Despesa'!$B18,'Conciliação Bancária 2016.17.18'!$D:$D,'Base -Receita-Despesa'!BJ$5)</f>
        <v>452.34000000000003</v>
      </c>
      <c r="BK18" s="131">
        <f>SUMIFS('Conciliação Bancária 2016.17.18'!$J:$J,'Conciliação Bancária 2016.17.18'!$K:$K,'Base -Receita-Despesa'!$B18,'Conciliação Bancária 2016.17.18'!$D:$D,'Base -Receita-Despesa'!BK$5)</f>
        <v>0</v>
      </c>
      <c r="BL18" s="131">
        <f>SUMIFS('Conciliação Bancária 2016.17.18'!$J:$J,'Conciliação Bancária 2016.17.18'!$K:$K,'Base -Receita-Despesa'!$B18,'Conciliação Bancária 2016.17.18'!$D:$D,'Base -Receita-Despesa'!BL$5)</f>
        <v>0</v>
      </c>
      <c r="BM18" s="131">
        <f>SUMIFS('Conciliação Bancária 2016.17.18'!$J:$J,'Conciliação Bancária 2016.17.18'!$K:$K,'Base -Receita-Despesa'!$B18,'Conciliação Bancária 2016.17.18'!$D:$D,'Base -Receita-Despesa'!BM$5)</f>
        <v>0</v>
      </c>
      <c r="BN18" s="131">
        <f>SUMIFS('Conciliação Bancária 2016.17.18'!$J:$J,'Conciliação Bancária 2016.17.18'!$K:$K,'Base -Receita-Despesa'!$B18,'Conciliação Bancária 2016.17.18'!$D:$D,'Base -Receita-Despesa'!BN$5)</f>
        <v>0</v>
      </c>
      <c r="BO18" s="131">
        <f>SUMIFS('Conciliação Bancária 2016.17.18'!$J:$J,'Conciliação Bancária 2016.17.18'!$K:$K,'Base -Receita-Despesa'!$B18,'Conciliação Bancária 2016.17.18'!$D:$D,'Base -Receita-Despesa'!BO$5)</f>
        <v>0</v>
      </c>
      <c r="BP18" s="131">
        <f>SUMIFS('Conciliação Bancária 2016.17.18'!$J:$J,'Conciliação Bancária 2016.17.18'!$K:$K,'Base -Receita-Despesa'!$B18,'Conciliação Bancária 2016.17.18'!$D:$D,'Base -Receita-Despesa'!BP$5)</f>
        <v>0</v>
      </c>
      <c r="BQ18" s="131">
        <f>SUMIFS('Conciliação Bancária 2016.17.18'!$J:$J,'Conciliação Bancária 2016.17.18'!$K:$K,'Base -Receita-Despesa'!$B18,'Conciliação Bancária 2016.17.18'!$D:$D,'Base -Receita-Despesa'!BQ$5)</f>
        <v>0</v>
      </c>
      <c r="BR18" s="131">
        <f>SUMIFS('Conciliação Bancária 2016.17.18'!$J:$J,'Conciliação Bancária 2016.17.18'!$K:$K,'Base -Receita-Despesa'!$B18,'Conciliação Bancária 2016.17.18'!$D:$D,'Base -Receita-Despesa'!BR$5)</f>
        <v>0</v>
      </c>
      <c r="BS18" s="131">
        <f>SUMIFS('Conciliação Bancária 2016.17.18'!$J:$J,'Conciliação Bancária 2016.17.18'!$K:$K,'Base -Receita-Despesa'!$B18,'Conciliação Bancária 2016.17.18'!$D:$D,'Base -Receita-Despesa'!BS$5)</f>
        <v>0</v>
      </c>
      <c r="BT18" s="131">
        <f>SUMIFS('Conciliação Bancária 2016.17.18'!$J:$J,'Conciliação Bancária 2016.17.18'!$K:$K,'Base -Receita-Despesa'!$B18,'Conciliação Bancária 2016.17.18'!$D:$D,'Base -Receita-Despesa'!BT$5)</f>
        <v>0</v>
      </c>
      <c r="BU18" s="131">
        <f>SUMIFS('Conciliação Bancária 2016.17.18'!$J:$J,'Conciliação Bancária 2016.17.18'!$K:$K,'Base -Receita-Despesa'!$B18,'Conciliação Bancária 2016.17.18'!$D:$D,'Base -Receita-Despesa'!BU$5)</f>
        <v>0</v>
      </c>
      <c r="BV18" s="134">
        <f t="shared" si="49"/>
        <v>452.34000000000003</v>
      </c>
      <c r="BW18" s="139">
        <f t="shared" si="50"/>
        <v>2.3939269803592251E-5</v>
      </c>
      <c r="BX18" s="115"/>
    </row>
    <row r="19" spans="2:76"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42"/>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43"/>
        <v>0</v>
      </c>
      <c r="AD19" s="139">
        <f t="shared" si="44"/>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5"/>
        <v>0</v>
      </c>
      <c r="AS19" s="139">
        <f t="shared" si="46"/>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7"/>
        <v>0</v>
      </c>
      <c r="BH19" s="139">
        <f t="shared" si="48"/>
        <v>0</v>
      </c>
      <c r="BI19" s="115"/>
      <c r="BJ19" s="131">
        <f>SUMIFS('Conciliação Bancária 2016.17.18'!$J:$J,'Conciliação Bancária 2016.17.18'!$K:$K,'Base -Receita-Despesa'!$B19,'Conciliação Bancária 2016.17.18'!$D:$D,'Base -Receita-Despesa'!BJ$5)</f>
        <v>0</v>
      </c>
      <c r="BK19" s="131">
        <f>SUMIFS('Conciliação Bancária 2016.17.18'!$J:$J,'Conciliação Bancária 2016.17.18'!$K:$K,'Base -Receita-Despesa'!$B19,'Conciliação Bancária 2016.17.18'!$D:$D,'Base -Receita-Despesa'!BK$5)</f>
        <v>0</v>
      </c>
      <c r="BL19" s="131">
        <f>SUMIFS('Conciliação Bancária 2016.17.18'!$J:$J,'Conciliação Bancária 2016.17.18'!$K:$K,'Base -Receita-Despesa'!$B19,'Conciliação Bancária 2016.17.18'!$D:$D,'Base -Receita-Despesa'!BL$5)</f>
        <v>0</v>
      </c>
      <c r="BM19" s="131">
        <f>SUMIFS('Conciliação Bancária 2016.17.18'!$J:$J,'Conciliação Bancária 2016.17.18'!$K:$K,'Base -Receita-Despesa'!$B19,'Conciliação Bancária 2016.17.18'!$D:$D,'Base -Receita-Despesa'!BM$5)</f>
        <v>0</v>
      </c>
      <c r="BN19" s="131">
        <f>SUMIFS('Conciliação Bancária 2016.17.18'!$J:$J,'Conciliação Bancária 2016.17.18'!$K:$K,'Base -Receita-Despesa'!$B19,'Conciliação Bancária 2016.17.18'!$D:$D,'Base -Receita-Despesa'!BN$5)</f>
        <v>0</v>
      </c>
      <c r="BO19" s="131">
        <f>SUMIFS('Conciliação Bancária 2016.17.18'!$J:$J,'Conciliação Bancária 2016.17.18'!$K:$K,'Base -Receita-Despesa'!$B19,'Conciliação Bancária 2016.17.18'!$D:$D,'Base -Receita-Despesa'!BO$5)</f>
        <v>0</v>
      </c>
      <c r="BP19" s="131">
        <f>SUMIFS('Conciliação Bancária 2016.17.18'!$J:$J,'Conciliação Bancária 2016.17.18'!$K:$K,'Base -Receita-Despesa'!$B19,'Conciliação Bancária 2016.17.18'!$D:$D,'Base -Receita-Despesa'!BP$5)</f>
        <v>0</v>
      </c>
      <c r="BQ19" s="131">
        <f>SUMIFS('Conciliação Bancária 2016.17.18'!$J:$J,'Conciliação Bancária 2016.17.18'!$K:$K,'Base -Receita-Despesa'!$B19,'Conciliação Bancária 2016.17.18'!$D:$D,'Base -Receita-Despesa'!BQ$5)</f>
        <v>0</v>
      </c>
      <c r="BR19" s="131">
        <f>SUMIFS('Conciliação Bancária 2016.17.18'!$J:$J,'Conciliação Bancária 2016.17.18'!$K:$K,'Base -Receita-Despesa'!$B19,'Conciliação Bancária 2016.17.18'!$D:$D,'Base -Receita-Despesa'!BR$5)</f>
        <v>0</v>
      </c>
      <c r="BS19" s="131">
        <f>SUMIFS('Conciliação Bancária 2016.17.18'!$J:$J,'Conciliação Bancária 2016.17.18'!$K:$K,'Base -Receita-Despesa'!$B19,'Conciliação Bancária 2016.17.18'!$D:$D,'Base -Receita-Despesa'!BS$5)</f>
        <v>0</v>
      </c>
      <c r="BT19" s="131">
        <f>SUMIFS('Conciliação Bancária 2016.17.18'!$J:$J,'Conciliação Bancária 2016.17.18'!$K:$K,'Base -Receita-Despesa'!$B19,'Conciliação Bancária 2016.17.18'!$D:$D,'Base -Receita-Despesa'!BT$5)</f>
        <v>0</v>
      </c>
      <c r="BU19" s="131">
        <f>SUMIFS('Conciliação Bancária 2016.17.18'!$J:$J,'Conciliação Bancária 2016.17.18'!$K:$K,'Base -Receita-Despesa'!$B19,'Conciliação Bancária 2016.17.18'!$D:$D,'Base -Receita-Despesa'!BU$5)</f>
        <v>0</v>
      </c>
      <c r="BV19" s="134">
        <f t="shared" si="49"/>
        <v>0</v>
      </c>
      <c r="BW19" s="139">
        <f t="shared" si="50"/>
        <v>0</v>
      </c>
      <c r="BX19" s="115"/>
    </row>
    <row r="20" spans="2:76"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42"/>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43"/>
        <v>0</v>
      </c>
      <c r="AD20" s="139">
        <f t="shared" si="44"/>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5"/>
        <v>0</v>
      </c>
      <c r="AS20" s="139">
        <f t="shared" si="46"/>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7"/>
        <v>0</v>
      </c>
      <c r="BH20" s="139">
        <f t="shared" si="48"/>
        <v>0</v>
      </c>
      <c r="BI20" s="115"/>
      <c r="BJ20" s="131">
        <f>SUMIFS('Conciliação Bancária 2016.17.18'!$J:$J,'Conciliação Bancária 2016.17.18'!$K:$K,'Base -Receita-Despesa'!$B20,'Conciliação Bancária 2016.17.18'!$D:$D,'Base -Receita-Despesa'!BJ$5)</f>
        <v>0</v>
      </c>
      <c r="BK20" s="131">
        <f>SUMIFS('Conciliação Bancária 2016.17.18'!$J:$J,'Conciliação Bancária 2016.17.18'!$K:$K,'Base -Receita-Despesa'!$B20,'Conciliação Bancária 2016.17.18'!$D:$D,'Base -Receita-Despesa'!BK$5)</f>
        <v>0</v>
      </c>
      <c r="BL20" s="131">
        <f>SUMIFS('Conciliação Bancária 2016.17.18'!$J:$J,'Conciliação Bancária 2016.17.18'!$K:$K,'Base -Receita-Despesa'!$B20,'Conciliação Bancária 2016.17.18'!$D:$D,'Base -Receita-Despesa'!BL$5)</f>
        <v>0</v>
      </c>
      <c r="BM20" s="131">
        <f>SUMIFS('Conciliação Bancária 2016.17.18'!$J:$J,'Conciliação Bancária 2016.17.18'!$K:$K,'Base -Receita-Despesa'!$B20,'Conciliação Bancária 2016.17.18'!$D:$D,'Base -Receita-Despesa'!BM$5)</f>
        <v>0</v>
      </c>
      <c r="BN20" s="131">
        <f>SUMIFS('Conciliação Bancária 2016.17.18'!$J:$J,'Conciliação Bancária 2016.17.18'!$K:$K,'Base -Receita-Despesa'!$B20,'Conciliação Bancária 2016.17.18'!$D:$D,'Base -Receita-Despesa'!BN$5)</f>
        <v>0</v>
      </c>
      <c r="BO20" s="131">
        <f>SUMIFS('Conciliação Bancária 2016.17.18'!$J:$J,'Conciliação Bancária 2016.17.18'!$K:$K,'Base -Receita-Despesa'!$B20,'Conciliação Bancária 2016.17.18'!$D:$D,'Base -Receita-Despesa'!BO$5)</f>
        <v>0</v>
      </c>
      <c r="BP20" s="131">
        <f>SUMIFS('Conciliação Bancária 2016.17.18'!$J:$J,'Conciliação Bancária 2016.17.18'!$K:$K,'Base -Receita-Despesa'!$B20,'Conciliação Bancária 2016.17.18'!$D:$D,'Base -Receita-Despesa'!BP$5)</f>
        <v>0</v>
      </c>
      <c r="BQ20" s="131">
        <f>SUMIFS('Conciliação Bancária 2016.17.18'!$J:$J,'Conciliação Bancária 2016.17.18'!$K:$K,'Base -Receita-Despesa'!$B20,'Conciliação Bancária 2016.17.18'!$D:$D,'Base -Receita-Despesa'!BQ$5)</f>
        <v>0</v>
      </c>
      <c r="BR20" s="131">
        <f>SUMIFS('Conciliação Bancária 2016.17.18'!$J:$J,'Conciliação Bancária 2016.17.18'!$K:$K,'Base -Receita-Despesa'!$B20,'Conciliação Bancária 2016.17.18'!$D:$D,'Base -Receita-Despesa'!BR$5)</f>
        <v>0</v>
      </c>
      <c r="BS20" s="131">
        <f>SUMIFS('Conciliação Bancária 2016.17.18'!$J:$J,'Conciliação Bancária 2016.17.18'!$K:$K,'Base -Receita-Despesa'!$B20,'Conciliação Bancária 2016.17.18'!$D:$D,'Base -Receita-Despesa'!BS$5)</f>
        <v>0</v>
      </c>
      <c r="BT20" s="131">
        <f>SUMIFS('Conciliação Bancária 2016.17.18'!$J:$J,'Conciliação Bancária 2016.17.18'!$K:$K,'Base -Receita-Despesa'!$B20,'Conciliação Bancária 2016.17.18'!$D:$D,'Base -Receita-Despesa'!BT$5)</f>
        <v>0</v>
      </c>
      <c r="BU20" s="131">
        <f>SUMIFS('Conciliação Bancária 2016.17.18'!$J:$J,'Conciliação Bancária 2016.17.18'!$K:$K,'Base -Receita-Despesa'!$B20,'Conciliação Bancária 2016.17.18'!$D:$D,'Base -Receita-Despesa'!BU$5)</f>
        <v>0</v>
      </c>
      <c r="BV20" s="134">
        <f t="shared" si="49"/>
        <v>0</v>
      </c>
      <c r="BW20" s="139">
        <f t="shared" si="50"/>
        <v>0</v>
      </c>
      <c r="BX20" s="115"/>
    </row>
    <row r="21" spans="2:76"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42"/>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43"/>
        <v>383.95</v>
      </c>
      <c r="AD21" s="139">
        <f t="shared" si="44"/>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5"/>
        <v>0</v>
      </c>
      <c r="AS21" s="139">
        <f t="shared" si="46"/>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7"/>
        <v>0</v>
      </c>
      <c r="BH21" s="139">
        <f t="shared" si="48"/>
        <v>0</v>
      </c>
      <c r="BI21" s="115"/>
      <c r="BJ21" s="131">
        <f>SUMIFS('Conciliação Bancária 2016.17.18'!$J:$J,'Conciliação Bancária 2016.17.18'!$K:$K,'Base -Receita-Despesa'!$B21,'Conciliação Bancária 2016.17.18'!$D:$D,'Base -Receita-Despesa'!BJ$5)</f>
        <v>0</v>
      </c>
      <c r="BK21" s="131">
        <f>SUMIFS('Conciliação Bancária 2016.17.18'!$J:$J,'Conciliação Bancária 2016.17.18'!$K:$K,'Base -Receita-Despesa'!$B21,'Conciliação Bancária 2016.17.18'!$D:$D,'Base -Receita-Despesa'!BK$5)</f>
        <v>0</v>
      </c>
      <c r="BL21" s="131">
        <f>SUMIFS('Conciliação Bancária 2016.17.18'!$J:$J,'Conciliação Bancária 2016.17.18'!$K:$K,'Base -Receita-Despesa'!$B21,'Conciliação Bancária 2016.17.18'!$D:$D,'Base -Receita-Despesa'!BL$5)</f>
        <v>0</v>
      </c>
      <c r="BM21" s="131">
        <f>SUMIFS('Conciliação Bancária 2016.17.18'!$J:$J,'Conciliação Bancária 2016.17.18'!$K:$K,'Base -Receita-Despesa'!$B21,'Conciliação Bancária 2016.17.18'!$D:$D,'Base -Receita-Despesa'!BM$5)</f>
        <v>0</v>
      </c>
      <c r="BN21" s="131">
        <f>SUMIFS('Conciliação Bancária 2016.17.18'!$J:$J,'Conciliação Bancária 2016.17.18'!$K:$K,'Base -Receita-Despesa'!$B21,'Conciliação Bancária 2016.17.18'!$D:$D,'Base -Receita-Despesa'!BN$5)</f>
        <v>0</v>
      </c>
      <c r="BO21" s="131">
        <f>SUMIFS('Conciliação Bancária 2016.17.18'!$J:$J,'Conciliação Bancária 2016.17.18'!$K:$K,'Base -Receita-Despesa'!$B21,'Conciliação Bancária 2016.17.18'!$D:$D,'Base -Receita-Despesa'!BO$5)</f>
        <v>0</v>
      </c>
      <c r="BP21" s="131">
        <f>SUMIFS('Conciliação Bancária 2016.17.18'!$J:$J,'Conciliação Bancária 2016.17.18'!$K:$K,'Base -Receita-Despesa'!$B21,'Conciliação Bancária 2016.17.18'!$D:$D,'Base -Receita-Despesa'!BP$5)</f>
        <v>0</v>
      </c>
      <c r="BQ21" s="131">
        <f>SUMIFS('Conciliação Bancária 2016.17.18'!$J:$J,'Conciliação Bancária 2016.17.18'!$K:$K,'Base -Receita-Despesa'!$B21,'Conciliação Bancária 2016.17.18'!$D:$D,'Base -Receita-Despesa'!BQ$5)</f>
        <v>0</v>
      </c>
      <c r="BR21" s="131">
        <f>SUMIFS('Conciliação Bancária 2016.17.18'!$J:$J,'Conciliação Bancária 2016.17.18'!$K:$K,'Base -Receita-Despesa'!$B21,'Conciliação Bancária 2016.17.18'!$D:$D,'Base -Receita-Despesa'!BR$5)</f>
        <v>0</v>
      </c>
      <c r="BS21" s="131">
        <f>SUMIFS('Conciliação Bancária 2016.17.18'!$J:$J,'Conciliação Bancária 2016.17.18'!$K:$K,'Base -Receita-Despesa'!$B21,'Conciliação Bancária 2016.17.18'!$D:$D,'Base -Receita-Despesa'!BS$5)</f>
        <v>0</v>
      </c>
      <c r="BT21" s="131">
        <f>SUMIFS('Conciliação Bancária 2016.17.18'!$J:$J,'Conciliação Bancária 2016.17.18'!$K:$K,'Base -Receita-Despesa'!$B21,'Conciliação Bancária 2016.17.18'!$D:$D,'Base -Receita-Despesa'!BT$5)</f>
        <v>0</v>
      </c>
      <c r="BU21" s="131">
        <f>SUMIFS('Conciliação Bancária 2016.17.18'!$J:$J,'Conciliação Bancária 2016.17.18'!$K:$K,'Base -Receita-Despesa'!$B21,'Conciliação Bancária 2016.17.18'!$D:$D,'Base -Receita-Despesa'!BU$5)</f>
        <v>0</v>
      </c>
      <c r="BV21" s="134">
        <f t="shared" si="49"/>
        <v>0</v>
      </c>
      <c r="BW21" s="139">
        <f t="shared" si="50"/>
        <v>0</v>
      </c>
      <c r="BX21" s="115"/>
    </row>
    <row r="22" spans="2:76"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42"/>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43"/>
        <v>0</v>
      </c>
      <c r="AD22" s="139">
        <f t="shared" si="44"/>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5"/>
        <v>0</v>
      </c>
      <c r="AS22" s="139">
        <f t="shared" si="46"/>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7"/>
        <v>0</v>
      </c>
      <c r="BH22" s="139">
        <f t="shared" si="48"/>
        <v>0</v>
      </c>
      <c r="BI22" s="115"/>
      <c r="BJ22" s="131">
        <f>SUMIFS('Conciliação Bancária 2016.17.18'!$J:$J,'Conciliação Bancária 2016.17.18'!$K:$K,'Base -Receita-Despesa'!$B22,'Conciliação Bancária 2016.17.18'!$D:$D,'Base -Receita-Despesa'!BJ$5)</f>
        <v>0</v>
      </c>
      <c r="BK22" s="131">
        <f>SUMIFS('Conciliação Bancária 2016.17.18'!$J:$J,'Conciliação Bancária 2016.17.18'!$K:$K,'Base -Receita-Despesa'!$B22,'Conciliação Bancária 2016.17.18'!$D:$D,'Base -Receita-Despesa'!BK$5)</f>
        <v>0</v>
      </c>
      <c r="BL22" s="131">
        <f>SUMIFS('Conciliação Bancária 2016.17.18'!$J:$J,'Conciliação Bancária 2016.17.18'!$K:$K,'Base -Receita-Despesa'!$B22,'Conciliação Bancária 2016.17.18'!$D:$D,'Base -Receita-Despesa'!BL$5)</f>
        <v>0</v>
      </c>
      <c r="BM22" s="131">
        <f>SUMIFS('Conciliação Bancária 2016.17.18'!$J:$J,'Conciliação Bancária 2016.17.18'!$K:$K,'Base -Receita-Despesa'!$B22,'Conciliação Bancária 2016.17.18'!$D:$D,'Base -Receita-Despesa'!BM$5)</f>
        <v>0</v>
      </c>
      <c r="BN22" s="131">
        <f>SUMIFS('Conciliação Bancária 2016.17.18'!$J:$J,'Conciliação Bancária 2016.17.18'!$K:$K,'Base -Receita-Despesa'!$B22,'Conciliação Bancária 2016.17.18'!$D:$D,'Base -Receita-Despesa'!BN$5)</f>
        <v>0</v>
      </c>
      <c r="BO22" s="131">
        <f>SUMIFS('Conciliação Bancária 2016.17.18'!$J:$J,'Conciliação Bancária 2016.17.18'!$K:$K,'Base -Receita-Despesa'!$B22,'Conciliação Bancária 2016.17.18'!$D:$D,'Base -Receita-Despesa'!BO$5)</f>
        <v>0</v>
      </c>
      <c r="BP22" s="131">
        <f>SUMIFS('Conciliação Bancária 2016.17.18'!$J:$J,'Conciliação Bancária 2016.17.18'!$K:$K,'Base -Receita-Despesa'!$B22,'Conciliação Bancária 2016.17.18'!$D:$D,'Base -Receita-Despesa'!BP$5)</f>
        <v>0</v>
      </c>
      <c r="BQ22" s="131">
        <f>SUMIFS('Conciliação Bancária 2016.17.18'!$J:$J,'Conciliação Bancária 2016.17.18'!$K:$K,'Base -Receita-Despesa'!$B22,'Conciliação Bancária 2016.17.18'!$D:$D,'Base -Receita-Despesa'!BQ$5)</f>
        <v>0</v>
      </c>
      <c r="BR22" s="131">
        <f>SUMIFS('Conciliação Bancária 2016.17.18'!$J:$J,'Conciliação Bancária 2016.17.18'!$K:$K,'Base -Receita-Despesa'!$B22,'Conciliação Bancária 2016.17.18'!$D:$D,'Base -Receita-Despesa'!BR$5)</f>
        <v>0</v>
      </c>
      <c r="BS22" s="131">
        <f>SUMIFS('Conciliação Bancária 2016.17.18'!$J:$J,'Conciliação Bancária 2016.17.18'!$K:$K,'Base -Receita-Despesa'!$B22,'Conciliação Bancária 2016.17.18'!$D:$D,'Base -Receita-Despesa'!BS$5)</f>
        <v>0</v>
      </c>
      <c r="BT22" s="131">
        <f>SUMIFS('Conciliação Bancária 2016.17.18'!$J:$J,'Conciliação Bancária 2016.17.18'!$K:$K,'Base -Receita-Despesa'!$B22,'Conciliação Bancária 2016.17.18'!$D:$D,'Base -Receita-Despesa'!BT$5)</f>
        <v>0</v>
      </c>
      <c r="BU22" s="131">
        <f>SUMIFS('Conciliação Bancária 2016.17.18'!$J:$J,'Conciliação Bancária 2016.17.18'!$K:$K,'Base -Receita-Despesa'!$B22,'Conciliação Bancária 2016.17.18'!$D:$D,'Base -Receita-Despesa'!BU$5)</f>
        <v>0</v>
      </c>
      <c r="BV22" s="134">
        <f t="shared" si="49"/>
        <v>0</v>
      </c>
      <c r="BW22" s="139">
        <f t="shared" si="50"/>
        <v>0</v>
      </c>
      <c r="BX22" s="115"/>
    </row>
    <row r="23" spans="2:76" s="117" customFormat="1" x14ac:dyDescent="0.3">
      <c r="B23" s="249" t="s">
        <v>68</v>
      </c>
      <c r="C23" s="141">
        <f>SUM(C17:C22)</f>
        <v>670764.02</v>
      </c>
      <c r="D23" s="141">
        <f t="shared" ref="D23:O23" si="51">SUM(D17:D22)</f>
        <v>1532475.35</v>
      </c>
      <c r="E23" s="141">
        <f t="shared" si="51"/>
        <v>1056795.6599999999</v>
      </c>
      <c r="F23" s="141">
        <f t="shared" si="51"/>
        <v>883499.1</v>
      </c>
      <c r="G23" s="141">
        <f t="shared" si="51"/>
        <v>1691327.83</v>
      </c>
      <c r="H23" s="141">
        <f t="shared" si="51"/>
        <v>1355755.97</v>
      </c>
      <c r="I23" s="141">
        <f t="shared" si="51"/>
        <v>1246815.8600000001</v>
      </c>
      <c r="J23" s="141">
        <f t="shared" si="51"/>
        <v>1031832.6699999999</v>
      </c>
      <c r="K23" s="141">
        <f t="shared" si="51"/>
        <v>1190501.21</v>
      </c>
      <c r="L23" s="141">
        <f t="shared" si="51"/>
        <v>1459929.0600000003</v>
      </c>
      <c r="M23" s="141">
        <f t="shared" si="51"/>
        <v>1156133.42</v>
      </c>
      <c r="N23" s="202">
        <f t="shared" si="51"/>
        <v>2461031.0699999998</v>
      </c>
      <c r="O23" s="219">
        <f t="shared" si="51"/>
        <v>15736861.219999999</v>
      </c>
      <c r="P23" s="211"/>
      <c r="Q23" s="141">
        <f t="shared" ref="Q23:AC23" si="52">SUM(Q17:Q22)</f>
        <v>752061.49000000011</v>
      </c>
      <c r="R23" s="141">
        <f t="shared" si="52"/>
        <v>693689.08</v>
      </c>
      <c r="S23" s="141">
        <f t="shared" si="52"/>
        <v>1949582.49</v>
      </c>
      <c r="T23" s="141">
        <f t="shared" si="52"/>
        <v>645970.76</v>
      </c>
      <c r="U23" s="141">
        <f t="shared" si="52"/>
        <v>3010355.83</v>
      </c>
      <c r="V23" s="141">
        <f t="shared" si="52"/>
        <v>0</v>
      </c>
      <c r="W23" s="141">
        <f t="shared" si="52"/>
        <v>2120622.92</v>
      </c>
      <c r="X23" s="141">
        <f t="shared" si="52"/>
        <v>1594426.9300000002</v>
      </c>
      <c r="Y23" s="141">
        <f t="shared" si="52"/>
        <v>1645392.38</v>
      </c>
      <c r="Z23" s="141">
        <f t="shared" si="52"/>
        <v>2143338.2800000003</v>
      </c>
      <c r="AA23" s="141">
        <f t="shared" si="52"/>
        <v>2722546.5000000005</v>
      </c>
      <c r="AB23" s="141">
        <f t="shared" si="52"/>
        <v>8988145.4299999997</v>
      </c>
      <c r="AC23" s="141">
        <f t="shared" si="52"/>
        <v>26266132.09</v>
      </c>
      <c r="AD23" s="139">
        <f t="shared" si="44"/>
        <v>1</v>
      </c>
      <c r="AE23" s="122"/>
      <c r="AF23" s="141">
        <f t="shared" ref="AF23:AR23" si="53">SUM(AF17:AF22)</f>
        <v>1671018.78</v>
      </c>
      <c r="AG23" s="141">
        <f t="shared" ref="AG23" si="54">SUM(AG17:AG22)</f>
        <v>854168.05</v>
      </c>
      <c r="AH23" s="141">
        <f t="shared" ref="AH23" si="55">SUM(AH17:AH22)</f>
        <v>2595665.31</v>
      </c>
      <c r="AI23" s="141">
        <f t="shared" ref="AI23" si="56">SUM(AI17:AI22)</f>
        <v>1926627.6500000001</v>
      </c>
      <c r="AJ23" s="141">
        <f t="shared" ref="AJ23" si="57">SUM(AJ17:AJ22)</f>
        <v>2440606.23</v>
      </c>
      <c r="AK23" s="141">
        <f t="shared" ref="AK23" si="58">SUM(AK17:AK22)</f>
        <v>1437224.8800000001</v>
      </c>
      <c r="AL23" s="141">
        <f t="shared" ref="AL23" si="59">SUM(AL17:AL22)</f>
        <v>1558043.94</v>
      </c>
      <c r="AM23" s="141">
        <f t="shared" ref="AM23" si="60">SUM(AM17:AM22)</f>
        <v>178617.86000000002</v>
      </c>
      <c r="AN23" s="141">
        <f t="shared" ref="AN23" si="61">SUM(AN17:AN22)</f>
        <v>899576.04</v>
      </c>
      <c r="AO23" s="141">
        <f t="shared" ref="AO23" si="62">SUM(AO17:AO22)</f>
        <v>1628393.1300000001</v>
      </c>
      <c r="AP23" s="141">
        <f t="shared" ref="AP23" si="63">SUM(AP17:AP22)</f>
        <v>2291411.8800000004</v>
      </c>
      <c r="AQ23" s="141">
        <f t="shared" ref="AQ23" si="64">SUM(AQ17:AQ22)</f>
        <v>1413959.42</v>
      </c>
      <c r="AR23" s="141">
        <f t="shared" si="53"/>
        <v>18895313.170000002</v>
      </c>
      <c r="AS23" s="139">
        <f t="shared" si="46"/>
        <v>1</v>
      </c>
      <c r="AT23" s="122"/>
      <c r="AU23" s="141">
        <f t="shared" ref="AU23:BG23" si="65">SUM(AU17:AU22)</f>
        <v>1425526.66</v>
      </c>
      <c r="AV23" s="141">
        <f t="shared" si="65"/>
        <v>2532296.0500000007</v>
      </c>
      <c r="AW23" s="141">
        <f t="shared" si="65"/>
        <v>2438385.35</v>
      </c>
      <c r="AX23" s="141">
        <f t="shared" si="65"/>
        <v>2733636.59</v>
      </c>
      <c r="AY23" s="141">
        <f t="shared" si="65"/>
        <v>2973948.6700000004</v>
      </c>
      <c r="AZ23" s="141">
        <f t="shared" si="65"/>
        <v>4857226.08</v>
      </c>
      <c r="BA23" s="141">
        <f t="shared" si="65"/>
        <v>2700253.06</v>
      </c>
      <c r="BB23" s="141">
        <f t="shared" si="65"/>
        <v>2359062.9500000002</v>
      </c>
      <c r="BC23" s="141">
        <f t="shared" si="65"/>
        <v>132.86000000000001</v>
      </c>
      <c r="BD23" s="141">
        <f t="shared" si="65"/>
        <v>8101470.3100000015</v>
      </c>
      <c r="BE23" s="141">
        <f t="shared" si="65"/>
        <v>2298452.6</v>
      </c>
      <c r="BF23" s="141">
        <f t="shared" si="65"/>
        <v>33175.61</v>
      </c>
      <c r="BG23" s="141">
        <f t="shared" si="65"/>
        <v>32453566.790000007</v>
      </c>
      <c r="BH23" s="139">
        <f t="shared" si="48"/>
        <v>1.7175458537266468</v>
      </c>
      <c r="BI23" s="122"/>
      <c r="BJ23" s="141">
        <f t="shared" ref="BJ23:BV23" si="66">SUM(BJ17:BJ22)</f>
        <v>2307295.1599999997</v>
      </c>
      <c r="BK23" s="141">
        <f t="shared" si="66"/>
        <v>0</v>
      </c>
      <c r="BL23" s="141">
        <f t="shared" si="66"/>
        <v>0</v>
      </c>
      <c r="BM23" s="141">
        <f t="shared" si="66"/>
        <v>0</v>
      </c>
      <c r="BN23" s="141">
        <f t="shared" si="66"/>
        <v>0</v>
      </c>
      <c r="BO23" s="141">
        <f t="shared" si="66"/>
        <v>0</v>
      </c>
      <c r="BP23" s="141">
        <f t="shared" si="66"/>
        <v>0</v>
      </c>
      <c r="BQ23" s="141">
        <f t="shared" si="66"/>
        <v>0</v>
      </c>
      <c r="BR23" s="141">
        <f t="shared" si="66"/>
        <v>0</v>
      </c>
      <c r="BS23" s="141">
        <f t="shared" si="66"/>
        <v>0</v>
      </c>
      <c r="BT23" s="141">
        <f t="shared" si="66"/>
        <v>0</v>
      </c>
      <c r="BU23" s="141">
        <f t="shared" si="66"/>
        <v>0</v>
      </c>
      <c r="BV23" s="141">
        <f t="shared" si="66"/>
        <v>2307295.1599999997</v>
      </c>
      <c r="BW23" s="139">
        <f t="shared" si="50"/>
        <v>0.12210938973286144</v>
      </c>
      <c r="BX23" s="122"/>
    </row>
    <row r="24" spans="2:76"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43"/>
        <v>0</v>
      </c>
      <c r="AD24" s="139">
        <f t="shared" si="44"/>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5"/>
        <v>0</v>
      </c>
      <c r="AS24" s="139">
        <f t="shared" si="46"/>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7">SUM(AU24:BF24)</f>
        <v>0</v>
      </c>
      <c r="BH24" s="139">
        <f t="shared" si="48"/>
        <v>0</v>
      </c>
      <c r="BI24" s="115"/>
      <c r="BJ24" s="131">
        <f>SUMIFS('Conciliação Bancária 2016.17.18'!$J:$J,'Conciliação Bancária 2016.17.18'!$K:$K,'Base -Receita-Despesa'!$B24,'Conciliação Bancária 2016.17.18'!$D:$D,'Base -Receita-Despesa'!BJ$5)</f>
        <v>0</v>
      </c>
      <c r="BK24" s="131">
        <f>SUMIFS('Conciliação Bancária 2016.17.18'!$J:$J,'Conciliação Bancária 2016.17.18'!$K:$K,'Base -Receita-Despesa'!$B24,'Conciliação Bancária 2016.17.18'!$D:$D,'Base -Receita-Despesa'!BK$5)</f>
        <v>0</v>
      </c>
      <c r="BL24" s="131">
        <f>SUMIFS('Conciliação Bancária 2016.17.18'!$J:$J,'Conciliação Bancária 2016.17.18'!$K:$K,'Base -Receita-Despesa'!$B24,'Conciliação Bancária 2016.17.18'!$D:$D,'Base -Receita-Despesa'!BL$5)</f>
        <v>0</v>
      </c>
      <c r="BM24" s="131">
        <f>SUMIFS('Conciliação Bancária 2016.17.18'!$J:$J,'Conciliação Bancária 2016.17.18'!$K:$K,'Base -Receita-Despesa'!$B24,'Conciliação Bancária 2016.17.18'!$D:$D,'Base -Receita-Despesa'!BM$5)</f>
        <v>0</v>
      </c>
      <c r="BN24" s="131">
        <f>SUMIFS('Conciliação Bancária 2016.17.18'!$J:$J,'Conciliação Bancária 2016.17.18'!$K:$K,'Base -Receita-Despesa'!$B24,'Conciliação Bancária 2016.17.18'!$D:$D,'Base -Receita-Despesa'!BN$5)</f>
        <v>0</v>
      </c>
      <c r="BO24" s="131">
        <f>SUMIFS('Conciliação Bancária 2016.17.18'!$J:$J,'Conciliação Bancária 2016.17.18'!$K:$K,'Base -Receita-Despesa'!$B24,'Conciliação Bancária 2016.17.18'!$D:$D,'Base -Receita-Despesa'!BO$5)</f>
        <v>0</v>
      </c>
      <c r="BP24" s="131">
        <f>SUMIFS('Conciliação Bancária 2016.17.18'!$J:$J,'Conciliação Bancária 2016.17.18'!$K:$K,'Base -Receita-Despesa'!$B24,'Conciliação Bancária 2016.17.18'!$D:$D,'Base -Receita-Despesa'!BP$5)</f>
        <v>0</v>
      </c>
      <c r="BQ24" s="131">
        <f>SUMIFS('Conciliação Bancária 2016.17.18'!$J:$J,'Conciliação Bancária 2016.17.18'!$K:$K,'Base -Receita-Despesa'!$B24,'Conciliação Bancária 2016.17.18'!$D:$D,'Base -Receita-Despesa'!BQ$5)</f>
        <v>0</v>
      </c>
      <c r="BR24" s="131">
        <f>SUMIFS('Conciliação Bancária 2016.17.18'!$J:$J,'Conciliação Bancária 2016.17.18'!$K:$K,'Base -Receita-Despesa'!$B24,'Conciliação Bancária 2016.17.18'!$D:$D,'Base -Receita-Despesa'!BR$5)</f>
        <v>0</v>
      </c>
      <c r="BS24" s="131">
        <f>SUMIFS('Conciliação Bancária 2016.17.18'!$J:$J,'Conciliação Bancária 2016.17.18'!$K:$K,'Base -Receita-Despesa'!$B24,'Conciliação Bancária 2016.17.18'!$D:$D,'Base -Receita-Despesa'!BS$5)</f>
        <v>0</v>
      </c>
      <c r="BT24" s="131">
        <f>SUMIFS('Conciliação Bancária 2016.17.18'!$J:$J,'Conciliação Bancária 2016.17.18'!$K:$K,'Base -Receita-Despesa'!$B24,'Conciliação Bancária 2016.17.18'!$D:$D,'Base -Receita-Despesa'!BT$5)</f>
        <v>0</v>
      </c>
      <c r="BU24" s="131">
        <f>SUMIFS('Conciliação Bancária 2016.17.18'!$J:$J,'Conciliação Bancária 2016.17.18'!$K:$K,'Base -Receita-Despesa'!$B24,'Conciliação Bancária 2016.17.18'!$D:$D,'Base -Receita-Despesa'!BU$5)</f>
        <v>0</v>
      </c>
      <c r="BV24" s="134">
        <f t="shared" ref="BV24:BV26" si="68">SUM(BJ24:BU24)</f>
        <v>0</v>
      </c>
      <c r="BW24" s="139">
        <f t="shared" si="50"/>
        <v>0</v>
      </c>
      <c r="BX24" s="115"/>
    </row>
    <row r="25" spans="2:76"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43"/>
        <v>0</v>
      </c>
      <c r="AD25" s="139">
        <f t="shared" si="44"/>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5"/>
        <v>0</v>
      </c>
      <c r="AS25" s="139">
        <f t="shared" si="46"/>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7"/>
        <v>0</v>
      </c>
      <c r="BH25" s="139">
        <f t="shared" si="48"/>
        <v>0</v>
      </c>
      <c r="BI25" s="115"/>
      <c r="BJ25" s="131">
        <f>SUMIFS('Conciliação Bancária 2016.17.18'!$J:$J,'Conciliação Bancária 2016.17.18'!$K:$K,'Base -Receita-Despesa'!$B25,'Conciliação Bancária 2016.17.18'!$D:$D,'Base -Receita-Despesa'!BJ$5)</f>
        <v>0</v>
      </c>
      <c r="BK25" s="131">
        <f>SUMIFS('Conciliação Bancária 2016.17.18'!$J:$J,'Conciliação Bancária 2016.17.18'!$K:$K,'Base -Receita-Despesa'!$B25,'Conciliação Bancária 2016.17.18'!$D:$D,'Base -Receita-Despesa'!BK$5)</f>
        <v>0</v>
      </c>
      <c r="BL25" s="131">
        <f>SUMIFS('Conciliação Bancária 2016.17.18'!$J:$J,'Conciliação Bancária 2016.17.18'!$K:$K,'Base -Receita-Despesa'!$B25,'Conciliação Bancária 2016.17.18'!$D:$D,'Base -Receita-Despesa'!BL$5)</f>
        <v>0</v>
      </c>
      <c r="BM25" s="131">
        <f>SUMIFS('Conciliação Bancária 2016.17.18'!$J:$J,'Conciliação Bancária 2016.17.18'!$K:$K,'Base -Receita-Despesa'!$B25,'Conciliação Bancária 2016.17.18'!$D:$D,'Base -Receita-Despesa'!BM$5)</f>
        <v>0</v>
      </c>
      <c r="BN25" s="131">
        <f>SUMIFS('Conciliação Bancária 2016.17.18'!$J:$J,'Conciliação Bancária 2016.17.18'!$K:$K,'Base -Receita-Despesa'!$B25,'Conciliação Bancária 2016.17.18'!$D:$D,'Base -Receita-Despesa'!BN$5)</f>
        <v>0</v>
      </c>
      <c r="BO25" s="131">
        <f>SUMIFS('Conciliação Bancária 2016.17.18'!$J:$J,'Conciliação Bancária 2016.17.18'!$K:$K,'Base -Receita-Despesa'!$B25,'Conciliação Bancária 2016.17.18'!$D:$D,'Base -Receita-Despesa'!BO$5)</f>
        <v>0</v>
      </c>
      <c r="BP25" s="131">
        <f>SUMIFS('Conciliação Bancária 2016.17.18'!$J:$J,'Conciliação Bancária 2016.17.18'!$K:$K,'Base -Receita-Despesa'!$B25,'Conciliação Bancária 2016.17.18'!$D:$D,'Base -Receita-Despesa'!BP$5)</f>
        <v>0</v>
      </c>
      <c r="BQ25" s="131">
        <f>SUMIFS('Conciliação Bancária 2016.17.18'!$J:$J,'Conciliação Bancária 2016.17.18'!$K:$K,'Base -Receita-Despesa'!$B25,'Conciliação Bancária 2016.17.18'!$D:$D,'Base -Receita-Despesa'!BQ$5)</f>
        <v>0</v>
      </c>
      <c r="BR25" s="131">
        <f>SUMIFS('Conciliação Bancária 2016.17.18'!$J:$J,'Conciliação Bancária 2016.17.18'!$K:$K,'Base -Receita-Despesa'!$B25,'Conciliação Bancária 2016.17.18'!$D:$D,'Base -Receita-Despesa'!BR$5)</f>
        <v>0</v>
      </c>
      <c r="BS25" s="131">
        <f>SUMIFS('Conciliação Bancária 2016.17.18'!$J:$J,'Conciliação Bancária 2016.17.18'!$K:$K,'Base -Receita-Despesa'!$B25,'Conciliação Bancária 2016.17.18'!$D:$D,'Base -Receita-Despesa'!BS$5)</f>
        <v>0</v>
      </c>
      <c r="BT25" s="131">
        <f>SUMIFS('Conciliação Bancária 2016.17.18'!$J:$J,'Conciliação Bancária 2016.17.18'!$K:$K,'Base -Receita-Despesa'!$B25,'Conciliação Bancária 2016.17.18'!$D:$D,'Base -Receita-Despesa'!BT$5)</f>
        <v>0</v>
      </c>
      <c r="BU25" s="131">
        <f>SUMIFS('Conciliação Bancária 2016.17.18'!$J:$J,'Conciliação Bancária 2016.17.18'!$K:$K,'Base -Receita-Despesa'!$B25,'Conciliação Bancária 2016.17.18'!$D:$D,'Base -Receita-Despesa'!BU$5)</f>
        <v>0</v>
      </c>
      <c r="BV25" s="134">
        <f t="shared" si="68"/>
        <v>0</v>
      </c>
      <c r="BW25" s="139">
        <f t="shared" si="50"/>
        <v>0</v>
      </c>
      <c r="BX25" s="115"/>
    </row>
    <row r="26" spans="2:76" s="117" customFormat="1" x14ac:dyDescent="0.3">
      <c r="B26" s="247" t="s">
        <v>71</v>
      </c>
      <c r="C26" s="141">
        <f t="shared" ref="C26:O26" si="69">SUM(C23:C25)</f>
        <v>670764.02</v>
      </c>
      <c r="D26" s="142">
        <f t="shared" si="69"/>
        <v>1532475.35</v>
      </c>
      <c r="E26" s="142">
        <f t="shared" si="69"/>
        <v>1056795.6599999999</v>
      </c>
      <c r="F26" s="142">
        <f t="shared" si="69"/>
        <v>883499.1</v>
      </c>
      <c r="G26" s="142">
        <f t="shared" si="69"/>
        <v>1691327.83</v>
      </c>
      <c r="H26" s="142">
        <f t="shared" si="69"/>
        <v>1355755.97</v>
      </c>
      <c r="I26" s="142">
        <f t="shared" si="69"/>
        <v>1246815.8600000001</v>
      </c>
      <c r="J26" s="142">
        <f t="shared" si="69"/>
        <v>1031832.6699999999</v>
      </c>
      <c r="K26" s="142">
        <f t="shared" si="69"/>
        <v>1190501.21</v>
      </c>
      <c r="L26" s="142">
        <f t="shared" si="69"/>
        <v>1459929.0600000003</v>
      </c>
      <c r="M26" s="142">
        <f t="shared" si="69"/>
        <v>1156133.42</v>
      </c>
      <c r="N26" s="143">
        <f t="shared" si="69"/>
        <v>2461031.0699999998</v>
      </c>
      <c r="O26" s="219">
        <f t="shared" si="69"/>
        <v>15736861.219999999</v>
      </c>
      <c r="P26" s="211"/>
      <c r="Q26" s="141">
        <f t="shared" ref="Q26:AB26" si="70">SUM(Q23:Q25)</f>
        <v>752061.49000000011</v>
      </c>
      <c r="R26" s="142">
        <f t="shared" si="70"/>
        <v>693689.08</v>
      </c>
      <c r="S26" s="142">
        <f t="shared" si="70"/>
        <v>1949582.49</v>
      </c>
      <c r="T26" s="142">
        <f t="shared" si="70"/>
        <v>645970.76</v>
      </c>
      <c r="U26" s="142">
        <f t="shared" si="70"/>
        <v>3010355.83</v>
      </c>
      <c r="V26" s="142">
        <f t="shared" si="70"/>
        <v>0</v>
      </c>
      <c r="W26" s="142">
        <f t="shared" si="70"/>
        <v>2120622.92</v>
      </c>
      <c r="X26" s="142">
        <f t="shared" si="70"/>
        <v>1594426.9300000002</v>
      </c>
      <c r="Y26" s="142">
        <f t="shared" si="70"/>
        <v>1645392.38</v>
      </c>
      <c r="Z26" s="142">
        <f t="shared" si="70"/>
        <v>2143338.2800000003</v>
      </c>
      <c r="AA26" s="142">
        <f t="shared" si="70"/>
        <v>2722546.5000000005</v>
      </c>
      <c r="AB26" s="142">
        <f t="shared" si="70"/>
        <v>8988145.4299999997</v>
      </c>
      <c r="AC26" s="134">
        <f t="shared" si="43"/>
        <v>26266132.09</v>
      </c>
      <c r="AD26" s="139">
        <f t="shared" si="44"/>
        <v>1</v>
      </c>
      <c r="AE26" s="122"/>
      <c r="AF26" s="144">
        <f t="shared" ref="AF26:AQ26" si="71">SUM(AF23:AF25)</f>
        <v>1671018.78</v>
      </c>
      <c r="AG26" s="144">
        <f t="shared" si="71"/>
        <v>854168.05</v>
      </c>
      <c r="AH26" s="144">
        <f t="shared" si="71"/>
        <v>2595665.31</v>
      </c>
      <c r="AI26" s="144">
        <f t="shared" si="71"/>
        <v>1926627.6500000001</v>
      </c>
      <c r="AJ26" s="144">
        <f t="shared" si="71"/>
        <v>2440606.23</v>
      </c>
      <c r="AK26" s="144">
        <f t="shared" si="71"/>
        <v>1437224.8800000001</v>
      </c>
      <c r="AL26" s="145">
        <f t="shared" si="71"/>
        <v>1558043.94</v>
      </c>
      <c r="AM26" s="144">
        <f t="shared" si="71"/>
        <v>178617.86000000002</v>
      </c>
      <c r="AN26" s="144">
        <f t="shared" si="71"/>
        <v>899576.04</v>
      </c>
      <c r="AO26" s="144">
        <f t="shared" si="71"/>
        <v>1628393.1300000001</v>
      </c>
      <c r="AP26" s="144">
        <f t="shared" si="71"/>
        <v>2291411.8800000004</v>
      </c>
      <c r="AQ26" s="144">
        <f t="shared" si="71"/>
        <v>1413959.42</v>
      </c>
      <c r="AR26" s="134">
        <f t="shared" si="45"/>
        <v>18895313.170000002</v>
      </c>
      <c r="AS26" s="139">
        <f t="shared" si="46"/>
        <v>1</v>
      </c>
      <c r="AT26" s="122"/>
      <c r="AU26" s="144">
        <f t="shared" ref="AU26:BF26" si="72">SUM(AU23:AU25)</f>
        <v>1425526.66</v>
      </c>
      <c r="AV26" s="144">
        <f t="shared" si="72"/>
        <v>2532296.0500000007</v>
      </c>
      <c r="AW26" s="144">
        <f t="shared" si="72"/>
        <v>2438385.35</v>
      </c>
      <c r="AX26" s="144">
        <f t="shared" si="72"/>
        <v>2733636.59</v>
      </c>
      <c r="AY26" s="144">
        <f t="shared" si="72"/>
        <v>2973948.6700000004</v>
      </c>
      <c r="AZ26" s="144">
        <f t="shared" si="72"/>
        <v>4857226.08</v>
      </c>
      <c r="BA26" s="145">
        <f t="shared" si="72"/>
        <v>2700253.06</v>
      </c>
      <c r="BB26" s="144">
        <f t="shared" si="72"/>
        <v>2359062.9500000002</v>
      </c>
      <c r="BC26" s="144">
        <f t="shared" si="72"/>
        <v>132.86000000000001</v>
      </c>
      <c r="BD26" s="144">
        <f t="shared" si="72"/>
        <v>8101470.3100000015</v>
      </c>
      <c r="BE26" s="144">
        <f t="shared" si="72"/>
        <v>2298452.6</v>
      </c>
      <c r="BF26" s="144">
        <f t="shared" si="72"/>
        <v>33175.61</v>
      </c>
      <c r="BG26" s="134">
        <f t="shared" si="67"/>
        <v>32453566.789999999</v>
      </c>
      <c r="BH26" s="139">
        <f t="shared" si="48"/>
        <v>1.7175458537266464</v>
      </c>
      <c r="BI26" s="122"/>
      <c r="BJ26" s="144">
        <f t="shared" ref="BJ26:BU26" si="73">SUM(BJ23:BJ25)</f>
        <v>2307295.1599999997</v>
      </c>
      <c r="BK26" s="144">
        <f t="shared" si="73"/>
        <v>0</v>
      </c>
      <c r="BL26" s="144">
        <f t="shared" si="73"/>
        <v>0</v>
      </c>
      <c r="BM26" s="144">
        <f t="shared" si="73"/>
        <v>0</v>
      </c>
      <c r="BN26" s="144">
        <f t="shared" si="73"/>
        <v>0</v>
      </c>
      <c r="BO26" s="144">
        <f t="shared" si="73"/>
        <v>0</v>
      </c>
      <c r="BP26" s="145">
        <f t="shared" si="73"/>
        <v>0</v>
      </c>
      <c r="BQ26" s="144">
        <f t="shared" si="73"/>
        <v>0</v>
      </c>
      <c r="BR26" s="144">
        <f t="shared" si="73"/>
        <v>0</v>
      </c>
      <c r="BS26" s="144">
        <f t="shared" si="73"/>
        <v>0</v>
      </c>
      <c r="BT26" s="144">
        <f t="shared" si="73"/>
        <v>0</v>
      </c>
      <c r="BU26" s="144">
        <f t="shared" si="73"/>
        <v>0</v>
      </c>
      <c r="BV26" s="134">
        <f t="shared" si="68"/>
        <v>2307295.1599999997</v>
      </c>
      <c r="BW26" s="139">
        <f t="shared" si="50"/>
        <v>0.12210938973286144</v>
      </c>
      <c r="BX26" s="122"/>
    </row>
    <row r="27" spans="2:76" x14ac:dyDescent="0.3">
      <c r="B27" s="249"/>
      <c r="C27" s="366" t="s">
        <v>72</v>
      </c>
      <c r="D27" s="366"/>
      <c r="E27" s="366"/>
      <c r="F27" s="366"/>
      <c r="G27" s="366"/>
      <c r="H27" s="366"/>
      <c r="I27" s="366"/>
      <c r="J27" s="366"/>
      <c r="K27" s="366"/>
      <c r="L27" s="366"/>
      <c r="M27" s="366"/>
      <c r="N27" s="367"/>
      <c r="O27" s="253"/>
      <c r="Q27" s="352" t="s">
        <v>72</v>
      </c>
      <c r="R27" s="352"/>
      <c r="S27" s="352"/>
      <c r="T27" s="352"/>
      <c r="U27" s="352"/>
      <c r="V27" s="352"/>
      <c r="W27" s="352"/>
      <c r="X27" s="352"/>
      <c r="Y27" s="352"/>
      <c r="Z27" s="352"/>
      <c r="AA27" s="352"/>
      <c r="AB27" s="352"/>
      <c r="AC27" s="352"/>
      <c r="AD27" s="352"/>
      <c r="AE27" s="115"/>
      <c r="AF27" s="352" t="s">
        <v>72</v>
      </c>
      <c r="AG27" s="352"/>
      <c r="AH27" s="352"/>
      <c r="AI27" s="352"/>
      <c r="AJ27" s="352"/>
      <c r="AK27" s="352"/>
      <c r="AL27" s="352"/>
      <c r="AM27" s="352"/>
      <c r="AN27" s="352"/>
      <c r="AO27" s="352"/>
      <c r="AP27" s="352"/>
      <c r="AQ27" s="352"/>
      <c r="AR27" s="352"/>
      <c r="AS27" s="352"/>
      <c r="AT27" s="115"/>
      <c r="AU27" s="352" t="s">
        <v>72</v>
      </c>
      <c r="AV27" s="352"/>
      <c r="AW27" s="352"/>
      <c r="AX27" s="352"/>
      <c r="AY27" s="352"/>
      <c r="AZ27" s="352"/>
      <c r="BA27" s="352"/>
      <c r="BB27" s="352"/>
      <c r="BC27" s="352"/>
      <c r="BD27" s="352"/>
      <c r="BE27" s="352"/>
      <c r="BF27" s="352"/>
      <c r="BG27" s="352"/>
      <c r="BH27" s="352"/>
      <c r="BI27" s="115"/>
      <c r="BJ27" s="352" t="s">
        <v>72</v>
      </c>
      <c r="BK27" s="352"/>
      <c r="BL27" s="352"/>
      <c r="BM27" s="352"/>
      <c r="BN27" s="352"/>
      <c r="BO27" s="352"/>
      <c r="BP27" s="352"/>
      <c r="BQ27" s="352"/>
      <c r="BR27" s="352"/>
      <c r="BS27" s="352"/>
      <c r="BT27" s="352"/>
      <c r="BU27" s="352"/>
      <c r="BV27" s="352"/>
      <c r="BW27" s="352"/>
      <c r="BX27" s="115"/>
    </row>
    <row r="28" spans="2:76"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837149.1</v>
      </c>
      <c r="AX28" s="131">
        <f>SUMIFS('Conciliação Bancária 2016.17.18'!$J:$J,'Conciliação Bancária 2016.17.18'!$K:$K,'Base -Receita-Despesa'!$B28,'Conciliação Bancária 2016.17.18'!$D:$D,'Base -Receita-Despesa'!AX$5)</f>
        <v>75699.599999999977</v>
      </c>
      <c r="AY28" s="131">
        <f>SUMIFS('Conciliação Bancária 2016.17.18'!$J:$J,'Conciliação Bancária 2016.17.18'!$K:$K,'Base -Receita-Despesa'!$B28,'Conciliação Bancária 2016.17.18'!$D:$D,'Base -Receita-Despesa'!AY$5)</f>
        <v>3273795.07</v>
      </c>
      <c r="AZ28" s="131">
        <f>SUMIFS('Conciliação Bancária 2016.17.18'!$J:$J,'Conciliação Bancária 2016.17.18'!$K:$K,'Base -Receita-Despesa'!$B28,'Conciliação Bancária 2016.17.18'!$D:$D,'Base -Receita-Despesa'!AZ$5)</f>
        <v>2631117.8000000003</v>
      </c>
      <c r="BA28" s="131">
        <f>SUMIFS('Conciliação Bancária 2016.17.18'!$J:$J,'Conciliação Bancária 2016.17.18'!$K:$K,'Base -Receita-Despesa'!$B28,'Conciliação Bancária 2016.17.18'!$D:$D,'Base -Receita-Despesa'!BA$5)</f>
        <v>7078422.8800000008</v>
      </c>
      <c r="BB28" s="131">
        <f>SUMIFS('Conciliação Bancária 2016.17.18'!$J:$J,'Conciliação Bancária 2016.17.18'!$K:$K,'Base -Receita-Despesa'!$B28,'Conciliação Bancária 2016.17.18'!$D:$D,'Base -Receita-Despesa'!BB$5)</f>
        <v>3224211.9099999992</v>
      </c>
      <c r="BC28" s="131">
        <f>SUMIFS('Conciliação Bancária 2016.17.18'!$J:$J,'Conciliação Bancária 2016.17.18'!$K:$K,'Base -Receita-Despesa'!$B28,'Conciliação Bancária 2016.17.18'!$D:$D,'Base -Receita-Despesa'!BC$5)</f>
        <v>1468929.49</v>
      </c>
      <c r="BD28" s="131">
        <f>SUMIFS('Conciliação Bancária 2016.17.18'!$J:$J,'Conciliação Bancária 2016.17.18'!$K:$K,'Base -Receita-Despesa'!$B28,'Conciliação Bancária 2016.17.18'!$D:$D,'Base -Receita-Despesa'!BD$5)</f>
        <v>5980869.0099999998</v>
      </c>
      <c r="BE28" s="131">
        <f>SUMIFS('Conciliação Bancária 2016.17.18'!$J:$J,'Conciliação Bancária 2016.17.18'!$K:$K,'Base -Receita-Despesa'!$B28,'Conciliação Bancária 2016.17.18'!$D:$D,'Base -Receita-Despesa'!BE$5)</f>
        <v>3472719.89</v>
      </c>
      <c r="BF28" s="131">
        <f>SUMIFS('Conciliação Bancária 2016.17.18'!$J:$J,'Conciliação Bancária 2016.17.18'!$K:$K,'Base -Receita-Despesa'!$B28,'Conciliação Bancária 2016.17.18'!$D:$D,'Base -Receita-Despesa'!BF$5)</f>
        <v>3708011.1099999994</v>
      </c>
      <c r="BG28" s="134">
        <f>SUM(AU28:BF28)</f>
        <v>33245918.699999996</v>
      </c>
      <c r="BH28" s="139">
        <f>BG28/$AR$31</f>
        <v>5.3644242576198593</v>
      </c>
      <c r="BI28" s="115"/>
      <c r="BJ28" s="131">
        <f>SUMIFS('Conciliação Bancária 2016.17.18'!$J:$J,'Conciliação Bancária 2016.17.18'!$K:$K,'Base -Receita-Despesa'!$B28,'Conciliação Bancária 2016.17.18'!$D:$D,'Base -Receita-Despesa'!BJ$5)</f>
        <v>2419913.42</v>
      </c>
      <c r="BK28" s="131">
        <f>SUMIFS('Conciliação Bancária 2016.17.18'!$J:$J,'Conciliação Bancária 2016.17.18'!$K:$K,'Base -Receita-Despesa'!$B28,'Conciliação Bancária 2016.17.18'!$D:$D,'Base -Receita-Despesa'!BK$5)</f>
        <v>0</v>
      </c>
      <c r="BL28" s="131">
        <f>SUMIFS('Conciliação Bancária 2016.17.18'!$J:$J,'Conciliação Bancária 2016.17.18'!$K:$K,'Base -Receita-Despesa'!$B28,'Conciliação Bancária 2016.17.18'!$D:$D,'Base -Receita-Despesa'!BL$5)</f>
        <v>0</v>
      </c>
      <c r="BM28" s="131">
        <f>SUMIFS('Conciliação Bancária 2016.17.18'!$J:$J,'Conciliação Bancária 2016.17.18'!$K:$K,'Base -Receita-Despesa'!$B28,'Conciliação Bancária 2016.17.18'!$D:$D,'Base -Receita-Despesa'!BM$5)</f>
        <v>0</v>
      </c>
      <c r="BN28" s="131">
        <f>SUMIFS('Conciliação Bancária 2016.17.18'!$J:$J,'Conciliação Bancária 2016.17.18'!$K:$K,'Base -Receita-Despesa'!$B28,'Conciliação Bancária 2016.17.18'!$D:$D,'Base -Receita-Despesa'!BN$5)</f>
        <v>0</v>
      </c>
      <c r="BO28" s="131">
        <f>SUMIFS('Conciliação Bancária 2016.17.18'!$J:$J,'Conciliação Bancária 2016.17.18'!$K:$K,'Base -Receita-Despesa'!$B28,'Conciliação Bancária 2016.17.18'!$D:$D,'Base -Receita-Despesa'!BO$5)</f>
        <v>0</v>
      </c>
      <c r="BP28" s="131">
        <f>SUMIFS('Conciliação Bancária 2016.17.18'!$J:$J,'Conciliação Bancária 2016.17.18'!$K:$K,'Base -Receita-Despesa'!$B28,'Conciliação Bancária 2016.17.18'!$D:$D,'Base -Receita-Despesa'!BP$5)</f>
        <v>0</v>
      </c>
      <c r="BQ28" s="131">
        <f>SUMIFS('Conciliação Bancária 2016.17.18'!$J:$J,'Conciliação Bancária 2016.17.18'!$K:$K,'Base -Receita-Despesa'!$B28,'Conciliação Bancária 2016.17.18'!$D:$D,'Base -Receita-Despesa'!BQ$5)</f>
        <v>0</v>
      </c>
      <c r="BR28" s="131">
        <f>SUMIFS('Conciliação Bancária 2016.17.18'!$J:$J,'Conciliação Bancária 2016.17.18'!$K:$K,'Base -Receita-Despesa'!$B28,'Conciliação Bancária 2016.17.18'!$D:$D,'Base -Receita-Despesa'!BR$5)</f>
        <v>0</v>
      </c>
      <c r="BS28" s="131">
        <f>SUMIFS('Conciliação Bancária 2016.17.18'!$J:$J,'Conciliação Bancária 2016.17.18'!$K:$K,'Base -Receita-Despesa'!$B28,'Conciliação Bancária 2016.17.18'!$D:$D,'Base -Receita-Despesa'!BS$5)</f>
        <v>0</v>
      </c>
      <c r="BT28" s="131">
        <f>SUMIFS('Conciliação Bancária 2016.17.18'!$J:$J,'Conciliação Bancária 2016.17.18'!$K:$K,'Base -Receita-Despesa'!$B28,'Conciliação Bancária 2016.17.18'!$D:$D,'Base -Receita-Despesa'!BT$5)</f>
        <v>0</v>
      </c>
      <c r="BU28" s="131">
        <f>SUMIFS('Conciliação Bancária 2016.17.18'!$J:$J,'Conciliação Bancária 2016.17.18'!$K:$K,'Base -Receita-Despesa'!$B28,'Conciliação Bancária 2016.17.18'!$D:$D,'Base -Receita-Despesa'!BU$5)</f>
        <v>0</v>
      </c>
      <c r="BV28" s="134">
        <f>SUM(BJ28:BU28)</f>
        <v>2419913.42</v>
      </c>
      <c r="BW28" s="139">
        <f>BV28/$AR$31</f>
        <v>0.3904672440767244</v>
      </c>
      <c r="BX28" s="115"/>
    </row>
    <row r="29" spans="2:76"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-490343.05</v>
      </c>
      <c r="AX29" s="131">
        <f>SUMIFS('Conciliação Bancária 2016.17.18'!$J:$J,'Conciliação Bancária 2016.17.18'!$K:$K,'Base -Receita-Despesa'!$B29,'Conciliação Bancária 2016.17.18'!$D:$D,'Base -Receita-Despesa'!AX$5)</f>
        <v>-1000000</v>
      </c>
      <c r="AY29" s="131">
        <f>SUMIFS('Conciliação Bancária 2016.17.18'!$J:$J,'Conciliação Bancária 2016.17.18'!$K:$K,'Base -Receita-Despesa'!$B29,'Conciliação Bancária 2016.17.18'!$D:$D,'Base -Receita-Despesa'!AY$5)</f>
        <v>-2815863.23</v>
      </c>
      <c r="AZ29" s="131">
        <f>SUMIFS('Conciliação Bancária 2016.17.18'!$J:$J,'Conciliação Bancária 2016.17.18'!$K:$K,'Base -Receita-Despesa'!$B29,'Conciliação Bancária 2016.17.18'!$D:$D,'Base -Receita-Despesa'!AZ$5)</f>
        <v>-4432497.79</v>
      </c>
      <c r="BA29" s="131">
        <f>SUMIFS('Conciliação Bancária 2016.17.18'!$J:$J,'Conciliação Bancária 2016.17.18'!$K:$K,'Base -Receita-Despesa'!$B29,'Conciliação Bancária 2016.17.18'!$D:$D,'Base -Receita-Despesa'!BA$5)</f>
        <v>-6770445.6100000003</v>
      </c>
      <c r="BB29" s="131">
        <f>SUMIFS('Conciliação Bancária 2016.17.18'!$J:$J,'Conciliação Bancária 2016.17.18'!$K:$K,'Base -Receita-Despesa'!$B29,'Conciliação Bancária 2016.17.18'!$D:$D,'Base -Receita-Despesa'!BB$5)</f>
        <v>-2290188.9700000002</v>
      </c>
      <c r="BC29" s="131">
        <f>SUMIFS('Conciliação Bancária 2016.17.18'!$J:$J,'Conciliação Bancária 2016.17.18'!$K:$K,'Base -Receita-Despesa'!$B29,'Conciliação Bancária 2016.17.18'!$D:$D,'Base -Receita-Despesa'!BC$5)</f>
        <v>-370327.11</v>
      </c>
      <c r="BD29" s="131">
        <f>SUMIFS('Conciliação Bancária 2016.17.18'!$J:$J,'Conciliação Bancária 2016.17.18'!$K:$K,'Base -Receita-Despesa'!$B29,'Conciliação Bancária 2016.17.18'!$D:$D,'Base -Receita-Despesa'!BD$5)</f>
        <v>-10254977.17</v>
      </c>
      <c r="BE29" s="131">
        <f>SUMIFS('Conciliação Bancária 2016.17.18'!$J:$J,'Conciliação Bancária 2016.17.18'!$K:$K,'Base -Receita-Despesa'!$B29,'Conciliação Bancária 2016.17.18'!$D:$D,'Base -Receita-Despesa'!BE$5)</f>
        <v>-1955724.82</v>
      </c>
      <c r="BF29" s="131">
        <f>SUMIFS('Conciliação Bancária 2016.17.18'!$J:$J,'Conciliação Bancária 2016.17.18'!$K:$K,'Base -Receita-Despesa'!$B29,'Conciliação Bancária 2016.17.18'!$D:$D,'Base -Receita-Despesa'!BF$5)</f>
        <v>-1807796.88</v>
      </c>
      <c r="BG29" s="134">
        <f>SUM(AU29:BF29)</f>
        <v>-34105164.630000003</v>
      </c>
      <c r="BH29" s="139">
        <f>BG29/$AR$31</f>
        <v>-5.5030686353477387</v>
      </c>
      <c r="BI29" s="115"/>
      <c r="BJ29" s="131">
        <f>SUMIFS('Conciliação Bancária 2016.17.18'!$J:$J,'Conciliação Bancária 2016.17.18'!$K:$K,'Base -Receita-Despesa'!$B29,'Conciliação Bancária 2016.17.18'!$D:$D,'Base -Receita-Despesa'!BJ$5)</f>
        <v>-2400386.2700000005</v>
      </c>
      <c r="BK29" s="131">
        <f>SUMIFS('Conciliação Bancária 2016.17.18'!$J:$J,'Conciliação Bancária 2016.17.18'!$K:$K,'Base -Receita-Despesa'!$B29,'Conciliação Bancária 2016.17.18'!$D:$D,'Base -Receita-Despesa'!BK$5)</f>
        <v>0</v>
      </c>
      <c r="BL29" s="131">
        <f>SUMIFS('Conciliação Bancária 2016.17.18'!$J:$J,'Conciliação Bancária 2016.17.18'!$K:$K,'Base -Receita-Despesa'!$B29,'Conciliação Bancária 2016.17.18'!$D:$D,'Base -Receita-Despesa'!BL$5)</f>
        <v>0</v>
      </c>
      <c r="BM29" s="131">
        <f>SUMIFS('Conciliação Bancária 2016.17.18'!$J:$J,'Conciliação Bancária 2016.17.18'!$K:$K,'Base -Receita-Despesa'!$B29,'Conciliação Bancária 2016.17.18'!$D:$D,'Base -Receita-Despesa'!BM$5)</f>
        <v>0</v>
      </c>
      <c r="BN29" s="131">
        <f>SUMIFS('Conciliação Bancária 2016.17.18'!$J:$J,'Conciliação Bancária 2016.17.18'!$K:$K,'Base -Receita-Despesa'!$B29,'Conciliação Bancária 2016.17.18'!$D:$D,'Base -Receita-Despesa'!BN$5)</f>
        <v>0</v>
      </c>
      <c r="BO29" s="131">
        <f>SUMIFS('Conciliação Bancária 2016.17.18'!$J:$J,'Conciliação Bancária 2016.17.18'!$K:$K,'Base -Receita-Despesa'!$B29,'Conciliação Bancária 2016.17.18'!$D:$D,'Base -Receita-Despesa'!BO$5)</f>
        <v>0</v>
      </c>
      <c r="BP29" s="131">
        <f>SUMIFS('Conciliação Bancária 2016.17.18'!$J:$J,'Conciliação Bancária 2016.17.18'!$K:$K,'Base -Receita-Despesa'!$B29,'Conciliação Bancária 2016.17.18'!$D:$D,'Base -Receita-Despesa'!BP$5)</f>
        <v>0</v>
      </c>
      <c r="BQ29" s="131">
        <f>SUMIFS('Conciliação Bancária 2016.17.18'!$J:$J,'Conciliação Bancária 2016.17.18'!$K:$K,'Base -Receita-Despesa'!$B29,'Conciliação Bancária 2016.17.18'!$D:$D,'Base -Receita-Despesa'!BQ$5)</f>
        <v>0</v>
      </c>
      <c r="BR29" s="131">
        <f>SUMIFS('Conciliação Bancária 2016.17.18'!$J:$J,'Conciliação Bancária 2016.17.18'!$K:$K,'Base -Receita-Despesa'!$B29,'Conciliação Bancária 2016.17.18'!$D:$D,'Base -Receita-Despesa'!BR$5)</f>
        <v>0</v>
      </c>
      <c r="BS29" s="131">
        <f>SUMIFS('Conciliação Bancária 2016.17.18'!$J:$J,'Conciliação Bancária 2016.17.18'!$K:$K,'Base -Receita-Despesa'!$B29,'Conciliação Bancária 2016.17.18'!$D:$D,'Base -Receita-Despesa'!BS$5)</f>
        <v>0</v>
      </c>
      <c r="BT29" s="131">
        <f>SUMIFS('Conciliação Bancária 2016.17.18'!$J:$J,'Conciliação Bancária 2016.17.18'!$K:$K,'Base -Receita-Despesa'!$B29,'Conciliação Bancária 2016.17.18'!$D:$D,'Base -Receita-Despesa'!BT$5)</f>
        <v>0</v>
      </c>
      <c r="BU29" s="131">
        <f>SUMIFS('Conciliação Bancária 2016.17.18'!$J:$J,'Conciliação Bancária 2016.17.18'!$K:$K,'Base -Receita-Despesa'!$B29,'Conciliação Bancária 2016.17.18'!$D:$D,'Base -Receita-Despesa'!BU$5)</f>
        <v>0</v>
      </c>
      <c r="BV29" s="134">
        <f>SUM(BJ29:BU29)</f>
        <v>-2400386.2700000005</v>
      </c>
      <c r="BW29" s="139">
        <f>BV29/$AR$31</f>
        <v>-0.38731642372829533</v>
      </c>
      <c r="BX29" s="115"/>
    </row>
    <row r="30" spans="2:76"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c r="BJ30" s="131">
        <f>SUMIFS('Conciliação Bancária 2016.17.18'!$J:$J,'Conciliação Bancária 2016.17.18'!$K:$K,'Base -Receita-Despesa'!$B30,'Conciliação Bancária 2016.17.18'!$D:$D,'Base -Receita-Despesa'!BJ$5)</f>
        <v>0</v>
      </c>
      <c r="BK30" s="131">
        <f>SUMIFS('Conciliação Bancária 2016.17.18'!$J:$J,'Conciliação Bancária 2016.17.18'!$K:$K,'Base -Receita-Despesa'!$B30,'Conciliação Bancária 2016.17.18'!$D:$D,'Base -Receita-Despesa'!BK$5)</f>
        <v>0</v>
      </c>
      <c r="BL30" s="131">
        <f>SUMIFS('Conciliação Bancária 2016.17.18'!$J:$J,'Conciliação Bancária 2016.17.18'!$K:$K,'Base -Receita-Despesa'!$B30,'Conciliação Bancária 2016.17.18'!$D:$D,'Base -Receita-Despesa'!BL$5)</f>
        <v>0</v>
      </c>
      <c r="BM30" s="131">
        <f>SUMIFS('Conciliação Bancária 2016.17.18'!$J:$J,'Conciliação Bancária 2016.17.18'!$K:$K,'Base -Receita-Despesa'!$B30,'Conciliação Bancária 2016.17.18'!$D:$D,'Base -Receita-Despesa'!BM$5)</f>
        <v>0</v>
      </c>
      <c r="BN30" s="131">
        <f>SUMIFS('Conciliação Bancária 2016.17.18'!$J:$J,'Conciliação Bancária 2016.17.18'!$K:$K,'Base -Receita-Despesa'!$B30,'Conciliação Bancária 2016.17.18'!$D:$D,'Base -Receita-Despesa'!BN$5)</f>
        <v>0</v>
      </c>
      <c r="BO30" s="131">
        <f>SUMIFS('Conciliação Bancária 2016.17.18'!$J:$J,'Conciliação Bancária 2016.17.18'!$K:$K,'Base -Receita-Despesa'!$B30,'Conciliação Bancária 2016.17.18'!$D:$D,'Base -Receita-Despesa'!BO$5)</f>
        <v>0</v>
      </c>
      <c r="BP30" s="131">
        <f>SUMIFS('Conciliação Bancária 2016.17.18'!$J:$J,'Conciliação Bancária 2016.17.18'!$K:$K,'Base -Receita-Despesa'!$B30,'Conciliação Bancária 2016.17.18'!$D:$D,'Base -Receita-Despesa'!BP$5)</f>
        <v>0</v>
      </c>
      <c r="BQ30" s="131">
        <f>SUMIFS('Conciliação Bancária 2016.17.18'!$J:$J,'Conciliação Bancária 2016.17.18'!$K:$K,'Base -Receita-Despesa'!$B30,'Conciliação Bancária 2016.17.18'!$D:$D,'Base -Receita-Despesa'!BQ$5)</f>
        <v>0</v>
      </c>
      <c r="BR30" s="131">
        <f>SUMIFS('Conciliação Bancária 2016.17.18'!$J:$J,'Conciliação Bancária 2016.17.18'!$K:$K,'Base -Receita-Despesa'!$B30,'Conciliação Bancária 2016.17.18'!$D:$D,'Base -Receita-Despesa'!BR$5)</f>
        <v>0</v>
      </c>
      <c r="BS30" s="131">
        <f>SUMIFS('Conciliação Bancária 2016.17.18'!$J:$J,'Conciliação Bancária 2016.17.18'!$K:$K,'Base -Receita-Despesa'!$B30,'Conciliação Bancária 2016.17.18'!$D:$D,'Base -Receita-Despesa'!BS$5)</f>
        <v>0</v>
      </c>
      <c r="BT30" s="131">
        <f>SUMIFS('Conciliação Bancária 2016.17.18'!$J:$J,'Conciliação Bancária 2016.17.18'!$K:$K,'Base -Receita-Despesa'!$B30,'Conciliação Bancária 2016.17.18'!$D:$D,'Base -Receita-Despesa'!BT$5)</f>
        <v>0</v>
      </c>
      <c r="BU30" s="131">
        <f>SUMIFS('Conciliação Bancária 2016.17.18'!$J:$J,'Conciliação Bancária 2016.17.18'!$K:$K,'Base -Receita-Despesa'!$B30,'Conciliação Bancária 2016.17.18'!$D:$D,'Base -Receita-Despesa'!BU$5)</f>
        <v>0</v>
      </c>
      <c r="BV30" s="134">
        <f>SUM(BJ30:BU30)</f>
        <v>0</v>
      </c>
      <c r="BW30" s="139">
        <f>BV30/$AR$31</f>
        <v>0</v>
      </c>
      <c r="BX30" s="115"/>
    </row>
    <row r="31" spans="2:76" s="117" customFormat="1" x14ac:dyDescent="0.3">
      <c r="B31" s="247" t="s">
        <v>76</v>
      </c>
      <c r="C31" s="141">
        <f>SUM(C28:C30)</f>
        <v>0</v>
      </c>
      <c r="D31" s="141">
        <f t="shared" ref="D31:O31" si="74">SUM(D28:D30)</f>
        <v>0</v>
      </c>
      <c r="E31" s="141">
        <f t="shared" si="74"/>
        <v>0</v>
      </c>
      <c r="F31" s="141">
        <f t="shared" si="74"/>
        <v>0</v>
      </c>
      <c r="G31" s="141">
        <f t="shared" si="74"/>
        <v>0</v>
      </c>
      <c r="H31" s="141">
        <f t="shared" si="74"/>
        <v>-362605.50000000006</v>
      </c>
      <c r="I31" s="141">
        <f t="shared" si="74"/>
        <v>115741.16000000003</v>
      </c>
      <c r="J31" s="141">
        <f t="shared" si="74"/>
        <v>129800.46999999997</v>
      </c>
      <c r="K31" s="141">
        <f t="shared" si="74"/>
        <v>-25794.600000000006</v>
      </c>
      <c r="L31" s="141">
        <f t="shared" si="74"/>
        <v>-58144.199999999983</v>
      </c>
      <c r="M31" s="141">
        <f t="shared" si="74"/>
        <v>101300.67000000004</v>
      </c>
      <c r="N31" s="202">
        <f>SUM(N28:N30)</f>
        <v>-1006617.51</v>
      </c>
      <c r="O31" s="219">
        <f t="shared" si="74"/>
        <v>-1106319.5099999998</v>
      </c>
      <c r="P31" s="211"/>
      <c r="Q31" s="141">
        <f t="shared" ref="Q31" si="75">SUM(Q28:Q30)</f>
        <v>798709.62999999989</v>
      </c>
      <c r="R31" s="141">
        <f t="shared" ref="R31" si="76">SUM(R28:R30)</f>
        <v>93793.080000000016</v>
      </c>
      <c r="S31" s="141">
        <f t="shared" ref="S31" si="77">SUM(S28:S30)</f>
        <v>1675.69</v>
      </c>
      <c r="T31" s="141">
        <f t="shared" ref="T31" si="78">SUM(T28:T30)</f>
        <v>0</v>
      </c>
      <c r="U31" s="141">
        <f t="shared" ref="U31" si="79">SUM(U28:U30)</f>
        <v>-1519436.25</v>
      </c>
      <c r="V31" s="141">
        <f t="shared" ref="V31" si="80">SUM(V28:V30)</f>
        <v>-6221.6799999999348</v>
      </c>
      <c r="W31" s="141">
        <f t="shared" ref="W31" si="81">SUM(W28:W30)</f>
        <v>-747803.48</v>
      </c>
      <c r="X31" s="141">
        <f t="shared" ref="X31" si="82">SUM(X28:X30)</f>
        <v>511185.17999999993</v>
      </c>
      <c r="Y31" s="141">
        <f t="shared" ref="Y31" si="83">SUM(Y28:Y30)</f>
        <v>576221.57999999996</v>
      </c>
      <c r="Z31" s="141">
        <f t="shared" ref="Z31" si="84">SUM(Z28:Z30)</f>
        <v>-193124.42000000016</v>
      </c>
      <c r="AA31" s="141">
        <f t="shared" ref="AA31" si="85">SUM(AA28:AA30)</f>
        <v>71949.370000000112</v>
      </c>
      <c r="AB31" s="141">
        <f t="shared" ref="AB31" si="86">SUM(AB28:AB30)</f>
        <v>-4475623.75</v>
      </c>
      <c r="AC31" s="141">
        <f t="shared" ref="AC31" si="87">SUM(AC28:AC30)</f>
        <v>-4888675.0499999989</v>
      </c>
      <c r="AD31" s="139">
        <f>AC31/$AC$31</f>
        <v>1</v>
      </c>
      <c r="AE31" s="122"/>
      <c r="AF31" s="141">
        <f t="shared" ref="AF31" si="88">SUM(AF28:AF30)</f>
        <v>-2121698.5499999998</v>
      </c>
      <c r="AG31" s="141">
        <f t="shared" ref="AG31" si="89">SUM(AG28:AG30)</f>
        <v>1838349.92</v>
      </c>
      <c r="AH31" s="141">
        <f t="shared" ref="AH31" si="90">SUM(AH28:AH30)</f>
        <v>227380.24999999977</v>
      </c>
      <c r="AI31" s="141">
        <f t="shared" ref="AI31" si="91">SUM(AI28:AI30)</f>
        <v>1446636.6099999994</v>
      </c>
      <c r="AJ31" s="141">
        <f t="shared" ref="AJ31" si="92">SUM(AJ28:AJ30)</f>
        <v>-477060.72999999952</v>
      </c>
      <c r="AK31" s="141">
        <f t="shared" ref="AK31" si="93">SUM(AK28:AK30)</f>
        <v>940965.35000000009</v>
      </c>
      <c r="AL31" s="141">
        <f t="shared" ref="AL31" si="94">SUM(AL28:AL30)</f>
        <v>922216.21</v>
      </c>
      <c r="AM31" s="141">
        <f t="shared" ref="AM31" si="95">SUM(AM28:AM30)</f>
        <v>2432680.0799999996</v>
      </c>
      <c r="AN31" s="141">
        <f t="shared" ref="AN31" si="96">SUM(AN28:AN30)</f>
        <v>804069.57000000007</v>
      </c>
      <c r="AO31" s="141">
        <f t="shared" ref="AO31" si="97">SUM(AO28:AO30)</f>
        <v>184066.71999999997</v>
      </c>
      <c r="AP31" s="141">
        <f t="shared" ref="AP31" si="98">SUM(AP28:AP30)</f>
        <v>-789191.78</v>
      </c>
      <c r="AQ31" s="141">
        <f t="shared" ref="AQ31" si="99">SUM(AQ28:AQ30)</f>
        <v>789067.59000000032</v>
      </c>
      <c r="AR31" s="141">
        <f t="shared" ref="AR31" si="100">SUM(AR28:AR30)</f>
        <v>6197481.2399999984</v>
      </c>
      <c r="AS31" s="139">
        <f>AR31/$AR$31</f>
        <v>1</v>
      </c>
      <c r="AT31" s="122"/>
      <c r="AU31" s="141">
        <f t="shared" ref="AU31:BG31" si="101">SUM(AU28:AU30)</f>
        <v>-88980.689999999828</v>
      </c>
      <c r="AV31" s="141">
        <f t="shared" si="101"/>
        <v>-333026.47000000009</v>
      </c>
      <c r="AW31" s="141">
        <f t="shared" si="101"/>
        <v>346806.05</v>
      </c>
      <c r="AX31" s="141">
        <f t="shared" si="101"/>
        <v>-924300.4</v>
      </c>
      <c r="AY31" s="141">
        <f t="shared" si="101"/>
        <v>457931.83999999985</v>
      </c>
      <c r="AZ31" s="141">
        <f t="shared" si="101"/>
        <v>-1801379.9899999998</v>
      </c>
      <c r="BA31" s="141">
        <f t="shared" si="101"/>
        <v>307977.27000000048</v>
      </c>
      <c r="BB31" s="141">
        <f t="shared" si="101"/>
        <v>934022.93999999901</v>
      </c>
      <c r="BC31" s="141">
        <f t="shared" si="101"/>
        <v>1098602.3799999999</v>
      </c>
      <c r="BD31" s="141">
        <f t="shared" si="101"/>
        <v>-4274108.16</v>
      </c>
      <c r="BE31" s="141">
        <f t="shared" si="101"/>
        <v>1516995.07</v>
      </c>
      <c r="BF31" s="141">
        <f t="shared" si="101"/>
        <v>1900214.2299999995</v>
      </c>
      <c r="BG31" s="141">
        <f t="shared" si="101"/>
        <v>-859245.93000000715</v>
      </c>
      <c r="BH31" s="139">
        <f>BG31/$AR$31</f>
        <v>-0.13864437772787955</v>
      </c>
      <c r="BI31" s="122"/>
      <c r="BJ31" s="141">
        <f t="shared" ref="BJ31:BV31" si="102">SUM(BJ28:BJ30)</f>
        <v>19527.149999999441</v>
      </c>
      <c r="BK31" s="141">
        <f t="shared" si="102"/>
        <v>0</v>
      </c>
      <c r="BL31" s="141">
        <f t="shared" si="102"/>
        <v>0</v>
      </c>
      <c r="BM31" s="141">
        <f t="shared" si="102"/>
        <v>0</v>
      </c>
      <c r="BN31" s="141">
        <f t="shared" si="102"/>
        <v>0</v>
      </c>
      <c r="BO31" s="141">
        <f t="shared" si="102"/>
        <v>0</v>
      </c>
      <c r="BP31" s="141">
        <f t="shared" si="102"/>
        <v>0</v>
      </c>
      <c r="BQ31" s="141">
        <f t="shared" si="102"/>
        <v>0</v>
      </c>
      <c r="BR31" s="141">
        <f t="shared" si="102"/>
        <v>0</v>
      </c>
      <c r="BS31" s="141">
        <f t="shared" si="102"/>
        <v>0</v>
      </c>
      <c r="BT31" s="141">
        <f t="shared" si="102"/>
        <v>0</v>
      </c>
      <c r="BU31" s="141">
        <f t="shared" si="102"/>
        <v>0</v>
      </c>
      <c r="BV31" s="141">
        <f t="shared" si="102"/>
        <v>19527.149999999441</v>
      </c>
      <c r="BW31" s="139">
        <f>BV31/$AR$31</f>
        <v>3.1508203484290733E-3</v>
      </c>
      <c r="BX31" s="122"/>
    </row>
    <row r="32" spans="2:76" x14ac:dyDescent="0.3">
      <c r="B32" s="246"/>
      <c r="C32" s="366" t="s">
        <v>77</v>
      </c>
      <c r="D32" s="366"/>
      <c r="E32" s="366"/>
      <c r="F32" s="366"/>
      <c r="G32" s="366"/>
      <c r="H32" s="366"/>
      <c r="I32" s="366"/>
      <c r="J32" s="366"/>
      <c r="K32" s="366"/>
      <c r="L32" s="366"/>
      <c r="M32" s="366"/>
      <c r="N32" s="367"/>
      <c r="O32" s="253"/>
      <c r="Q32" s="352" t="s">
        <v>77</v>
      </c>
      <c r="R32" s="352"/>
      <c r="S32" s="352"/>
      <c r="T32" s="352"/>
      <c r="U32" s="352"/>
      <c r="V32" s="352"/>
      <c r="W32" s="352"/>
      <c r="X32" s="352"/>
      <c r="Y32" s="352"/>
      <c r="Z32" s="352"/>
      <c r="AA32" s="352"/>
      <c r="AB32" s="352"/>
      <c r="AC32" s="352"/>
      <c r="AD32" s="352"/>
      <c r="AE32" s="115"/>
      <c r="AF32" s="352" t="s">
        <v>77</v>
      </c>
      <c r="AG32" s="352"/>
      <c r="AH32" s="352"/>
      <c r="AI32" s="352"/>
      <c r="AJ32" s="352"/>
      <c r="AK32" s="352"/>
      <c r="AL32" s="352"/>
      <c r="AM32" s="352"/>
      <c r="AN32" s="352"/>
      <c r="AO32" s="352"/>
      <c r="AP32" s="352"/>
      <c r="AQ32" s="352"/>
      <c r="AR32" s="352"/>
      <c r="AS32" s="352"/>
      <c r="AT32" s="115"/>
      <c r="AU32" s="352" t="s">
        <v>77</v>
      </c>
      <c r="AV32" s="352"/>
      <c r="AW32" s="352"/>
      <c r="AX32" s="352"/>
      <c r="AY32" s="352"/>
      <c r="AZ32" s="352"/>
      <c r="BA32" s="352"/>
      <c r="BB32" s="352"/>
      <c r="BC32" s="352"/>
      <c r="BD32" s="352"/>
      <c r="BE32" s="352"/>
      <c r="BF32" s="352"/>
      <c r="BG32" s="352"/>
      <c r="BH32" s="352"/>
      <c r="BI32" s="115"/>
      <c r="BJ32" s="352" t="s">
        <v>77</v>
      </c>
      <c r="BK32" s="352"/>
      <c r="BL32" s="352"/>
      <c r="BM32" s="352"/>
      <c r="BN32" s="352"/>
      <c r="BO32" s="352"/>
      <c r="BP32" s="352"/>
      <c r="BQ32" s="352"/>
      <c r="BR32" s="352"/>
      <c r="BS32" s="352"/>
      <c r="BT32" s="352"/>
      <c r="BU32" s="352"/>
      <c r="BV32" s="352"/>
      <c r="BW32" s="352"/>
      <c r="BX32" s="115"/>
    </row>
    <row r="33" spans="2:76"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10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104">SUM(Q33:AB33)</f>
        <v>-1147570.6200000001</v>
      </c>
      <c r="AD33" s="139">
        <f t="shared" ref="AD33:AD53" si="10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106">SUM(AF33:AQ33)</f>
        <v>-1008295.4</v>
      </c>
      <c r="AS33" s="139">
        <f t="shared" ref="AS33:AS53" si="10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-4541.66</v>
      </c>
      <c r="AZ33" s="146">
        <f>SUMIFS('Conciliação Bancária 2016.17.18'!$J:$J,'Conciliação Bancária 2016.17.18'!$K:$K,'Base -Receita-Despesa'!$B33,'Conciliação Bancária 2016.17.18'!$D:$D,'Base -Receita-Despesa'!AZ$5)</f>
        <v>-4978.6499999999996</v>
      </c>
      <c r="BA33" s="146">
        <f>SUMIFS('Conciliação Bancária 2016.17.18'!$J:$J,'Conciliação Bancária 2016.17.18'!$K:$K,'Base -Receita-Despesa'!$B33,'Conciliação Bancária 2016.17.18'!$D:$D,'Base -Receita-Despesa'!BA$5)</f>
        <v>-3225</v>
      </c>
      <c r="BB33" s="146">
        <f>SUMIFS('Conciliação Bancária 2016.17.18'!$J:$J,'Conciliação Bancária 2016.17.18'!$K:$K,'Base -Receita-Despesa'!$B33,'Conciliação Bancária 2016.17.18'!$D:$D,'Base -Receita-Despesa'!BB$5)</f>
        <v>-16616.060000000001</v>
      </c>
      <c r="BC33" s="146">
        <f>SUMIFS('Conciliação Bancária 2016.17.18'!$J:$J,'Conciliação Bancária 2016.17.18'!$K:$K,'Base -Receita-Despesa'!$B33,'Conciliação Bancária 2016.17.18'!$D:$D,'Base -Receita-Despesa'!BC$5)</f>
        <v>-7535.32</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-13113.65</v>
      </c>
      <c r="BF33" s="146">
        <f>SUMIFS('Conciliação Bancária 2016.17.18'!$J:$J,'Conciliação Bancária 2016.17.18'!$K:$K,'Base -Receita-Despesa'!$B33,'Conciliação Bancária 2016.17.18'!$D:$D,'Base -Receita-Despesa'!BF$5)</f>
        <v>-2855.9</v>
      </c>
      <c r="BG33" s="148">
        <f t="shared" ref="BG33:BG49" si="108">SUM(AU33:BF33)</f>
        <v>-85598.84</v>
      </c>
      <c r="BH33" s="139">
        <f t="shared" ref="BH33:BH53" si="109">BG33/$AR$53</f>
        <v>3.0812817354570672E-3</v>
      </c>
      <c r="BI33" s="115"/>
      <c r="BJ33" s="216">
        <f>SUMIFS('Conciliação Bancária 2016.17.18'!$J:$J,'Conciliação Bancária 2016.17.18'!$K:$K,'Base -Receita-Despesa'!$B33,'Conciliação Bancária 2016.17.18'!$D:$D,'Base -Receita-Despesa'!BJ$5)</f>
        <v>0</v>
      </c>
      <c r="BK33" s="146">
        <f>SUMIFS('Conciliação Bancária 2016.17.18'!$J:$J,'Conciliação Bancária 2016.17.18'!$K:$K,'Base -Receita-Despesa'!$B33,'Conciliação Bancária 2016.17.18'!$D:$D,'Base -Receita-Despesa'!BK$5)</f>
        <v>0</v>
      </c>
      <c r="BL33" s="146">
        <f>SUMIFS('Conciliação Bancária 2016.17.18'!$J:$J,'Conciliação Bancária 2016.17.18'!$K:$K,'Base -Receita-Despesa'!$B33,'Conciliação Bancária 2016.17.18'!$D:$D,'Base -Receita-Despesa'!BL$5)</f>
        <v>0</v>
      </c>
      <c r="BM33" s="146">
        <f>SUMIFS('Conciliação Bancária 2016.17.18'!$J:$J,'Conciliação Bancária 2016.17.18'!$K:$K,'Base -Receita-Despesa'!$B33,'Conciliação Bancária 2016.17.18'!$D:$D,'Base -Receita-Despesa'!BM$5)</f>
        <v>0</v>
      </c>
      <c r="BN33" s="146">
        <f>SUMIFS('Conciliação Bancária 2016.17.18'!$J:$J,'Conciliação Bancária 2016.17.18'!$K:$K,'Base -Receita-Despesa'!$B33,'Conciliação Bancária 2016.17.18'!$D:$D,'Base -Receita-Despesa'!BN$5)</f>
        <v>0</v>
      </c>
      <c r="BO33" s="146">
        <f>SUMIFS('Conciliação Bancária 2016.17.18'!$J:$J,'Conciliação Bancária 2016.17.18'!$K:$K,'Base -Receita-Despesa'!$B33,'Conciliação Bancária 2016.17.18'!$D:$D,'Base -Receita-Despesa'!BO$5)</f>
        <v>0</v>
      </c>
      <c r="BP33" s="146">
        <f>SUMIFS('Conciliação Bancária 2016.17.18'!$J:$J,'Conciliação Bancária 2016.17.18'!$K:$K,'Base -Receita-Despesa'!$B33,'Conciliação Bancária 2016.17.18'!$D:$D,'Base -Receita-Despesa'!BP$5)</f>
        <v>0</v>
      </c>
      <c r="BQ33" s="146">
        <f>SUMIFS('Conciliação Bancária 2016.17.18'!$J:$J,'Conciliação Bancária 2016.17.18'!$K:$K,'Base -Receita-Despesa'!$B33,'Conciliação Bancária 2016.17.18'!$D:$D,'Base -Receita-Despesa'!BQ$5)</f>
        <v>0</v>
      </c>
      <c r="BR33" s="146">
        <f>SUMIFS('Conciliação Bancária 2016.17.18'!$J:$J,'Conciliação Bancária 2016.17.18'!$K:$K,'Base -Receita-Despesa'!$B33,'Conciliação Bancária 2016.17.18'!$D:$D,'Base -Receita-Despesa'!BR$5)</f>
        <v>0</v>
      </c>
      <c r="BS33" s="146">
        <f>SUMIFS('Conciliação Bancária 2016.17.18'!$J:$J,'Conciliação Bancária 2016.17.18'!$K:$K,'Base -Receita-Despesa'!$B33,'Conciliação Bancária 2016.17.18'!$D:$D,'Base -Receita-Despesa'!BS$5)</f>
        <v>0</v>
      </c>
      <c r="BT33" s="146">
        <f>SUMIFS('Conciliação Bancária 2016.17.18'!$J:$J,'Conciliação Bancária 2016.17.18'!$K:$K,'Base -Receita-Despesa'!$B33,'Conciliação Bancária 2016.17.18'!$D:$D,'Base -Receita-Despesa'!BT$5)</f>
        <v>0</v>
      </c>
      <c r="BU33" s="146">
        <f>SUMIFS('Conciliação Bancária 2016.17.18'!$J:$J,'Conciliação Bancária 2016.17.18'!$K:$K,'Base -Receita-Despesa'!$B33,'Conciliação Bancária 2016.17.18'!$D:$D,'Base -Receita-Despesa'!BU$5)</f>
        <v>0</v>
      </c>
      <c r="BV33" s="148">
        <f t="shared" ref="BV33:BV49" si="110">SUM(BJ33:BU33)</f>
        <v>0</v>
      </c>
      <c r="BW33" s="139">
        <f t="shared" ref="BW33:BW53" si="111">BV33/$AR$53</f>
        <v>0</v>
      </c>
      <c r="BX33" s="115"/>
    </row>
    <row r="34" spans="2:76"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10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104"/>
        <v>-5109521.4600000009</v>
      </c>
      <c r="AD34" s="198">
        <f t="shared" si="10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106"/>
        <v>-13736239.119999999</v>
      </c>
      <c r="AS34" s="198">
        <f t="shared" si="10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-1101283.3200000003</v>
      </c>
      <c r="AW34" s="193">
        <f>SUMIFS('Conciliação Bancária 2016.17.18'!$J:$J,'Conciliação Bancária 2016.17.18'!$K:$K,'Base -Receita-Despesa'!$B34,'Conciliação Bancária 2016.17.18'!$D:$D,'Base -Receita-Despesa'!AW$5)</f>
        <v>-1443743.01</v>
      </c>
      <c r="AX34" s="193">
        <f>SUMIFS('Conciliação Bancária 2016.17.18'!$J:$J,'Conciliação Bancária 2016.17.18'!$K:$K,'Base -Receita-Despesa'!$B34,'Conciliação Bancária 2016.17.18'!$D:$D,'Base -Receita-Despesa'!AX$5)</f>
        <v>-696766.99</v>
      </c>
      <c r="AY34" s="193">
        <f>SUMIFS('Conciliação Bancária 2016.17.18'!$J:$J,'Conciliação Bancária 2016.17.18'!$K:$K,'Base -Receita-Despesa'!$B34,'Conciliação Bancária 2016.17.18'!$D:$D,'Base -Receita-Despesa'!AY$5)</f>
        <v>-1487221.5399999996</v>
      </c>
      <c r="AZ34" s="193">
        <f>SUMIFS('Conciliação Bancária 2016.17.18'!$J:$J,'Conciliação Bancária 2016.17.18'!$K:$K,'Base -Receita-Despesa'!$B34,'Conciliação Bancária 2016.17.18'!$D:$D,'Base -Receita-Despesa'!AZ$5)</f>
        <v>-2452608.2299999991</v>
      </c>
      <c r="BA34" s="193">
        <f>SUMIFS('Conciliação Bancária 2016.17.18'!$J:$J,'Conciliação Bancária 2016.17.18'!$K:$K,'Base -Receita-Despesa'!$B34,'Conciliação Bancária 2016.17.18'!$D:$D,'Base -Receita-Despesa'!BA$5)</f>
        <v>-2175326.7500000005</v>
      </c>
      <c r="BB34" s="193">
        <f>SUMIFS('Conciliação Bancária 2016.17.18'!$J:$J,'Conciliação Bancária 2016.17.18'!$K:$K,'Base -Receita-Despesa'!$B34,'Conciliação Bancária 2016.17.18'!$D:$D,'Base -Receita-Despesa'!BB$5)</f>
        <v>-1787683.7999999998</v>
      </c>
      <c r="BC34" s="193">
        <f>SUMIFS('Conciliação Bancária 2016.17.18'!$J:$J,'Conciliação Bancária 2016.17.18'!$K:$K,'Base -Receita-Despesa'!$B34,'Conciliação Bancária 2016.17.18'!$D:$D,'Base -Receita-Despesa'!BC$5)</f>
        <v>-655818.55999999994</v>
      </c>
      <c r="BD34" s="193">
        <f>SUMIFS('Conciliação Bancária 2016.17.18'!$J:$J,'Conciliação Bancária 2016.17.18'!$K:$K,'Base -Receita-Despesa'!$B34,'Conciliação Bancária 2016.17.18'!$D:$D,'Base -Receita-Despesa'!BD$5)</f>
        <v>-2054598.4</v>
      </c>
      <c r="BE34" s="193">
        <f>SUMIFS('Conciliação Bancária 2016.17.18'!$J:$J,'Conciliação Bancária 2016.17.18'!$K:$K,'Base -Receita-Despesa'!$B34,'Conciliação Bancária 2016.17.18'!$D:$D,'Base -Receita-Despesa'!BE$5)</f>
        <v>-1941509.6300000004</v>
      </c>
      <c r="BF34" s="193">
        <f>SUMIFS('Conciliação Bancária 2016.17.18'!$J:$J,'Conciliação Bancária 2016.17.18'!$K:$K,'Base -Receita-Despesa'!$B34,'Conciliação Bancária 2016.17.18'!$D:$D,'Base -Receita-Despesa'!BF$5)</f>
        <v>-2053654.04</v>
      </c>
      <c r="BG34" s="194">
        <f t="shared" si="108"/>
        <v>-18394674.93</v>
      </c>
      <c r="BH34" s="198">
        <f t="shared" si="109"/>
        <v>0.66214887831983482</v>
      </c>
      <c r="BI34" s="195"/>
      <c r="BJ34" s="217">
        <f>SUMIFS('Conciliação Bancária 2016.17.18'!$J:$J,'Conciliação Bancária 2016.17.18'!$K:$K,'Base -Receita-Despesa'!$B34,'Conciliação Bancária 2016.17.18'!$D:$D,'Base -Receita-Despesa'!BJ$5)</f>
        <v>-1169521.5900000001</v>
      </c>
      <c r="BK34" s="193">
        <f>SUMIFS('Conciliação Bancária 2016.17.18'!$J:$J,'Conciliação Bancária 2016.17.18'!$K:$K,'Base -Receita-Despesa'!$B34,'Conciliação Bancária 2016.17.18'!$D:$D,'Base -Receita-Despesa'!BK$5)</f>
        <v>0</v>
      </c>
      <c r="BL34" s="193">
        <f>SUMIFS('Conciliação Bancária 2016.17.18'!$J:$J,'Conciliação Bancária 2016.17.18'!$K:$K,'Base -Receita-Despesa'!$B34,'Conciliação Bancária 2016.17.18'!$D:$D,'Base -Receita-Despesa'!BL$5)</f>
        <v>0</v>
      </c>
      <c r="BM34" s="193">
        <f>SUMIFS('Conciliação Bancária 2016.17.18'!$J:$J,'Conciliação Bancária 2016.17.18'!$K:$K,'Base -Receita-Despesa'!$B34,'Conciliação Bancária 2016.17.18'!$D:$D,'Base -Receita-Despesa'!BM$5)</f>
        <v>0</v>
      </c>
      <c r="BN34" s="193">
        <f>SUMIFS('Conciliação Bancária 2016.17.18'!$J:$J,'Conciliação Bancária 2016.17.18'!$K:$K,'Base -Receita-Despesa'!$B34,'Conciliação Bancária 2016.17.18'!$D:$D,'Base -Receita-Despesa'!BN$5)</f>
        <v>0</v>
      </c>
      <c r="BO34" s="193">
        <f>SUMIFS('Conciliação Bancária 2016.17.18'!$J:$J,'Conciliação Bancária 2016.17.18'!$K:$K,'Base -Receita-Despesa'!$B34,'Conciliação Bancária 2016.17.18'!$D:$D,'Base -Receita-Despesa'!BO$5)</f>
        <v>0</v>
      </c>
      <c r="BP34" s="193">
        <f>SUMIFS('Conciliação Bancária 2016.17.18'!$J:$J,'Conciliação Bancária 2016.17.18'!$K:$K,'Base -Receita-Despesa'!$B34,'Conciliação Bancária 2016.17.18'!$D:$D,'Base -Receita-Despesa'!BP$5)</f>
        <v>0</v>
      </c>
      <c r="BQ34" s="193">
        <f>SUMIFS('Conciliação Bancária 2016.17.18'!$J:$J,'Conciliação Bancária 2016.17.18'!$K:$K,'Base -Receita-Despesa'!$B34,'Conciliação Bancária 2016.17.18'!$D:$D,'Base -Receita-Despesa'!BQ$5)</f>
        <v>0</v>
      </c>
      <c r="BR34" s="193">
        <f>SUMIFS('Conciliação Bancária 2016.17.18'!$J:$J,'Conciliação Bancária 2016.17.18'!$K:$K,'Base -Receita-Despesa'!$B34,'Conciliação Bancária 2016.17.18'!$D:$D,'Base -Receita-Despesa'!BR$5)</f>
        <v>0</v>
      </c>
      <c r="BS34" s="193">
        <f>SUMIFS('Conciliação Bancária 2016.17.18'!$J:$J,'Conciliação Bancária 2016.17.18'!$K:$K,'Base -Receita-Despesa'!$B34,'Conciliação Bancária 2016.17.18'!$D:$D,'Base -Receita-Despesa'!BS$5)</f>
        <v>0</v>
      </c>
      <c r="BT34" s="193">
        <f>SUMIFS('Conciliação Bancária 2016.17.18'!$J:$J,'Conciliação Bancária 2016.17.18'!$K:$K,'Base -Receita-Despesa'!$B34,'Conciliação Bancária 2016.17.18'!$D:$D,'Base -Receita-Despesa'!BT$5)</f>
        <v>0</v>
      </c>
      <c r="BU34" s="193">
        <f>SUMIFS('Conciliação Bancária 2016.17.18'!$J:$J,'Conciliação Bancária 2016.17.18'!$K:$K,'Base -Receita-Despesa'!$B34,'Conciliação Bancária 2016.17.18'!$D:$D,'Base -Receita-Despesa'!BU$5)</f>
        <v>0</v>
      </c>
      <c r="BV34" s="194">
        <f t="shared" si="110"/>
        <v>-1169521.5900000001</v>
      </c>
      <c r="BW34" s="198">
        <f t="shared" si="111"/>
        <v>4.2098999408049328E-2</v>
      </c>
      <c r="BX34" s="195"/>
    </row>
    <row r="35" spans="2:76"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10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104"/>
        <v>-7219871.9599999972</v>
      </c>
      <c r="AD35" s="198">
        <f t="shared" si="10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106"/>
        <v>-7468233.3529999973</v>
      </c>
      <c r="AS35" s="198">
        <f t="shared" si="10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-481790.23</v>
      </c>
      <c r="AW35" s="193">
        <f>SUMIFS('Conciliação Bancária 2016.17.18'!$J:$J,'Conciliação Bancária 2016.17.18'!$K:$K,'Base -Receita-Despesa'!$B35,'Conciliação Bancária 2016.17.18'!$D:$D,'Base -Receita-Despesa'!AW$5)</f>
        <v>-828334.40000000014</v>
      </c>
      <c r="AX35" s="193">
        <f>SUMIFS('Conciliação Bancária 2016.17.18'!$J:$J,'Conciliação Bancária 2016.17.18'!$K:$K,'Base -Receita-Despesa'!$B35,'Conciliação Bancária 2016.17.18'!$D:$D,'Base -Receita-Despesa'!AX$5)</f>
        <v>-295141.56</v>
      </c>
      <c r="AY35" s="193">
        <f>SUMIFS('Conciliação Bancária 2016.17.18'!$J:$J,'Conciliação Bancária 2016.17.18'!$K:$K,'Base -Receita-Despesa'!$B35,'Conciliação Bancária 2016.17.18'!$D:$D,'Base -Receita-Despesa'!AY$5)</f>
        <v>-657887.30999999982</v>
      </c>
      <c r="AZ35" s="193">
        <f>SUMIFS('Conciliação Bancária 2016.17.18'!$J:$J,'Conciliação Bancária 2016.17.18'!$K:$K,'Base -Receita-Despesa'!$B35,'Conciliação Bancária 2016.17.18'!$D:$D,'Base -Receita-Despesa'!AZ$5)</f>
        <v>-1205663.77</v>
      </c>
      <c r="BA35" s="193">
        <f>SUMIFS('Conciliação Bancária 2016.17.18'!$J:$J,'Conciliação Bancária 2016.17.18'!$K:$K,'Base -Receita-Despesa'!$B35,'Conciliação Bancária 2016.17.18'!$D:$D,'Base -Receita-Despesa'!BA$5)</f>
        <v>-408007.97999999992</v>
      </c>
      <c r="BB35" s="193">
        <f>SUMIFS('Conciliação Bancária 2016.17.18'!$J:$J,'Conciliação Bancária 2016.17.18'!$K:$K,'Base -Receita-Despesa'!$B35,'Conciliação Bancária 2016.17.18'!$D:$D,'Base -Receita-Despesa'!BB$5)</f>
        <v>-914101.15999999992</v>
      </c>
      <c r="BC35" s="193">
        <f>SUMIFS('Conciliação Bancária 2016.17.18'!$J:$J,'Conciliação Bancária 2016.17.18'!$K:$K,'Base -Receita-Despesa'!$B35,'Conciliação Bancária 2016.17.18'!$D:$D,'Base -Receita-Despesa'!BC$5)</f>
        <v>-73099.320000000022</v>
      </c>
      <c r="BD35" s="193">
        <f>SUMIFS('Conciliação Bancária 2016.17.18'!$J:$J,'Conciliação Bancária 2016.17.18'!$K:$K,'Base -Receita-Despesa'!$B35,'Conciliação Bancária 2016.17.18'!$D:$D,'Base -Receita-Despesa'!BD$5)</f>
        <v>-756047.7699999999</v>
      </c>
      <c r="BE35" s="193">
        <f>SUMIFS('Conciliação Bancária 2016.17.18'!$J:$J,'Conciliação Bancária 2016.17.18'!$K:$K,'Base -Receita-Despesa'!$B35,'Conciliação Bancária 2016.17.18'!$D:$D,'Base -Receita-Despesa'!BE$5)</f>
        <v>-593724.38</v>
      </c>
      <c r="BF35" s="193">
        <f>SUMIFS('Conciliação Bancária 2016.17.18'!$J:$J,'Conciliação Bancária 2016.17.18'!$K:$K,'Base -Receita-Despesa'!$B35,'Conciliação Bancária 2016.17.18'!$D:$D,'Base -Receita-Despesa'!BF$5)</f>
        <v>-491442.21999999986</v>
      </c>
      <c r="BG35" s="194">
        <f t="shared" si="108"/>
        <v>-7158176.0799999991</v>
      </c>
      <c r="BH35" s="198">
        <f t="shared" si="109"/>
        <v>0.25767121627453904</v>
      </c>
      <c r="BI35" s="195"/>
      <c r="BJ35" s="217">
        <f>SUMIFS('Conciliação Bancária 2016.17.18'!$J:$J,'Conciliação Bancária 2016.17.18'!$K:$K,'Base -Receita-Despesa'!$B35,'Conciliação Bancária 2016.17.18'!$D:$D,'Base -Receita-Despesa'!BJ$5)</f>
        <v>-328788.68000000005</v>
      </c>
      <c r="BK35" s="193">
        <f>SUMIFS('Conciliação Bancária 2016.17.18'!$J:$J,'Conciliação Bancária 2016.17.18'!$K:$K,'Base -Receita-Despesa'!$B35,'Conciliação Bancária 2016.17.18'!$D:$D,'Base -Receita-Despesa'!BK$5)</f>
        <v>0</v>
      </c>
      <c r="BL35" s="193">
        <f>SUMIFS('Conciliação Bancária 2016.17.18'!$J:$J,'Conciliação Bancária 2016.17.18'!$K:$K,'Base -Receita-Despesa'!$B35,'Conciliação Bancária 2016.17.18'!$D:$D,'Base -Receita-Despesa'!BL$5)</f>
        <v>0</v>
      </c>
      <c r="BM35" s="193">
        <f>SUMIFS('Conciliação Bancária 2016.17.18'!$J:$J,'Conciliação Bancária 2016.17.18'!$K:$K,'Base -Receita-Despesa'!$B35,'Conciliação Bancária 2016.17.18'!$D:$D,'Base -Receita-Despesa'!BM$5)</f>
        <v>0</v>
      </c>
      <c r="BN35" s="193">
        <f>SUMIFS('Conciliação Bancária 2016.17.18'!$J:$J,'Conciliação Bancária 2016.17.18'!$K:$K,'Base -Receita-Despesa'!$B35,'Conciliação Bancária 2016.17.18'!$D:$D,'Base -Receita-Despesa'!BN$5)</f>
        <v>0</v>
      </c>
      <c r="BO35" s="193">
        <f>SUMIFS('Conciliação Bancária 2016.17.18'!$J:$J,'Conciliação Bancária 2016.17.18'!$K:$K,'Base -Receita-Despesa'!$B35,'Conciliação Bancária 2016.17.18'!$D:$D,'Base -Receita-Despesa'!BO$5)</f>
        <v>0</v>
      </c>
      <c r="BP35" s="193">
        <f>SUMIFS('Conciliação Bancária 2016.17.18'!$J:$J,'Conciliação Bancária 2016.17.18'!$K:$K,'Base -Receita-Despesa'!$B35,'Conciliação Bancária 2016.17.18'!$D:$D,'Base -Receita-Despesa'!BP$5)</f>
        <v>0</v>
      </c>
      <c r="BQ35" s="193">
        <f>SUMIFS('Conciliação Bancária 2016.17.18'!$J:$J,'Conciliação Bancária 2016.17.18'!$K:$K,'Base -Receita-Despesa'!$B35,'Conciliação Bancária 2016.17.18'!$D:$D,'Base -Receita-Despesa'!BQ$5)</f>
        <v>0</v>
      </c>
      <c r="BR35" s="193">
        <f>SUMIFS('Conciliação Bancária 2016.17.18'!$J:$J,'Conciliação Bancária 2016.17.18'!$K:$K,'Base -Receita-Despesa'!$B35,'Conciliação Bancária 2016.17.18'!$D:$D,'Base -Receita-Despesa'!BR$5)</f>
        <v>0</v>
      </c>
      <c r="BS35" s="193">
        <f>SUMIFS('Conciliação Bancária 2016.17.18'!$J:$J,'Conciliação Bancária 2016.17.18'!$K:$K,'Base -Receita-Despesa'!$B35,'Conciliação Bancária 2016.17.18'!$D:$D,'Base -Receita-Despesa'!BS$5)</f>
        <v>0</v>
      </c>
      <c r="BT35" s="193">
        <f>SUMIFS('Conciliação Bancária 2016.17.18'!$J:$J,'Conciliação Bancária 2016.17.18'!$K:$K,'Base -Receita-Despesa'!$B35,'Conciliação Bancária 2016.17.18'!$D:$D,'Base -Receita-Despesa'!BT$5)</f>
        <v>0</v>
      </c>
      <c r="BU35" s="193">
        <f>SUMIFS('Conciliação Bancária 2016.17.18'!$J:$J,'Conciliação Bancária 2016.17.18'!$K:$K,'Base -Receita-Despesa'!$B35,'Conciliação Bancária 2016.17.18'!$D:$D,'Base -Receita-Despesa'!BU$5)</f>
        <v>0</v>
      </c>
      <c r="BV35" s="194">
        <f t="shared" si="110"/>
        <v>-328788.68000000005</v>
      </c>
      <c r="BW35" s="198">
        <f t="shared" si="111"/>
        <v>1.1835330414629901E-2</v>
      </c>
      <c r="BX35" s="195"/>
    </row>
    <row r="36" spans="2:76"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10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104"/>
        <v>-1115447.7799999998</v>
      </c>
      <c r="AD36" s="198">
        <f t="shared" si="10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106"/>
        <v>-1199994.4500000002</v>
      </c>
      <c r="AS36" s="198">
        <f t="shared" si="10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-68899.390000000014</v>
      </c>
      <c r="AW36" s="193">
        <f>SUMIFS('Conciliação Bancária 2016.17.18'!$J:$J,'Conciliação Bancária 2016.17.18'!$K:$K,'Base -Receita-Despesa'!$B36,'Conciliação Bancária 2016.17.18'!$D:$D,'Base -Receita-Despesa'!AW$5)</f>
        <v>-96911.74</v>
      </c>
      <c r="AX36" s="193">
        <f>SUMIFS('Conciliação Bancária 2016.17.18'!$J:$J,'Conciliação Bancária 2016.17.18'!$K:$K,'Base -Receita-Despesa'!$B36,'Conciliação Bancária 2016.17.18'!$D:$D,'Base -Receita-Despesa'!AX$5)</f>
        <v>-15225.94</v>
      </c>
      <c r="AY36" s="193">
        <f>SUMIFS('Conciliação Bancária 2016.17.18'!$J:$J,'Conciliação Bancária 2016.17.18'!$K:$K,'Base -Receita-Despesa'!$B36,'Conciliação Bancária 2016.17.18'!$D:$D,'Base -Receita-Despesa'!AY$5)</f>
        <v>-247745.80999999997</v>
      </c>
      <c r="AZ36" s="193">
        <f>SUMIFS('Conciliação Bancária 2016.17.18'!$J:$J,'Conciliação Bancária 2016.17.18'!$K:$K,'Base -Receita-Despesa'!$B36,'Conciliação Bancária 2016.17.18'!$D:$D,'Base -Receita-Despesa'!AZ$5)</f>
        <v>-104097.98</v>
      </c>
      <c r="BA36" s="193">
        <f>SUMIFS('Conciliação Bancária 2016.17.18'!$J:$J,'Conciliação Bancária 2016.17.18'!$K:$K,'Base -Receita-Despesa'!$B36,'Conciliação Bancária 2016.17.18'!$D:$D,'Base -Receita-Despesa'!BA$5)</f>
        <v>-92303.990000000034</v>
      </c>
      <c r="BB36" s="193">
        <f>SUMIFS('Conciliação Bancária 2016.17.18'!$J:$J,'Conciliação Bancária 2016.17.18'!$K:$K,'Base -Receita-Despesa'!$B36,'Conciliação Bancária 2016.17.18'!$D:$D,'Base -Receita-Despesa'!BB$5)</f>
        <v>-218031.4200000001</v>
      </c>
      <c r="BC36" s="193">
        <f>SUMIFS('Conciliação Bancária 2016.17.18'!$J:$J,'Conciliação Bancária 2016.17.18'!$K:$K,'Base -Receita-Despesa'!$B36,'Conciliação Bancária 2016.17.18'!$D:$D,'Base -Receita-Despesa'!BC$5)</f>
        <v>-73770.609999999986</v>
      </c>
      <c r="BD36" s="193">
        <f>SUMIFS('Conciliação Bancária 2016.17.18'!$J:$J,'Conciliação Bancária 2016.17.18'!$K:$K,'Base -Receita-Despesa'!$B36,'Conciliação Bancária 2016.17.18'!$D:$D,'Base -Receita-Despesa'!BD$5)</f>
        <v>-145339.73999999996</v>
      </c>
      <c r="BE36" s="193">
        <f>SUMIFS('Conciliação Bancária 2016.17.18'!$J:$J,'Conciliação Bancária 2016.17.18'!$K:$K,'Base -Receita-Despesa'!$B36,'Conciliação Bancária 2016.17.18'!$D:$D,'Base -Receita-Despesa'!BE$5)</f>
        <v>-44132.009999999995</v>
      </c>
      <c r="BF36" s="193">
        <f>SUMIFS('Conciliação Bancária 2016.17.18'!$J:$J,'Conciliação Bancária 2016.17.18'!$K:$K,'Base -Receita-Despesa'!$B36,'Conciliação Bancária 2016.17.18'!$D:$D,'Base -Receita-Despesa'!BF$5)</f>
        <v>-134940.06999999998</v>
      </c>
      <c r="BG36" s="194">
        <f t="shared" si="108"/>
        <v>-1322132.3</v>
      </c>
      <c r="BH36" s="198">
        <f t="shared" si="109"/>
        <v>4.7592491999282283E-2</v>
      </c>
      <c r="BI36" s="195"/>
      <c r="BJ36" s="217">
        <f>SUMIFS('Conciliação Bancária 2016.17.18'!$J:$J,'Conciliação Bancária 2016.17.18'!$K:$K,'Base -Receita-Despesa'!$B36,'Conciliação Bancária 2016.17.18'!$D:$D,'Base -Receita-Despesa'!BJ$5)</f>
        <v>-163832.46000000002</v>
      </c>
      <c r="BK36" s="193">
        <f>SUMIFS('Conciliação Bancária 2016.17.18'!$J:$J,'Conciliação Bancária 2016.17.18'!$K:$K,'Base -Receita-Despesa'!$B36,'Conciliação Bancária 2016.17.18'!$D:$D,'Base -Receita-Despesa'!BK$5)</f>
        <v>0</v>
      </c>
      <c r="BL36" s="193">
        <f>SUMIFS('Conciliação Bancária 2016.17.18'!$J:$J,'Conciliação Bancária 2016.17.18'!$K:$K,'Base -Receita-Despesa'!$B36,'Conciliação Bancária 2016.17.18'!$D:$D,'Base -Receita-Despesa'!BL$5)</f>
        <v>0</v>
      </c>
      <c r="BM36" s="193">
        <f>SUMIFS('Conciliação Bancária 2016.17.18'!$J:$J,'Conciliação Bancária 2016.17.18'!$K:$K,'Base -Receita-Despesa'!$B36,'Conciliação Bancária 2016.17.18'!$D:$D,'Base -Receita-Despesa'!BM$5)</f>
        <v>0</v>
      </c>
      <c r="BN36" s="193">
        <f>SUMIFS('Conciliação Bancária 2016.17.18'!$J:$J,'Conciliação Bancária 2016.17.18'!$K:$K,'Base -Receita-Despesa'!$B36,'Conciliação Bancária 2016.17.18'!$D:$D,'Base -Receita-Despesa'!BN$5)</f>
        <v>0</v>
      </c>
      <c r="BO36" s="193">
        <f>SUMIFS('Conciliação Bancária 2016.17.18'!$J:$J,'Conciliação Bancária 2016.17.18'!$K:$K,'Base -Receita-Despesa'!$B36,'Conciliação Bancária 2016.17.18'!$D:$D,'Base -Receita-Despesa'!BO$5)</f>
        <v>0</v>
      </c>
      <c r="BP36" s="193">
        <f>SUMIFS('Conciliação Bancária 2016.17.18'!$J:$J,'Conciliação Bancária 2016.17.18'!$K:$K,'Base -Receita-Despesa'!$B36,'Conciliação Bancária 2016.17.18'!$D:$D,'Base -Receita-Despesa'!BP$5)</f>
        <v>0</v>
      </c>
      <c r="BQ36" s="193">
        <f>SUMIFS('Conciliação Bancária 2016.17.18'!$J:$J,'Conciliação Bancária 2016.17.18'!$K:$K,'Base -Receita-Despesa'!$B36,'Conciliação Bancária 2016.17.18'!$D:$D,'Base -Receita-Despesa'!BQ$5)</f>
        <v>0</v>
      </c>
      <c r="BR36" s="193">
        <f>SUMIFS('Conciliação Bancária 2016.17.18'!$J:$J,'Conciliação Bancária 2016.17.18'!$K:$K,'Base -Receita-Despesa'!$B36,'Conciliação Bancária 2016.17.18'!$D:$D,'Base -Receita-Despesa'!BR$5)</f>
        <v>0</v>
      </c>
      <c r="BS36" s="193">
        <f>SUMIFS('Conciliação Bancária 2016.17.18'!$J:$J,'Conciliação Bancária 2016.17.18'!$K:$K,'Base -Receita-Despesa'!$B36,'Conciliação Bancária 2016.17.18'!$D:$D,'Base -Receita-Despesa'!BS$5)</f>
        <v>0</v>
      </c>
      <c r="BT36" s="193">
        <f>SUMIFS('Conciliação Bancária 2016.17.18'!$J:$J,'Conciliação Bancária 2016.17.18'!$K:$K,'Base -Receita-Despesa'!$B36,'Conciliação Bancária 2016.17.18'!$D:$D,'Base -Receita-Despesa'!BT$5)</f>
        <v>0</v>
      </c>
      <c r="BU36" s="193">
        <f>SUMIFS('Conciliação Bancária 2016.17.18'!$J:$J,'Conciliação Bancária 2016.17.18'!$K:$K,'Base -Receita-Despesa'!$B36,'Conciliação Bancária 2016.17.18'!$D:$D,'Base -Receita-Despesa'!BU$5)</f>
        <v>0</v>
      </c>
      <c r="BV36" s="194">
        <f t="shared" si="110"/>
        <v>-163832.46000000002</v>
      </c>
      <c r="BW36" s="198">
        <f t="shared" si="111"/>
        <v>5.8974393423205347E-3</v>
      </c>
      <c r="BX36" s="195"/>
    </row>
    <row r="37" spans="2:76"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10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104"/>
        <v>-236430.02999999997</v>
      </c>
      <c r="AD37" s="198">
        <f t="shared" si="10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106"/>
        <v>-202240.68999999997</v>
      </c>
      <c r="AS37" s="198">
        <f t="shared" si="10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-14761.52</v>
      </c>
      <c r="AW37" s="193">
        <f>SUMIFS('Conciliação Bancária 2016.17.18'!$J:$J,'Conciliação Bancária 2016.17.18'!$K:$K,'Base -Receita-Despesa'!$B37,'Conciliação Bancária 2016.17.18'!$D:$D,'Base -Receita-Despesa'!AW$5)</f>
        <v>-11875.460000000003</v>
      </c>
      <c r="AX37" s="193">
        <f>SUMIFS('Conciliação Bancária 2016.17.18'!$J:$J,'Conciliação Bancária 2016.17.18'!$K:$K,'Base -Receita-Despesa'!$B37,'Conciliação Bancária 2016.17.18'!$D:$D,'Base -Receita-Despesa'!AX$5)</f>
        <v>-10834.949999999999</v>
      </c>
      <c r="AY37" s="193">
        <f>SUMIFS('Conciliação Bancária 2016.17.18'!$J:$J,'Conciliação Bancária 2016.17.18'!$K:$K,'Base -Receita-Despesa'!$B37,'Conciliação Bancária 2016.17.18'!$D:$D,'Base -Receita-Despesa'!AY$5)</f>
        <v>-34253.619999999995</v>
      </c>
      <c r="AZ37" s="193">
        <f>SUMIFS('Conciliação Bancária 2016.17.18'!$J:$J,'Conciliação Bancária 2016.17.18'!$K:$K,'Base -Receita-Despesa'!$B37,'Conciliação Bancária 2016.17.18'!$D:$D,'Base -Receita-Despesa'!AZ$5)</f>
        <v>-24535.02</v>
      </c>
      <c r="BA37" s="193">
        <f>SUMIFS('Conciliação Bancária 2016.17.18'!$J:$J,'Conciliação Bancária 2016.17.18'!$K:$K,'Base -Receita-Despesa'!$B37,'Conciliação Bancária 2016.17.18'!$D:$D,'Base -Receita-Despesa'!BA$5)</f>
        <v>-20816.189999999999</v>
      </c>
      <c r="BB37" s="193">
        <f>SUMIFS('Conciliação Bancária 2016.17.18'!$J:$J,'Conciliação Bancária 2016.17.18'!$K:$K,'Base -Receita-Despesa'!$B37,'Conciliação Bancária 2016.17.18'!$D:$D,'Base -Receita-Despesa'!BB$5)</f>
        <v>-21641.25</v>
      </c>
      <c r="BC37" s="193">
        <f>SUMIFS('Conciliação Bancária 2016.17.18'!$J:$J,'Conciliação Bancária 2016.17.18'!$K:$K,'Base -Receita-Despesa'!$B37,'Conciliação Bancária 2016.17.18'!$D:$D,'Base -Receita-Despesa'!BC$5)</f>
        <v>-5155.54</v>
      </c>
      <c r="BD37" s="193">
        <f>SUMIFS('Conciliação Bancária 2016.17.18'!$J:$J,'Conciliação Bancária 2016.17.18'!$K:$K,'Base -Receita-Despesa'!$B37,'Conciliação Bancária 2016.17.18'!$D:$D,'Base -Receita-Despesa'!BD$5)</f>
        <v>-29336.360000000004</v>
      </c>
      <c r="BE37" s="193">
        <f>SUMIFS('Conciliação Bancária 2016.17.18'!$J:$J,'Conciliação Bancária 2016.17.18'!$K:$K,'Base -Receita-Despesa'!$B37,'Conciliação Bancária 2016.17.18'!$D:$D,'Base -Receita-Despesa'!BE$5)</f>
        <v>-18377.32</v>
      </c>
      <c r="BF37" s="193">
        <f>SUMIFS('Conciliação Bancária 2016.17.18'!$J:$J,'Conciliação Bancária 2016.17.18'!$K:$K,'Base -Receita-Despesa'!$B37,'Conciliação Bancária 2016.17.18'!$D:$D,'Base -Receita-Despesa'!BF$5)</f>
        <v>-18260.39</v>
      </c>
      <c r="BG37" s="194">
        <f t="shared" si="108"/>
        <v>-223586.96000000002</v>
      </c>
      <c r="BH37" s="198">
        <f t="shared" si="109"/>
        <v>8.0484083211217576E-3</v>
      </c>
      <c r="BI37" s="195"/>
      <c r="BJ37" s="217">
        <f>SUMIFS('Conciliação Bancária 2016.17.18'!$J:$J,'Conciliação Bancária 2016.17.18'!$K:$K,'Base -Receita-Despesa'!$B37,'Conciliação Bancária 2016.17.18'!$D:$D,'Base -Receita-Despesa'!BJ$5)</f>
        <v>-17941.77</v>
      </c>
      <c r="BK37" s="193">
        <f>SUMIFS('Conciliação Bancária 2016.17.18'!$J:$J,'Conciliação Bancária 2016.17.18'!$K:$K,'Base -Receita-Despesa'!$B37,'Conciliação Bancária 2016.17.18'!$D:$D,'Base -Receita-Despesa'!BK$5)</f>
        <v>0</v>
      </c>
      <c r="BL37" s="193">
        <f>SUMIFS('Conciliação Bancária 2016.17.18'!$J:$J,'Conciliação Bancária 2016.17.18'!$K:$K,'Base -Receita-Despesa'!$B37,'Conciliação Bancária 2016.17.18'!$D:$D,'Base -Receita-Despesa'!BL$5)</f>
        <v>0</v>
      </c>
      <c r="BM37" s="193">
        <f>SUMIFS('Conciliação Bancária 2016.17.18'!$J:$J,'Conciliação Bancária 2016.17.18'!$K:$K,'Base -Receita-Despesa'!$B37,'Conciliação Bancária 2016.17.18'!$D:$D,'Base -Receita-Despesa'!BM$5)</f>
        <v>0</v>
      </c>
      <c r="BN37" s="193">
        <f>SUMIFS('Conciliação Bancária 2016.17.18'!$J:$J,'Conciliação Bancária 2016.17.18'!$K:$K,'Base -Receita-Despesa'!$B37,'Conciliação Bancária 2016.17.18'!$D:$D,'Base -Receita-Despesa'!BN$5)</f>
        <v>0</v>
      </c>
      <c r="BO37" s="193">
        <f>SUMIFS('Conciliação Bancária 2016.17.18'!$J:$J,'Conciliação Bancária 2016.17.18'!$K:$K,'Base -Receita-Despesa'!$B37,'Conciliação Bancária 2016.17.18'!$D:$D,'Base -Receita-Despesa'!BO$5)</f>
        <v>0</v>
      </c>
      <c r="BP37" s="193">
        <f>SUMIFS('Conciliação Bancária 2016.17.18'!$J:$J,'Conciliação Bancária 2016.17.18'!$K:$K,'Base -Receita-Despesa'!$B37,'Conciliação Bancária 2016.17.18'!$D:$D,'Base -Receita-Despesa'!BP$5)</f>
        <v>0</v>
      </c>
      <c r="BQ37" s="193">
        <f>SUMIFS('Conciliação Bancária 2016.17.18'!$J:$J,'Conciliação Bancária 2016.17.18'!$K:$K,'Base -Receita-Despesa'!$B37,'Conciliação Bancária 2016.17.18'!$D:$D,'Base -Receita-Despesa'!BQ$5)</f>
        <v>0</v>
      </c>
      <c r="BR37" s="193">
        <f>SUMIFS('Conciliação Bancária 2016.17.18'!$J:$J,'Conciliação Bancária 2016.17.18'!$K:$K,'Base -Receita-Despesa'!$B37,'Conciliação Bancária 2016.17.18'!$D:$D,'Base -Receita-Despesa'!BR$5)</f>
        <v>0</v>
      </c>
      <c r="BS37" s="193">
        <f>SUMIFS('Conciliação Bancária 2016.17.18'!$J:$J,'Conciliação Bancária 2016.17.18'!$K:$K,'Base -Receita-Despesa'!$B37,'Conciliação Bancária 2016.17.18'!$D:$D,'Base -Receita-Despesa'!BS$5)</f>
        <v>0</v>
      </c>
      <c r="BT37" s="193">
        <f>SUMIFS('Conciliação Bancária 2016.17.18'!$J:$J,'Conciliação Bancária 2016.17.18'!$K:$K,'Base -Receita-Despesa'!$B37,'Conciliação Bancária 2016.17.18'!$D:$D,'Base -Receita-Despesa'!BT$5)</f>
        <v>0</v>
      </c>
      <c r="BU37" s="193">
        <f>SUMIFS('Conciliação Bancária 2016.17.18'!$J:$J,'Conciliação Bancária 2016.17.18'!$K:$K,'Base -Receita-Despesa'!$B37,'Conciliação Bancária 2016.17.18'!$D:$D,'Base -Receita-Despesa'!BU$5)</f>
        <v>0</v>
      </c>
      <c r="BV37" s="194">
        <f t="shared" si="110"/>
        <v>-17941.77</v>
      </c>
      <c r="BW37" s="198">
        <f t="shared" si="111"/>
        <v>6.4584576383011204E-4</v>
      </c>
      <c r="BX37" s="195"/>
    </row>
    <row r="38" spans="2:76"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10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104"/>
        <v>-55251.46</v>
      </c>
      <c r="AD38" s="198">
        <f t="shared" si="10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106"/>
        <v>-36862.92</v>
      </c>
      <c r="AS38" s="198">
        <f t="shared" si="10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-433.14</v>
      </c>
      <c r="AW38" s="193">
        <f>SUMIFS('Conciliação Bancária 2016.17.18'!$J:$J,'Conciliação Bancária 2016.17.18'!$K:$K,'Base -Receita-Despesa'!$B38,'Conciliação Bancária 2016.17.18'!$D:$D,'Base -Receita-Despesa'!AW$5)</f>
        <v>-334.74</v>
      </c>
      <c r="AX38" s="193">
        <f>SUMIFS('Conciliação Bancária 2016.17.18'!$J:$J,'Conciliação Bancária 2016.17.18'!$K:$K,'Base -Receita-Despesa'!$B38,'Conciliação Bancária 2016.17.18'!$D:$D,'Base -Receita-Despesa'!AX$5)</f>
        <v>-32.86</v>
      </c>
      <c r="AY38" s="193">
        <f>SUMIFS('Conciliação Bancária 2016.17.18'!$J:$J,'Conciliação Bancária 2016.17.18'!$K:$K,'Base -Receita-Despesa'!$B38,'Conciliação Bancária 2016.17.18'!$D:$D,'Base -Receita-Despesa'!AY$5)</f>
        <v>-27314.39</v>
      </c>
      <c r="AZ38" s="193">
        <f>SUMIFS('Conciliação Bancária 2016.17.18'!$J:$J,'Conciliação Bancária 2016.17.18'!$K:$K,'Base -Receita-Despesa'!$B38,'Conciliação Bancária 2016.17.18'!$D:$D,'Base -Receita-Despesa'!AZ$5)</f>
        <v>-445.77</v>
      </c>
      <c r="BA38" s="193">
        <f>SUMIFS('Conciliação Bancária 2016.17.18'!$J:$J,'Conciliação Bancária 2016.17.18'!$K:$K,'Base -Receita-Despesa'!$B38,'Conciliação Bancária 2016.17.18'!$D:$D,'Base -Receita-Despesa'!BA$5)</f>
        <v>-540.5</v>
      </c>
      <c r="BB38" s="193">
        <f>SUMIFS('Conciliação Bancária 2016.17.18'!$J:$J,'Conciliação Bancária 2016.17.18'!$K:$K,'Base -Receita-Despesa'!$B38,'Conciliação Bancária 2016.17.18'!$D:$D,'Base -Receita-Despesa'!BB$5)</f>
        <v>-1841.17</v>
      </c>
      <c r="BC38" s="193">
        <f>SUMIFS('Conciliação Bancária 2016.17.18'!$J:$J,'Conciliação Bancária 2016.17.18'!$K:$K,'Base -Receita-Despesa'!$B38,'Conciliação Bancária 2016.17.18'!$D:$D,'Base -Receita-Despesa'!BC$5)</f>
        <v>-293.54000000000002</v>
      </c>
      <c r="BD38" s="193">
        <f>SUMIFS('Conciliação Bancária 2016.17.18'!$J:$J,'Conciliação Bancária 2016.17.18'!$K:$K,'Base -Receita-Despesa'!$B38,'Conciliação Bancária 2016.17.18'!$D:$D,'Base -Receita-Despesa'!BD$5)</f>
        <v>-223.27</v>
      </c>
      <c r="BE38" s="193">
        <f>SUMIFS('Conciliação Bancária 2016.17.18'!$J:$J,'Conciliação Bancária 2016.17.18'!$K:$K,'Base -Receita-Despesa'!$B38,'Conciliação Bancária 2016.17.18'!$D:$D,'Base -Receita-Despesa'!BE$5)</f>
        <v>-432.69</v>
      </c>
      <c r="BF38" s="193">
        <f>SUMIFS('Conciliação Bancária 2016.17.18'!$J:$J,'Conciliação Bancária 2016.17.18'!$K:$K,'Base -Receita-Despesa'!$B38,'Conciliação Bancária 2016.17.18'!$D:$D,'Base -Receita-Despesa'!BF$5)</f>
        <v>-831.63000000000011</v>
      </c>
      <c r="BG38" s="194">
        <f t="shared" si="108"/>
        <v>-33973.699999999997</v>
      </c>
      <c r="BH38" s="198">
        <f t="shared" si="109"/>
        <v>1.2229434568961188E-3</v>
      </c>
      <c r="BI38" s="195"/>
      <c r="BJ38" s="217">
        <f>SUMIFS('Conciliação Bancária 2016.17.18'!$J:$J,'Conciliação Bancária 2016.17.18'!$K:$K,'Base -Receita-Despesa'!$B38,'Conciliação Bancária 2016.17.18'!$D:$D,'Base -Receita-Despesa'!BJ$5)</f>
        <v>-728.15</v>
      </c>
      <c r="BK38" s="193">
        <f>SUMIFS('Conciliação Bancária 2016.17.18'!$J:$J,'Conciliação Bancária 2016.17.18'!$K:$K,'Base -Receita-Despesa'!$B38,'Conciliação Bancária 2016.17.18'!$D:$D,'Base -Receita-Despesa'!BK$5)</f>
        <v>0</v>
      </c>
      <c r="BL38" s="193">
        <f>SUMIFS('Conciliação Bancária 2016.17.18'!$J:$J,'Conciliação Bancária 2016.17.18'!$K:$K,'Base -Receita-Despesa'!$B38,'Conciliação Bancária 2016.17.18'!$D:$D,'Base -Receita-Despesa'!BL$5)</f>
        <v>0</v>
      </c>
      <c r="BM38" s="193">
        <f>SUMIFS('Conciliação Bancária 2016.17.18'!$J:$J,'Conciliação Bancária 2016.17.18'!$K:$K,'Base -Receita-Despesa'!$B38,'Conciliação Bancária 2016.17.18'!$D:$D,'Base -Receita-Despesa'!BM$5)</f>
        <v>0</v>
      </c>
      <c r="BN38" s="193">
        <f>SUMIFS('Conciliação Bancária 2016.17.18'!$J:$J,'Conciliação Bancária 2016.17.18'!$K:$K,'Base -Receita-Despesa'!$B38,'Conciliação Bancária 2016.17.18'!$D:$D,'Base -Receita-Despesa'!BN$5)</f>
        <v>0</v>
      </c>
      <c r="BO38" s="193">
        <f>SUMIFS('Conciliação Bancária 2016.17.18'!$J:$J,'Conciliação Bancária 2016.17.18'!$K:$K,'Base -Receita-Despesa'!$B38,'Conciliação Bancária 2016.17.18'!$D:$D,'Base -Receita-Despesa'!BO$5)</f>
        <v>0</v>
      </c>
      <c r="BP38" s="193">
        <f>SUMIFS('Conciliação Bancária 2016.17.18'!$J:$J,'Conciliação Bancária 2016.17.18'!$K:$K,'Base -Receita-Despesa'!$B38,'Conciliação Bancária 2016.17.18'!$D:$D,'Base -Receita-Despesa'!BP$5)</f>
        <v>0</v>
      </c>
      <c r="BQ38" s="193">
        <f>SUMIFS('Conciliação Bancária 2016.17.18'!$J:$J,'Conciliação Bancária 2016.17.18'!$K:$K,'Base -Receita-Despesa'!$B38,'Conciliação Bancária 2016.17.18'!$D:$D,'Base -Receita-Despesa'!BQ$5)</f>
        <v>0</v>
      </c>
      <c r="BR38" s="193">
        <f>SUMIFS('Conciliação Bancária 2016.17.18'!$J:$J,'Conciliação Bancária 2016.17.18'!$K:$K,'Base -Receita-Despesa'!$B38,'Conciliação Bancária 2016.17.18'!$D:$D,'Base -Receita-Despesa'!BR$5)</f>
        <v>0</v>
      </c>
      <c r="BS38" s="193">
        <f>SUMIFS('Conciliação Bancária 2016.17.18'!$J:$J,'Conciliação Bancária 2016.17.18'!$K:$K,'Base -Receita-Despesa'!$B38,'Conciliação Bancária 2016.17.18'!$D:$D,'Base -Receita-Despesa'!BS$5)</f>
        <v>0</v>
      </c>
      <c r="BT38" s="193">
        <f>SUMIFS('Conciliação Bancária 2016.17.18'!$J:$J,'Conciliação Bancária 2016.17.18'!$K:$K,'Base -Receita-Despesa'!$B38,'Conciliação Bancária 2016.17.18'!$D:$D,'Base -Receita-Despesa'!BT$5)</f>
        <v>0</v>
      </c>
      <c r="BU38" s="193">
        <f>SUMIFS('Conciliação Bancária 2016.17.18'!$J:$J,'Conciliação Bancária 2016.17.18'!$K:$K,'Base -Receita-Despesa'!$B38,'Conciliação Bancária 2016.17.18'!$D:$D,'Base -Receita-Despesa'!BU$5)</f>
        <v>0</v>
      </c>
      <c r="BV38" s="194">
        <f t="shared" si="110"/>
        <v>-728.15</v>
      </c>
      <c r="BW38" s="198">
        <f t="shared" si="111"/>
        <v>2.6211047902904567E-5</v>
      </c>
      <c r="BX38" s="195"/>
    </row>
    <row r="39" spans="2:76"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10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104"/>
        <v>258861.01999999932</v>
      </c>
      <c r="AD39" s="198">
        <f t="shared" si="10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106"/>
        <v>-110495.15529021884</v>
      </c>
      <c r="AS39" s="198">
        <f t="shared" si="10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-55092.119999999995</v>
      </c>
      <c r="AW39" s="193">
        <f>SUMIFS('Conciliação Bancária 2016.17.18'!$J:$J,'Conciliação Bancária 2016.17.18'!$K:$K,'Base -Receita-Despesa'!$B39,'Conciliação Bancária 2016.17.18'!$D:$D,'Base -Receita-Despesa'!AW$5)</f>
        <v>-33282.68</v>
      </c>
      <c r="AX39" s="193">
        <f>SUMIFS('Conciliação Bancária 2016.17.18'!$J:$J,'Conciliação Bancária 2016.17.18'!$K:$K,'Base -Receita-Despesa'!$B39,'Conciliação Bancária 2016.17.18'!$D:$D,'Base -Receita-Despesa'!AX$5)</f>
        <v>-4377.32</v>
      </c>
      <c r="AY39" s="193">
        <f>SUMIFS('Conciliação Bancária 2016.17.18'!$J:$J,'Conciliação Bancária 2016.17.18'!$K:$K,'Base -Receita-Despesa'!$B39,'Conciliação Bancária 2016.17.18'!$D:$D,'Base -Receita-Despesa'!AY$5)</f>
        <v>-36166.599999999991</v>
      </c>
      <c r="AZ39" s="193">
        <f>SUMIFS('Conciliação Bancária 2016.17.18'!$J:$J,'Conciliação Bancária 2016.17.18'!$K:$K,'Base -Receita-Despesa'!$B39,'Conciliação Bancária 2016.17.18'!$D:$D,'Base -Receita-Despesa'!AZ$5)</f>
        <v>-28459.440000000002</v>
      </c>
      <c r="BA39" s="193">
        <f>SUMIFS('Conciliação Bancária 2016.17.18'!$J:$J,'Conciliação Bancária 2016.17.18'!$K:$K,'Base -Receita-Despesa'!$B39,'Conciliação Bancária 2016.17.18'!$D:$D,'Base -Receita-Despesa'!BA$5)</f>
        <v>-4991.6200000000008</v>
      </c>
      <c r="BB39" s="193">
        <f>SUMIFS('Conciliação Bancária 2016.17.18'!$J:$J,'Conciliação Bancária 2016.17.18'!$K:$K,'Base -Receita-Despesa'!$B39,'Conciliação Bancária 2016.17.18'!$D:$D,'Base -Receita-Despesa'!BB$5)</f>
        <v>-6818.46</v>
      </c>
      <c r="BC39" s="193">
        <f>SUMIFS('Conciliação Bancária 2016.17.18'!$J:$J,'Conciliação Bancária 2016.17.18'!$K:$K,'Base -Receita-Despesa'!$B39,'Conciliação Bancária 2016.17.18'!$D:$D,'Base -Receita-Despesa'!BC$5)</f>
        <v>-4545.2700000000004</v>
      </c>
      <c r="BD39" s="193">
        <f>SUMIFS('Conciliação Bancária 2016.17.18'!$J:$J,'Conciliação Bancária 2016.17.18'!$K:$K,'Base -Receita-Despesa'!$B39,'Conciliação Bancária 2016.17.18'!$D:$D,'Base -Receita-Despesa'!BD$5)</f>
        <v>-27287.169999999976</v>
      </c>
      <c r="BE39" s="193">
        <f>SUMIFS('Conciliação Bancária 2016.17.18'!$J:$J,'Conciliação Bancária 2016.17.18'!$K:$K,'Base -Receita-Despesa'!$B39,'Conciliação Bancária 2016.17.18'!$D:$D,'Base -Receita-Despesa'!BE$5)</f>
        <v>-5896.3399999999992</v>
      </c>
      <c r="BF39" s="193">
        <f>SUMIFS('Conciliação Bancária 2016.17.18'!$J:$J,'Conciliação Bancária 2016.17.18'!$K:$K,'Base -Receita-Despesa'!$B39,'Conciliação Bancária 2016.17.18'!$D:$D,'Base -Receita-Despesa'!BF$5)</f>
        <v>-4753.8</v>
      </c>
      <c r="BG39" s="194">
        <f t="shared" si="108"/>
        <v>-217260.49999999991</v>
      </c>
      <c r="BH39" s="198">
        <f t="shared" si="109"/>
        <v>7.8206761970871334E-3</v>
      </c>
      <c r="BI39" s="195"/>
      <c r="BJ39" s="217">
        <f>SUMIFS('Conciliação Bancária 2016.17.18'!$J:$J,'Conciliação Bancária 2016.17.18'!$K:$K,'Base -Receita-Despesa'!$B39,'Conciliação Bancária 2016.17.18'!$D:$D,'Base -Receita-Despesa'!BJ$5)</f>
        <v>-9453.1899999999969</v>
      </c>
      <c r="BK39" s="193">
        <f>SUMIFS('Conciliação Bancária 2016.17.18'!$J:$J,'Conciliação Bancária 2016.17.18'!$K:$K,'Base -Receita-Despesa'!$B39,'Conciliação Bancária 2016.17.18'!$D:$D,'Base -Receita-Despesa'!BK$5)</f>
        <v>0</v>
      </c>
      <c r="BL39" s="193">
        <f>SUMIFS('Conciliação Bancária 2016.17.18'!$J:$J,'Conciliação Bancária 2016.17.18'!$K:$K,'Base -Receita-Despesa'!$B39,'Conciliação Bancária 2016.17.18'!$D:$D,'Base -Receita-Despesa'!BL$5)</f>
        <v>0</v>
      </c>
      <c r="BM39" s="193">
        <f>SUMIFS('Conciliação Bancária 2016.17.18'!$J:$J,'Conciliação Bancária 2016.17.18'!$K:$K,'Base -Receita-Despesa'!$B39,'Conciliação Bancária 2016.17.18'!$D:$D,'Base -Receita-Despesa'!BM$5)</f>
        <v>0</v>
      </c>
      <c r="BN39" s="193">
        <f>SUMIFS('Conciliação Bancária 2016.17.18'!$J:$J,'Conciliação Bancária 2016.17.18'!$K:$K,'Base -Receita-Despesa'!$B39,'Conciliação Bancária 2016.17.18'!$D:$D,'Base -Receita-Despesa'!BN$5)</f>
        <v>0</v>
      </c>
      <c r="BO39" s="193">
        <f>SUMIFS('Conciliação Bancária 2016.17.18'!$J:$J,'Conciliação Bancária 2016.17.18'!$K:$K,'Base -Receita-Despesa'!$B39,'Conciliação Bancária 2016.17.18'!$D:$D,'Base -Receita-Despesa'!BO$5)</f>
        <v>0</v>
      </c>
      <c r="BP39" s="193">
        <f>SUMIFS('Conciliação Bancária 2016.17.18'!$J:$J,'Conciliação Bancária 2016.17.18'!$K:$K,'Base -Receita-Despesa'!$B39,'Conciliação Bancária 2016.17.18'!$D:$D,'Base -Receita-Despesa'!BP$5)</f>
        <v>0</v>
      </c>
      <c r="BQ39" s="193">
        <f>SUMIFS('Conciliação Bancária 2016.17.18'!$J:$J,'Conciliação Bancária 2016.17.18'!$K:$K,'Base -Receita-Despesa'!$B39,'Conciliação Bancária 2016.17.18'!$D:$D,'Base -Receita-Despesa'!BQ$5)</f>
        <v>0</v>
      </c>
      <c r="BR39" s="193">
        <f>SUMIFS('Conciliação Bancária 2016.17.18'!$J:$J,'Conciliação Bancária 2016.17.18'!$K:$K,'Base -Receita-Despesa'!$B39,'Conciliação Bancária 2016.17.18'!$D:$D,'Base -Receita-Despesa'!BR$5)</f>
        <v>0</v>
      </c>
      <c r="BS39" s="193">
        <f>SUMIFS('Conciliação Bancária 2016.17.18'!$J:$J,'Conciliação Bancária 2016.17.18'!$K:$K,'Base -Receita-Despesa'!$B39,'Conciliação Bancária 2016.17.18'!$D:$D,'Base -Receita-Despesa'!BS$5)</f>
        <v>0</v>
      </c>
      <c r="BT39" s="193">
        <f>SUMIFS('Conciliação Bancária 2016.17.18'!$J:$J,'Conciliação Bancária 2016.17.18'!$K:$K,'Base -Receita-Despesa'!$B39,'Conciliação Bancária 2016.17.18'!$D:$D,'Base -Receita-Despesa'!BT$5)</f>
        <v>0</v>
      </c>
      <c r="BU39" s="193">
        <f>SUMIFS('Conciliação Bancária 2016.17.18'!$J:$J,'Conciliação Bancária 2016.17.18'!$K:$K,'Base -Receita-Despesa'!$B39,'Conciliação Bancária 2016.17.18'!$D:$D,'Base -Receita-Despesa'!BU$5)</f>
        <v>0</v>
      </c>
      <c r="BV39" s="194">
        <f t="shared" si="110"/>
        <v>-9453.1899999999969</v>
      </c>
      <c r="BW39" s="198">
        <f t="shared" si="111"/>
        <v>3.4028430395558379E-4</v>
      </c>
      <c r="BX39" s="195"/>
    </row>
    <row r="40" spans="2:76"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10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104"/>
        <v>0</v>
      </c>
      <c r="AD40" s="198">
        <f t="shared" si="10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106"/>
        <v>0</v>
      </c>
      <c r="AS40" s="198">
        <f t="shared" si="10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108"/>
        <v>0</v>
      </c>
      <c r="BH40" s="198">
        <f t="shared" si="109"/>
        <v>0</v>
      </c>
      <c r="BI40" s="195"/>
      <c r="BJ40" s="217">
        <f>SUMIFS('Conciliação Bancária 2016.17.18'!$J:$J,'Conciliação Bancária 2016.17.18'!$K:$K,'Base -Receita-Despesa'!$B40,'Conciliação Bancária 2016.17.18'!$D:$D,'Base -Receita-Despesa'!BJ$5)</f>
        <v>0</v>
      </c>
      <c r="BK40" s="193">
        <f>SUMIFS('Conciliação Bancária 2016.17.18'!$J:$J,'Conciliação Bancária 2016.17.18'!$K:$K,'Base -Receita-Despesa'!$B40,'Conciliação Bancária 2016.17.18'!$D:$D,'Base -Receita-Despesa'!BK$5)</f>
        <v>0</v>
      </c>
      <c r="BL40" s="193">
        <f>SUMIFS('Conciliação Bancária 2016.17.18'!$J:$J,'Conciliação Bancária 2016.17.18'!$K:$K,'Base -Receita-Despesa'!$B40,'Conciliação Bancária 2016.17.18'!$D:$D,'Base -Receita-Despesa'!BL$5)</f>
        <v>0</v>
      </c>
      <c r="BM40" s="193">
        <f>SUMIFS('Conciliação Bancária 2016.17.18'!$J:$J,'Conciliação Bancária 2016.17.18'!$K:$K,'Base -Receita-Despesa'!$B40,'Conciliação Bancária 2016.17.18'!$D:$D,'Base -Receita-Despesa'!BM$5)</f>
        <v>0</v>
      </c>
      <c r="BN40" s="193">
        <f>SUMIFS('Conciliação Bancária 2016.17.18'!$J:$J,'Conciliação Bancária 2016.17.18'!$K:$K,'Base -Receita-Despesa'!$B40,'Conciliação Bancária 2016.17.18'!$D:$D,'Base -Receita-Despesa'!BN$5)</f>
        <v>0</v>
      </c>
      <c r="BO40" s="193">
        <f>SUMIFS('Conciliação Bancária 2016.17.18'!$J:$J,'Conciliação Bancária 2016.17.18'!$K:$K,'Base -Receita-Despesa'!$B40,'Conciliação Bancária 2016.17.18'!$D:$D,'Base -Receita-Despesa'!BO$5)</f>
        <v>0</v>
      </c>
      <c r="BP40" s="193">
        <f>SUMIFS('Conciliação Bancária 2016.17.18'!$J:$J,'Conciliação Bancária 2016.17.18'!$K:$K,'Base -Receita-Despesa'!$B40,'Conciliação Bancária 2016.17.18'!$D:$D,'Base -Receita-Despesa'!BP$5)</f>
        <v>0</v>
      </c>
      <c r="BQ40" s="193">
        <f>SUMIFS('Conciliação Bancária 2016.17.18'!$J:$J,'Conciliação Bancária 2016.17.18'!$K:$K,'Base -Receita-Despesa'!$B40,'Conciliação Bancária 2016.17.18'!$D:$D,'Base -Receita-Despesa'!BQ$5)</f>
        <v>0</v>
      </c>
      <c r="BR40" s="193">
        <f>SUMIFS('Conciliação Bancária 2016.17.18'!$J:$J,'Conciliação Bancária 2016.17.18'!$K:$K,'Base -Receita-Despesa'!$B40,'Conciliação Bancária 2016.17.18'!$D:$D,'Base -Receita-Despesa'!BR$5)</f>
        <v>0</v>
      </c>
      <c r="BS40" s="193">
        <f>SUMIFS('Conciliação Bancária 2016.17.18'!$J:$J,'Conciliação Bancária 2016.17.18'!$K:$K,'Base -Receita-Despesa'!$B40,'Conciliação Bancária 2016.17.18'!$D:$D,'Base -Receita-Despesa'!BS$5)</f>
        <v>0</v>
      </c>
      <c r="BT40" s="193">
        <f>SUMIFS('Conciliação Bancária 2016.17.18'!$J:$J,'Conciliação Bancária 2016.17.18'!$K:$K,'Base -Receita-Despesa'!$B40,'Conciliação Bancária 2016.17.18'!$D:$D,'Base -Receita-Despesa'!BT$5)</f>
        <v>0</v>
      </c>
      <c r="BU40" s="193">
        <f>SUMIFS('Conciliação Bancária 2016.17.18'!$J:$J,'Conciliação Bancária 2016.17.18'!$K:$K,'Base -Receita-Despesa'!$B40,'Conciliação Bancária 2016.17.18'!$D:$D,'Base -Receita-Despesa'!BU$5)</f>
        <v>0</v>
      </c>
      <c r="BV40" s="194">
        <f t="shared" si="110"/>
        <v>0</v>
      </c>
      <c r="BW40" s="198">
        <f t="shared" si="111"/>
        <v>0</v>
      </c>
      <c r="BX40" s="195"/>
    </row>
    <row r="41" spans="2:76"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10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104"/>
        <v>-273717.52</v>
      </c>
      <c r="AD41" s="198">
        <f t="shared" si="10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106"/>
        <v>-585008.22000000009</v>
      </c>
      <c r="AS41" s="198">
        <f t="shared" si="10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-13654.689999999999</v>
      </c>
      <c r="AW41" s="193">
        <f>SUMIFS('Conciliação Bancária 2016.17.18'!$J:$J,'Conciliação Bancária 2016.17.18'!$K:$K,'Base -Receita-Despesa'!$B41,'Conciliação Bancária 2016.17.18'!$D:$D,'Base -Receita-Despesa'!AW$5)</f>
        <v>-11139.720000000001</v>
      </c>
      <c r="AX41" s="193">
        <f>SUMIFS('Conciliação Bancária 2016.17.18'!$J:$J,'Conciliação Bancária 2016.17.18'!$K:$K,'Base -Receita-Despesa'!$B41,'Conciliação Bancária 2016.17.18'!$D:$D,'Base -Receita-Despesa'!AX$5)</f>
        <v>-9218.9399999999987</v>
      </c>
      <c r="AY41" s="193">
        <f>SUMIFS('Conciliação Bancária 2016.17.18'!$J:$J,'Conciliação Bancária 2016.17.18'!$K:$K,'Base -Receita-Despesa'!$B41,'Conciliação Bancária 2016.17.18'!$D:$D,'Base -Receita-Despesa'!AY$5)</f>
        <v>-2982.59</v>
      </c>
      <c r="AZ41" s="193">
        <f>SUMIFS('Conciliação Bancária 2016.17.18'!$J:$J,'Conciliação Bancária 2016.17.18'!$K:$K,'Base -Receita-Despesa'!$B41,'Conciliação Bancária 2016.17.18'!$D:$D,'Base -Receita-Despesa'!AZ$5)</f>
        <v>-61617.73</v>
      </c>
      <c r="BA41" s="193">
        <f>SUMIFS('Conciliação Bancária 2016.17.18'!$J:$J,'Conciliação Bancária 2016.17.18'!$K:$K,'Base -Receita-Despesa'!$B41,'Conciliação Bancária 2016.17.18'!$D:$D,'Base -Receita-Despesa'!BA$5)</f>
        <v>-29676.36</v>
      </c>
      <c r="BB41" s="193">
        <f>SUMIFS('Conciliação Bancária 2016.17.18'!$J:$J,'Conciliação Bancária 2016.17.18'!$K:$K,'Base -Receita-Despesa'!$B41,'Conciliação Bancária 2016.17.18'!$D:$D,'Base -Receita-Despesa'!BB$5)</f>
        <v>-15687.52</v>
      </c>
      <c r="BC41" s="193">
        <f>SUMIFS('Conciliação Bancária 2016.17.18'!$J:$J,'Conciliação Bancária 2016.17.18'!$K:$K,'Base -Receita-Despesa'!$B41,'Conciliação Bancária 2016.17.18'!$D:$D,'Base -Receita-Despesa'!BC$5)</f>
        <v>-26630.25</v>
      </c>
      <c r="BD41" s="193">
        <f>SUMIFS('Conciliação Bancária 2016.17.18'!$J:$J,'Conciliação Bancária 2016.17.18'!$K:$K,'Base -Receita-Despesa'!$B41,'Conciliação Bancária 2016.17.18'!$D:$D,'Base -Receita-Despesa'!BD$5)</f>
        <v>-54305.7</v>
      </c>
      <c r="BE41" s="193">
        <f>SUMIFS('Conciliação Bancária 2016.17.18'!$J:$J,'Conciliação Bancária 2016.17.18'!$K:$K,'Base -Receita-Despesa'!$B41,'Conciliação Bancária 2016.17.18'!$D:$D,'Base -Receita-Despesa'!BE$5)</f>
        <v>-40396.900000000009</v>
      </c>
      <c r="BF41" s="193">
        <f>SUMIFS('Conciliação Bancária 2016.17.18'!$J:$J,'Conciliação Bancária 2016.17.18'!$K:$K,'Base -Receita-Despesa'!$B41,'Conciliação Bancária 2016.17.18'!$D:$D,'Base -Receita-Despesa'!BF$5)</f>
        <v>-13626.44</v>
      </c>
      <c r="BG41" s="194">
        <f t="shared" si="108"/>
        <v>-285110.51</v>
      </c>
      <c r="BH41" s="198">
        <f t="shared" si="109"/>
        <v>1.0263057385472158E-2</v>
      </c>
      <c r="BI41" s="195"/>
      <c r="BJ41" s="217">
        <f>SUMIFS('Conciliação Bancária 2016.17.18'!$J:$J,'Conciliação Bancária 2016.17.18'!$K:$K,'Base -Receita-Despesa'!$B41,'Conciliação Bancária 2016.17.18'!$D:$D,'Base -Receita-Despesa'!BJ$5)</f>
        <v>-245431.46</v>
      </c>
      <c r="BK41" s="193">
        <f>SUMIFS('Conciliação Bancária 2016.17.18'!$J:$J,'Conciliação Bancária 2016.17.18'!$K:$K,'Base -Receita-Despesa'!$B41,'Conciliação Bancária 2016.17.18'!$D:$D,'Base -Receita-Despesa'!BK$5)</f>
        <v>0</v>
      </c>
      <c r="BL41" s="193">
        <f>SUMIFS('Conciliação Bancária 2016.17.18'!$J:$J,'Conciliação Bancária 2016.17.18'!$K:$K,'Base -Receita-Despesa'!$B41,'Conciliação Bancária 2016.17.18'!$D:$D,'Base -Receita-Despesa'!BL$5)</f>
        <v>0</v>
      </c>
      <c r="BM41" s="193">
        <f>SUMIFS('Conciliação Bancária 2016.17.18'!$J:$J,'Conciliação Bancária 2016.17.18'!$K:$K,'Base -Receita-Despesa'!$B41,'Conciliação Bancária 2016.17.18'!$D:$D,'Base -Receita-Despesa'!BM$5)</f>
        <v>0</v>
      </c>
      <c r="BN41" s="193">
        <f>SUMIFS('Conciliação Bancária 2016.17.18'!$J:$J,'Conciliação Bancária 2016.17.18'!$K:$K,'Base -Receita-Despesa'!$B41,'Conciliação Bancária 2016.17.18'!$D:$D,'Base -Receita-Despesa'!BN$5)</f>
        <v>0</v>
      </c>
      <c r="BO41" s="193">
        <f>SUMIFS('Conciliação Bancária 2016.17.18'!$J:$J,'Conciliação Bancária 2016.17.18'!$K:$K,'Base -Receita-Despesa'!$B41,'Conciliação Bancária 2016.17.18'!$D:$D,'Base -Receita-Despesa'!BO$5)</f>
        <v>0</v>
      </c>
      <c r="BP41" s="193">
        <f>SUMIFS('Conciliação Bancária 2016.17.18'!$J:$J,'Conciliação Bancária 2016.17.18'!$K:$K,'Base -Receita-Despesa'!$B41,'Conciliação Bancária 2016.17.18'!$D:$D,'Base -Receita-Despesa'!BP$5)</f>
        <v>0</v>
      </c>
      <c r="BQ41" s="193">
        <f>SUMIFS('Conciliação Bancária 2016.17.18'!$J:$J,'Conciliação Bancária 2016.17.18'!$K:$K,'Base -Receita-Despesa'!$B41,'Conciliação Bancária 2016.17.18'!$D:$D,'Base -Receita-Despesa'!BQ$5)</f>
        <v>0</v>
      </c>
      <c r="BR41" s="193">
        <f>SUMIFS('Conciliação Bancária 2016.17.18'!$J:$J,'Conciliação Bancária 2016.17.18'!$K:$K,'Base -Receita-Despesa'!$B41,'Conciliação Bancária 2016.17.18'!$D:$D,'Base -Receita-Despesa'!BR$5)</f>
        <v>0</v>
      </c>
      <c r="BS41" s="193">
        <f>SUMIFS('Conciliação Bancária 2016.17.18'!$J:$J,'Conciliação Bancária 2016.17.18'!$K:$K,'Base -Receita-Despesa'!$B41,'Conciliação Bancária 2016.17.18'!$D:$D,'Base -Receita-Despesa'!BS$5)</f>
        <v>0</v>
      </c>
      <c r="BT41" s="193">
        <f>SUMIFS('Conciliação Bancária 2016.17.18'!$J:$J,'Conciliação Bancária 2016.17.18'!$K:$K,'Base -Receita-Despesa'!$B41,'Conciliação Bancária 2016.17.18'!$D:$D,'Base -Receita-Despesa'!BT$5)</f>
        <v>0</v>
      </c>
      <c r="BU41" s="193">
        <f>SUMIFS('Conciliação Bancária 2016.17.18'!$J:$J,'Conciliação Bancária 2016.17.18'!$K:$K,'Base -Receita-Despesa'!$B41,'Conciliação Bancária 2016.17.18'!$D:$D,'Base -Receita-Despesa'!BU$5)</f>
        <v>0</v>
      </c>
      <c r="BV41" s="194">
        <f t="shared" si="110"/>
        <v>-245431.46</v>
      </c>
      <c r="BW41" s="198">
        <f t="shared" si="111"/>
        <v>8.8347397582088944E-3</v>
      </c>
      <c r="BX41" s="195"/>
    </row>
    <row r="42" spans="2:76"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10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104"/>
        <v>-831795.97</v>
      </c>
      <c r="AD42" s="198">
        <f t="shared" si="10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106"/>
        <v>-1062351.45</v>
      </c>
      <c r="AS42" s="198">
        <f t="shared" si="10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-92927.679999999993</v>
      </c>
      <c r="AW42" s="193">
        <f>SUMIFS('Conciliação Bancária 2016.17.18'!$J:$J,'Conciliação Bancária 2016.17.18'!$K:$K,'Base -Receita-Despesa'!$B42,'Conciliação Bancária 2016.17.18'!$D:$D,'Base -Receita-Despesa'!AW$5)</f>
        <v>-79438.84</v>
      </c>
      <c r="AX42" s="193">
        <f>SUMIFS('Conciliação Bancária 2016.17.18'!$J:$J,'Conciliação Bancária 2016.17.18'!$K:$K,'Base -Receita-Despesa'!$B42,'Conciliação Bancária 2016.17.18'!$D:$D,'Base -Receita-Despesa'!AX$5)</f>
        <v>-62798.3</v>
      </c>
      <c r="AY42" s="193">
        <f>SUMIFS('Conciliação Bancária 2016.17.18'!$J:$J,'Conciliação Bancária 2016.17.18'!$K:$K,'Base -Receita-Despesa'!$B42,'Conciliação Bancária 2016.17.18'!$D:$D,'Base -Receita-Despesa'!AY$5)</f>
        <v>-63609.84</v>
      </c>
      <c r="AZ42" s="193">
        <f>SUMIFS('Conciliação Bancária 2016.17.18'!$J:$J,'Conciliação Bancária 2016.17.18'!$K:$K,'Base -Receita-Despesa'!$B42,'Conciliação Bancária 2016.17.18'!$D:$D,'Base -Receita-Despesa'!AZ$5)</f>
        <v>-66897.89</v>
      </c>
      <c r="BA42" s="193">
        <f>SUMIFS('Conciliação Bancária 2016.17.18'!$J:$J,'Conciliação Bancária 2016.17.18'!$K:$K,'Base -Receita-Despesa'!$B42,'Conciliação Bancária 2016.17.18'!$D:$D,'Base -Receita-Despesa'!BA$5)</f>
        <v>-67239.77</v>
      </c>
      <c r="BB42" s="193">
        <f>SUMIFS('Conciliação Bancária 2016.17.18'!$J:$J,'Conciliação Bancária 2016.17.18'!$K:$K,'Base -Receita-Despesa'!$B42,'Conciliação Bancária 2016.17.18'!$D:$D,'Base -Receita-Despesa'!BB$5)</f>
        <v>-90657.79</v>
      </c>
      <c r="BC42" s="193">
        <f>SUMIFS('Conciliação Bancária 2016.17.18'!$J:$J,'Conciliação Bancária 2016.17.18'!$K:$K,'Base -Receita-Despesa'!$B42,'Conciliação Bancária 2016.17.18'!$D:$D,'Base -Receita-Despesa'!BC$5)</f>
        <v>-70386.009999999995</v>
      </c>
      <c r="BD42" s="193">
        <f>SUMIFS('Conciliação Bancária 2016.17.18'!$J:$J,'Conciliação Bancária 2016.17.18'!$K:$K,'Base -Receita-Despesa'!$B42,'Conciliação Bancária 2016.17.18'!$D:$D,'Base -Receita-Despesa'!BD$5)</f>
        <v>-69279.179999999993</v>
      </c>
      <c r="BE42" s="193">
        <f>SUMIFS('Conciliação Bancária 2016.17.18'!$J:$J,'Conciliação Bancária 2016.17.18'!$K:$K,'Base -Receita-Despesa'!$B42,'Conciliação Bancária 2016.17.18'!$D:$D,'Base -Receita-Despesa'!BE$5)</f>
        <v>-63133.35</v>
      </c>
      <c r="BF42" s="193">
        <f>SUMIFS('Conciliação Bancária 2016.17.18'!$J:$J,'Conciliação Bancária 2016.17.18'!$K:$K,'Base -Receita-Despesa'!$B42,'Conciliação Bancária 2016.17.18'!$D:$D,'Base -Receita-Despesa'!BF$5)</f>
        <v>-87756.73</v>
      </c>
      <c r="BG42" s="194">
        <f t="shared" si="108"/>
        <v>-934387.46000000008</v>
      </c>
      <c r="BH42" s="198">
        <f t="shared" si="109"/>
        <v>3.363493026702373E-2</v>
      </c>
      <c r="BI42" s="195"/>
      <c r="BJ42" s="217">
        <f>SUMIFS('Conciliação Bancária 2016.17.18'!$J:$J,'Conciliação Bancária 2016.17.18'!$K:$K,'Base -Receita-Despesa'!$B42,'Conciliação Bancária 2016.17.18'!$D:$D,'Base -Receita-Despesa'!BJ$5)</f>
        <v>-66233.22</v>
      </c>
      <c r="BK42" s="193">
        <f>SUMIFS('Conciliação Bancária 2016.17.18'!$J:$J,'Conciliação Bancária 2016.17.18'!$K:$K,'Base -Receita-Despesa'!$B42,'Conciliação Bancária 2016.17.18'!$D:$D,'Base -Receita-Despesa'!BK$5)</f>
        <v>0</v>
      </c>
      <c r="BL42" s="193">
        <f>SUMIFS('Conciliação Bancária 2016.17.18'!$J:$J,'Conciliação Bancária 2016.17.18'!$K:$K,'Base -Receita-Despesa'!$B42,'Conciliação Bancária 2016.17.18'!$D:$D,'Base -Receita-Despesa'!BL$5)</f>
        <v>0</v>
      </c>
      <c r="BM42" s="193">
        <f>SUMIFS('Conciliação Bancária 2016.17.18'!$J:$J,'Conciliação Bancária 2016.17.18'!$K:$K,'Base -Receita-Despesa'!$B42,'Conciliação Bancária 2016.17.18'!$D:$D,'Base -Receita-Despesa'!BM$5)</f>
        <v>0</v>
      </c>
      <c r="BN42" s="193">
        <f>SUMIFS('Conciliação Bancária 2016.17.18'!$J:$J,'Conciliação Bancária 2016.17.18'!$K:$K,'Base -Receita-Despesa'!$B42,'Conciliação Bancária 2016.17.18'!$D:$D,'Base -Receita-Despesa'!BN$5)</f>
        <v>0</v>
      </c>
      <c r="BO42" s="193">
        <f>SUMIFS('Conciliação Bancária 2016.17.18'!$J:$J,'Conciliação Bancária 2016.17.18'!$K:$K,'Base -Receita-Despesa'!$B42,'Conciliação Bancária 2016.17.18'!$D:$D,'Base -Receita-Despesa'!BO$5)</f>
        <v>0</v>
      </c>
      <c r="BP42" s="193">
        <f>SUMIFS('Conciliação Bancária 2016.17.18'!$J:$J,'Conciliação Bancária 2016.17.18'!$K:$K,'Base -Receita-Despesa'!$B42,'Conciliação Bancária 2016.17.18'!$D:$D,'Base -Receita-Despesa'!BP$5)</f>
        <v>0</v>
      </c>
      <c r="BQ42" s="193">
        <f>SUMIFS('Conciliação Bancária 2016.17.18'!$J:$J,'Conciliação Bancária 2016.17.18'!$K:$K,'Base -Receita-Despesa'!$B42,'Conciliação Bancária 2016.17.18'!$D:$D,'Base -Receita-Despesa'!BQ$5)</f>
        <v>0</v>
      </c>
      <c r="BR42" s="193">
        <f>SUMIFS('Conciliação Bancária 2016.17.18'!$J:$J,'Conciliação Bancária 2016.17.18'!$K:$K,'Base -Receita-Despesa'!$B42,'Conciliação Bancária 2016.17.18'!$D:$D,'Base -Receita-Despesa'!BR$5)</f>
        <v>0</v>
      </c>
      <c r="BS42" s="193">
        <f>SUMIFS('Conciliação Bancária 2016.17.18'!$J:$J,'Conciliação Bancária 2016.17.18'!$K:$K,'Base -Receita-Despesa'!$B42,'Conciliação Bancária 2016.17.18'!$D:$D,'Base -Receita-Despesa'!BS$5)</f>
        <v>0</v>
      </c>
      <c r="BT42" s="193">
        <f>SUMIFS('Conciliação Bancária 2016.17.18'!$J:$J,'Conciliação Bancária 2016.17.18'!$K:$K,'Base -Receita-Despesa'!$B42,'Conciliação Bancária 2016.17.18'!$D:$D,'Base -Receita-Despesa'!BT$5)</f>
        <v>0</v>
      </c>
      <c r="BU42" s="193">
        <f>SUMIFS('Conciliação Bancária 2016.17.18'!$J:$J,'Conciliação Bancária 2016.17.18'!$K:$K,'Base -Receita-Despesa'!$B42,'Conciliação Bancária 2016.17.18'!$D:$D,'Base -Receita-Despesa'!BU$5)</f>
        <v>0</v>
      </c>
      <c r="BV42" s="194">
        <f t="shared" si="110"/>
        <v>-66233.22</v>
      </c>
      <c r="BW42" s="198">
        <f t="shared" si="111"/>
        <v>2.3841819709999545E-3</v>
      </c>
      <c r="BX42" s="195"/>
    </row>
    <row r="43" spans="2:76"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10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104"/>
        <v>-82830.58</v>
      </c>
      <c r="AD43" s="198">
        <f t="shared" si="10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106"/>
        <v>-72339.509999999995</v>
      </c>
      <c r="AS43" s="198">
        <f t="shared" si="10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-5560.86</v>
      </c>
      <c r="AW43" s="193">
        <f>SUMIFS('Conciliação Bancária 2016.17.18'!$J:$J,'Conciliação Bancária 2016.17.18'!$K:$K,'Base -Receita-Despesa'!$B43,'Conciliação Bancária 2016.17.18'!$D:$D,'Base -Receita-Despesa'!AW$5)</f>
        <v>-10851.38</v>
      </c>
      <c r="AX43" s="193">
        <f>SUMIFS('Conciliação Bancária 2016.17.18'!$J:$J,'Conciliação Bancária 2016.17.18'!$K:$K,'Base -Receita-Despesa'!$B43,'Conciliação Bancária 2016.17.18'!$D:$D,'Base -Receita-Despesa'!AX$5)</f>
        <v>-7772.52</v>
      </c>
      <c r="AY43" s="193">
        <f>SUMIFS('Conciliação Bancária 2016.17.18'!$J:$J,'Conciliação Bancária 2016.17.18'!$K:$K,'Base -Receita-Despesa'!$B43,'Conciliação Bancária 2016.17.18'!$D:$D,'Base -Receita-Despesa'!AY$5)</f>
        <v>-561.22</v>
      </c>
      <c r="AZ43" s="193">
        <f>SUMIFS('Conciliação Bancária 2016.17.18'!$J:$J,'Conciliação Bancária 2016.17.18'!$K:$K,'Base -Receita-Despesa'!$B43,'Conciliação Bancária 2016.17.18'!$D:$D,'Base -Receita-Despesa'!AZ$5)</f>
        <v>-8930.9399999999987</v>
      </c>
      <c r="BA43" s="193">
        <f>SUMIFS('Conciliação Bancária 2016.17.18'!$J:$J,'Conciliação Bancária 2016.17.18'!$K:$K,'Base -Receita-Despesa'!$B43,'Conciliação Bancária 2016.17.18'!$D:$D,'Base -Receita-Despesa'!BA$5)</f>
        <v>-4422.12</v>
      </c>
      <c r="BB43" s="193">
        <f>SUMIFS('Conciliação Bancária 2016.17.18'!$J:$J,'Conciliação Bancária 2016.17.18'!$K:$K,'Base -Receita-Despesa'!$B43,'Conciliação Bancária 2016.17.18'!$D:$D,'Base -Receita-Despesa'!BB$5)</f>
        <v>-3587.57</v>
      </c>
      <c r="BC43" s="193">
        <f>SUMIFS('Conciliação Bancária 2016.17.18'!$J:$J,'Conciliação Bancária 2016.17.18'!$K:$K,'Base -Receita-Despesa'!$B43,'Conciliação Bancária 2016.17.18'!$D:$D,'Base -Receita-Despesa'!BC$5)</f>
        <v>-394.74</v>
      </c>
      <c r="BD43" s="193">
        <f>SUMIFS('Conciliação Bancária 2016.17.18'!$J:$J,'Conciliação Bancária 2016.17.18'!$K:$K,'Base -Receita-Despesa'!$B43,'Conciliação Bancária 2016.17.18'!$D:$D,'Base -Receita-Despesa'!BD$5)</f>
        <v>-9311.2100000000009</v>
      </c>
      <c r="BE43" s="193">
        <f>SUMIFS('Conciliação Bancária 2016.17.18'!$J:$J,'Conciliação Bancária 2016.17.18'!$K:$K,'Base -Receita-Despesa'!$B43,'Conciliação Bancária 2016.17.18'!$D:$D,'Base -Receita-Despesa'!BE$5)</f>
        <v>-4014.8799999999992</v>
      </c>
      <c r="BF43" s="193">
        <f>SUMIFS('Conciliação Bancária 2016.17.18'!$J:$J,'Conciliação Bancária 2016.17.18'!$K:$K,'Base -Receita-Despesa'!$B43,'Conciliação Bancária 2016.17.18'!$D:$D,'Base -Receita-Despesa'!BF$5)</f>
        <v>-2488.23</v>
      </c>
      <c r="BG43" s="194">
        <f t="shared" si="108"/>
        <v>-65589.759999999995</v>
      </c>
      <c r="BH43" s="198">
        <f t="shared" si="109"/>
        <v>2.3610194895282753E-3</v>
      </c>
      <c r="BI43" s="195"/>
      <c r="BJ43" s="217">
        <f>SUMIFS('Conciliação Bancária 2016.17.18'!$J:$J,'Conciliação Bancária 2016.17.18'!$K:$K,'Base -Receita-Despesa'!$B43,'Conciliação Bancária 2016.17.18'!$D:$D,'Base -Receita-Despesa'!BJ$5)</f>
        <v>-2096.29</v>
      </c>
      <c r="BK43" s="193">
        <f>SUMIFS('Conciliação Bancária 2016.17.18'!$J:$J,'Conciliação Bancária 2016.17.18'!$K:$K,'Base -Receita-Despesa'!$B43,'Conciliação Bancária 2016.17.18'!$D:$D,'Base -Receita-Despesa'!BK$5)</f>
        <v>0</v>
      </c>
      <c r="BL43" s="193">
        <f>SUMIFS('Conciliação Bancária 2016.17.18'!$J:$J,'Conciliação Bancária 2016.17.18'!$K:$K,'Base -Receita-Despesa'!$B43,'Conciliação Bancária 2016.17.18'!$D:$D,'Base -Receita-Despesa'!BL$5)</f>
        <v>0</v>
      </c>
      <c r="BM43" s="193">
        <f>SUMIFS('Conciliação Bancária 2016.17.18'!$J:$J,'Conciliação Bancária 2016.17.18'!$K:$K,'Base -Receita-Despesa'!$B43,'Conciliação Bancária 2016.17.18'!$D:$D,'Base -Receita-Despesa'!BM$5)</f>
        <v>0</v>
      </c>
      <c r="BN43" s="193">
        <f>SUMIFS('Conciliação Bancária 2016.17.18'!$J:$J,'Conciliação Bancária 2016.17.18'!$K:$K,'Base -Receita-Despesa'!$B43,'Conciliação Bancária 2016.17.18'!$D:$D,'Base -Receita-Despesa'!BN$5)</f>
        <v>0</v>
      </c>
      <c r="BO43" s="193">
        <f>SUMIFS('Conciliação Bancária 2016.17.18'!$J:$J,'Conciliação Bancária 2016.17.18'!$K:$K,'Base -Receita-Despesa'!$B43,'Conciliação Bancária 2016.17.18'!$D:$D,'Base -Receita-Despesa'!BO$5)</f>
        <v>0</v>
      </c>
      <c r="BP43" s="193">
        <f>SUMIFS('Conciliação Bancária 2016.17.18'!$J:$J,'Conciliação Bancária 2016.17.18'!$K:$K,'Base -Receita-Despesa'!$B43,'Conciliação Bancária 2016.17.18'!$D:$D,'Base -Receita-Despesa'!BP$5)</f>
        <v>0</v>
      </c>
      <c r="BQ43" s="193">
        <f>SUMIFS('Conciliação Bancária 2016.17.18'!$J:$J,'Conciliação Bancária 2016.17.18'!$K:$K,'Base -Receita-Despesa'!$B43,'Conciliação Bancária 2016.17.18'!$D:$D,'Base -Receita-Despesa'!BQ$5)</f>
        <v>0</v>
      </c>
      <c r="BR43" s="193">
        <f>SUMIFS('Conciliação Bancária 2016.17.18'!$J:$J,'Conciliação Bancária 2016.17.18'!$K:$K,'Base -Receita-Despesa'!$B43,'Conciliação Bancária 2016.17.18'!$D:$D,'Base -Receita-Despesa'!BR$5)</f>
        <v>0</v>
      </c>
      <c r="BS43" s="193">
        <f>SUMIFS('Conciliação Bancária 2016.17.18'!$J:$J,'Conciliação Bancária 2016.17.18'!$K:$K,'Base -Receita-Despesa'!$B43,'Conciliação Bancária 2016.17.18'!$D:$D,'Base -Receita-Despesa'!BS$5)</f>
        <v>0</v>
      </c>
      <c r="BT43" s="193">
        <f>SUMIFS('Conciliação Bancária 2016.17.18'!$J:$J,'Conciliação Bancária 2016.17.18'!$K:$K,'Base -Receita-Despesa'!$B43,'Conciliação Bancária 2016.17.18'!$D:$D,'Base -Receita-Despesa'!BT$5)</f>
        <v>0</v>
      </c>
      <c r="BU43" s="193">
        <f>SUMIFS('Conciliação Bancária 2016.17.18'!$J:$J,'Conciliação Bancária 2016.17.18'!$K:$K,'Base -Receita-Despesa'!$B43,'Conciliação Bancária 2016.17.18'!$D:$D,'Base -Receita-Despesa'!BU$5)</f>
        <v>0</v>
      </c>
      <c r="BV43" s="194">
        <f t="shared" si="110"/>
        <v>-2096.29</v>
      </c>
      <c r="BW43" s="198">
        <f t="shared" si="111"/>
        <v>7.5459668486410511E-5</v>
      </c>
      <c r="BX43" s="195"/>
    </row>
    <row r="44" spans="2:76"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10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104"/>
        <v>0</v>
      </c>
      <c r="AD44" s="198">
        <f t="shared" si="10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106"/>
        <v>0</v>
      </c>
      <c r="AS44" s="198">
        <f t="shared" si="10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108"/>
        <v>0</v>
      </c>
      <c r="BH44" s="198">
        <f t="shared" si="109"/>
        <v>0</v>
      </c>
      <c r="BI44" s="195"/>
      <c r="BJ44" s="217">
        <f>SUMIFS('Conciliação Bancária 2016.17.18'!$J:$J,'Conciliação Bancária 2016.17.18'!$K:$K,'Base -Receita-Despesa'!$B44,'Conciliação Bancária 2016.17.18'!$D:$D,'Base -Receita-Despesa'!BJ$5)</f>
        <v>0</v>
      </c>
      <c r="BK44" s="193">
        <f>SUMIFS('Conciliação Bancária 2016.17.18'!$J:$J,'Conciliação Bancária 2016.17.18'!$K:$K,'Base -Receita-Despesa'!$B44,'Conciliação Bancária 2016.17.18'!$D:$D,'Base -Receita-Despesa'!BK$5)</f>
        <v>0</v>
      </c>
      <c r="BL44" s="193">
        <f>SUMIFS('Conciliação Bancária 2016.17.18'!$J:$J,'Conciliação Bancária 2016.17.18'!$K:$K,'Base -Receita-Despesa'!$B44,'Conciliação Bancária 2016.17.18'!$D:$D,'Base -Receita-Despesa'!BL$5)</f>
        <v>0</v>
      </c>
      <c r="BM44" s="193">
        <f>SUMIFS('Conciliação Bancária 2016.17.18'!$J:$J,'Conciliação Bancária 2016.17.18'!$K:$K,'Base -Receita-Despesa'!$B44,'Conciliação Bancária 2016.17.18'!$D:$D,'Base -Receita-Despesa'!BM$5)</f>
        <v>0</v>
      </c>
      <c r="BN44" s="193">
        <f>SUMIFS('Conciliação Bancária 2016.17.18'!$J:$J,'Conciliação Bancária 2016.17.18'!$K:$K,'Base -Receita-Despesa'!$B44,'Conciliação Bancária 2016.17.18'!$D:$D,'Base -Receita-Despesa'!BN$5)</f>
        <v>0</v>
      </c>
      <c r="BO44" s="193">
        <f>SUMIFS('Conciliação Bancária 2016.17.18'!$J:$J,'Conciliação Bancária 2016.17.18'!$K:$K,'Base -Receita-Despesa'!$B44,'Conciliação Bancária 2016.17.18'!$D:$D,'Base -Receita-Despesa'!BO$5)</f>
        <v>0</v>
      </c>
      <c r="BP44" s="193">
        <f>SUMIFS('Conciliação Bancária 2016.17.18'!$J:$J,'Conciliação Bancária 2016.17.18'!$K:$K,'Base -Receita-Despesa'!$B44,'Conciliação Bancária 2016.17.18'!$D:$D,'Base -Receita-Despesa'!BP$5)</f>
        <v>0</v>
      </c>
      <c r="BQ44" s="193">
        <f>SUMIFS('Conciliação Bancária 2016.17.18'!$J:$J,'Conciliação Bancária 2016.17.18'!$K:$K,'Base -Receita-Despesa'!$B44,'Conciliação Bancária 2016.17.18'!$D:$D,'Base -Receita-Despesa'!BQ$5)</f>
        <v>0</v>
      </c>
      <c r="BR44" s="193">
        <f>SUMIFS('Conciliação Bancária 2016.17.18'!$J:$J,'Conciliação Bancária 2016.17.18'!$K:$K,'Base -Receita-Despesa'!$B44,'Conciliação Bancária 2016.17.18'!$D:$D,'Base -Receita-Despesa'!BR$5)</f>
        <v>0</v>
      </c>
      <c r="BS44" s="193">
        <f>SUMIFS('Conciliação Bancária 2016.17.18'!$J:$J,'Conciliação Bancária 2016.17.18'!$K:$K,'Base -Receita-Despesa'!$B44,'Conciliação Bancária 2016.17.18'!$D:$D,'Base -Receita-Despesa'!BS$5)</f>
        <v>0</v>
      </c>
      <c r="BT44" s="193">
        <f>SUMIFS('Conciliação Bancária 2016.17.18'!$J:$J,'Conciliação Bancária 2016.17.18'!$K:$K,'Base -Receita-Despesa'!$B44,'Conciliação Bancária 2016.17.18'!$D:$D,'Base -Receita-Despesa'!BT$5)</f>
        <v>0</v>
      </c>
      <c r="BU44" s="193">
        <f>SUMIFS('Conciliação Bancária 2016.17.18'!$J:$J,'Conciliação Bancária 2016.17.18'!$K:$K,'Base -Receita-Despesa'!$B44,'Conciliação Bancária 2016.17.18'!$D:$D,'Base -Receita-Despesa'!BU$5)</f>
        <v>0</v>
      </c>
      <c r="BV44" s="194">
        <f t="shared" si="110"/>
        <v>0</v>
      </c>
      <c r="BW44" s="198">
        <f t="shared" si="111"/>
        <v>0</v>
      </c>
      <c r="BX44" s="195"/>
    </row>
    <row r="45" spans="2:76"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10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104"/>
        <v>-10250</v>
      </c>
      <c r="AD45" s="198">
        <f t="shared" si="10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106"/>
        <v>-10473.77</v>
      </c>
      <c r="AS45" s="198">
        <f t="shared" si="10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-954</v>
      </c>
      <c r="AW45" s="193">
        <f>SUMIFS('Conciliação Bancária 2016.17.18'!$J:$J,'Conciliação Bancária 2016.17.18'!$K:$K,'Base -Receita-Despesa'!$B45,'Conciliação Bancária 2016.17.18'!$D:$D,'Base -Receita-Despesa'!AW$5)</f>
        <v>-998</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-998</v>
      </c>
      <c r="AZ45" s="193">
        <f>SUMIFS('Conciliação Bancária 2016.17.18'!$J:$J,'Conciliação Bancária 2016.17.18'!$K:$K,'Base -Receita-Despesa'!$B45,'Conciliação Bancária 2016.17.18'!$D:$D,'Base -Receita-Despesa'!AZ$5)</f>
        <v>-998</v>
      </c>
      <c r="BA45" s="193">
        <f>SUMIFS('Conciliação Bancária 2016.17.18'!$J:$J,'Conciliação Bancária 2016.17.18'!$K:$K,'Base -Receita-Despesa'!$B45,'Conciliação Bancária 2016.17.18'!$D:$D,'Base -Receita-Despesa'!BA$5)</f>
        <v>-998</v>
      </c>
      <c r="BB45" s="193">
        <f>SUMIFS('Conciliação Bancária 2016.17.18'!$J:$J,'Conciliação Bancária 2016.17.18'!$K:$K,'Base -Receita-Despesa'!$B45,'Conciliação Bancária 2016.17.18'!$D:$D,'Base -Receita-Despesa'!BB$5)</f>
        <v>-1996</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-998</v>
      </c>
      <c r="BE45" s="193">
        <f>SUMIFS('Conciliação Bancária 2016.17.18'!$J:$J,'Conciliação Bancária 2016.17.18'!$K:$K,'Base -Receita-Despesa'!$B45,'Conciliação Bancária 2016.17.18'!$D:$D,'Base -Receita-Despesa'!BE$5)</f>
        <v>-1996</v>
      </c>
      <c r="BF45" s="193">
        <f>SUMIFS('Conciliação Bancária 2016.17.18'!$J:$J,'Conciliação Bancária 2016.17.18'!$K:$K,'Base -Receita-Despesa'!$B45,'Conciliação Bancária 2016.17.18'!$D:$D,'Base -Receita-Despesa'!BF$5)</f>
        <v>-998</v>
      </c>
      <c r="BG45" s="194">
        <f t="shared" si="108"/>
        <v>-11888</v>
      </c>
      <c r="BH45" s="198">
        <f t="shared" si="109"/>
        <v>4.2792959894215408E-4</v>
      </c>
      <c r="BI45" s="195"/>
      <c r="BJ45" s="217">
        <f>SUMIFS('Conciliação Bancária 2016.17.18'!$J:$J,'Conciliação Bancária 2016.17.18'!$K:$K,'Base -Receita-Despesa'!$B45,'Conciliação Bancária 2016.17.18'!$D:$D,'Base -Receita-Despesa'!BJ$5)</f>
        <v>-998</v>
      </c>
      <c r="BK45" s="193">
        <f>SUMIFS('Conciliação Bancária 2016.17.18'!$J:$J,'Conciliação Bancária 2016.17.18'!$K:$K,'Base -Receita-Despesa'!$B45,'Conciliação Bancária 2016.17.18'!$D:$D,'Base -Receita-Despesa'!BK$5)</f>
        <v>0</v>
      </c>
      <c r="BL45" s="193">
        <f>SUMIFS('Conciliação Bancária 2016.17.18'!$J:$J,'Conciliação Bancária 2016.17.18'!$K:$K,'Base -Receita-Despesa'!$B45,'Conciliação Bancária 2016.17.18'!$D:$D,'Base -Receita-Despesa'!BL$5)</f>
        <v>0</v>
      </c>
      <c r="BM45" s="193">
        <f>SUMIFS('Conciliação Bancária 2016.17.18'!$J:$J,'Conciliação Bancária 2016.17.18'!$K:$K,'Base -Receita-Despesa'!$B45,'Conciliação Bancária 2016.17.18'!$D:$D,'Base -Receita-Despesa'!BM$5)</f>
        <v>0</v>
      </c>
      <c r="BN45" s="193">
        <f>SUMIFS('Conciliação Bancária 2016.17.18'!$J:$J,'Conciliação Bancária 2016.17.18'!$K:$K,'Base -Receita-Despesa'!$B45,'Conciliação Bancária 2016.17.18'!$D:$D,'Base -Receita-Despesa'!BN$5)</f>
        <v>0</v>
      </c>
      <c r="BO45" s="193">
        <f>SUMIFS('Conciliação Bancária 2016.17.18'!$J:$J,'Conciliação Bancária 2016.17.18'!$K:$K,'Base -Receita-Despesa'!$B45,'Conciliação Bancária 2016.17.18'!$D:$D,'Base -Receita-Despesa'!BO$5)</f>
        <v>0</v>
      </c>
      <c r="BP45" s="193">
        <f>SUMIFS('Conciliação Bancária 2016.17.18'!$J:$J,'Conciliação Bancária 2016.17.18'!$K:$K,'Base -Receita-Despesa'!$B45,'Conciliação Bancária 2016.17.18'!$D:$D,'Base -Receita-Despesa'!BP$5)</f>
        <v>0</v>
      </c>
      <c r="BQ45" s="193">
        <f>SUMIFS('Conciliação Bancária 2016.17.18'!$J:$J,'Conciliação Bancária 2016.17.18'!$K:$K,'Base -Receita-Despesa'!$B45,'Conciliação Bancária 2016.17.18'!$D:$D,'Base -Receita-Despesa'!BQ$5)</f>
        <v>0</v>
      </c>
      <c r="BR45" s="193">
        <f>SUMIFS('Conciliação Bancária 2016.17.18'!$J:$J,'Conciliação Bancária 2016.17.18'!$K:$K,'Base -Receita-Despesa'!$B45,'Conciliação Bancária 2016.17.18'!$D:$D,'Base -Receita-Despesa'!BR$5)</f>
        <v>0</v>
      </c>
      <c r="BS45" s="193">
        <f>SUMIFS('Conciliação Bancária 2016.17.18'!$J:$J,'Conciliação Bancária 2016.17.18'!$K:$K,'Base -Receita-Despesa'!$B45,'Conciliação Bancária 2016.17.18'!$D:$D,'Base -Receita-Despesa'!BS$5)</f>
        <v>0</v>
      </c>
      <c r="BT45" s="193">
        <f>SUMIFS('Conciliação Bancária 2016.17.18'!$J:$J,'Conciliação Bancária 2016.17.18'!$K:$K,'Base -Receita-Despesa'!$B45,'Conciliação Bancária 2016.17.18'!$D:$D,'Base -Receita-Despesa'!BT$5)</f>
        <v>0</v>
      </c>
      <c r="BU45" s="193">
        <f>SUMIFS('Conciliação Bancária 2016.17.18'!$J:$J,'Conciliação Bancária 2016.17.18'!$K:$K,'Base -Receita-Despesa'!$B45,'Conciliação Bancária 2016.17.18'!$D:$D,'Base -Receita-Despesa'!BU$5)</f>
        <v>0</v>
      </c>
      <c r="BV45" s="194">
        <f t="shared" si="110"/>
        <v>-998</v>
      </c>
      <c r="BW45" s="198">
        <f t="shared" si="111"/>
        <v>3.5924776223441267E-5</v>
      </c>
      <c r="BX45" s="195"/>
    </row>
    <row r="46" spans="2:76"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10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104"/>
        <v>0</v>
      </c>
      <c r="AD46" s="198">
        <f t="shared" si="10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106"/>
        <v>0</v>
      </c>
      <c r="AS46" s="198">
        <f t="shared" si="10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108"/>
        <v>0</v>
      </c>
      <c r="BH46" s="198">
        <f t="shared" si="109"/>
        <v>0</v>
      </c>
      <c r="BI46" s="195"/>
      <c r="BJ46" s="217">
        <f>SUMIFS('Conciliação Bancária 2016.17.18'!$J:$J,'Conciliação Bancária 2016.17.18'!$K:$K,'Base -Receita-Despesa'!$B46,'Conciliação Bancária 2016.17.18'!$D:$D,'Base -Receita-Despesa'!BJ$5)</f>
        <v>0</v>
      </c>
      <c r="BK46" s="193">
        <f>SUMIFS('Conciliação Bancária 2016.17.18'!$J:$J,'Conciliação Bancária 2016.17.18'!$K:$K,'Base -Receita-Despesa'!$B46,'Conciliação Bancária 2016.17.18'!$D:$D,'Base -Receita-Despesa'!BK$5)</f>
        <v>0</v>
      </c>
      <c r="BL46" s="193">
        <f>SUMIFS('Conciliação Bancária 2016.17.18'!$J:$J,'Conciliação Bancária 2016.17.18'!$K:$K,'Base -Receita-Despesa'!$B46,'Conciliação Bancária 2016.17.18'!$D:$D,'Base -Receita-Despesa'!BL$5)</f>
        <v>0</v>
      </c>
      <c r="BM46" s="193">
        <f>SUMIFS('Conciliação Bancária 2016.17.18'!$J:$J,'Conciliação Bancária 2016.17.18'!$K:$K,'Base -Receita-Despesa'!$B46,'Conciliação Bancária 2016.17.18'!$D:$D,'Base -Receita-Despesa'!BM$5)</f>
        <v>0</v>
      </c>
      <c r="BN46" s="193">
        <f>SUMIFS('Conciliação Bancária 2016.17.18'!$J:$J,'Conciliação Bancária 2016.17.18'!$K:$K,'Base -Receita-Despesa'!$B46,'Conciliação Bancária 2016.17.18'!$D:$D,'Base -Receita-Despesa'!BN$5)</f>
        <v>0</v>
      </c>
      <c r="BO46" s="193">
        <f>SUMIFS('Conciliação Bancária 2016.17.18'!$J:$J,'Conciliação Bancária 2016.17.18'!$K:$K,'Base -Receita-Despesa'!$B46,'Conciliação Bancária 2016.17.18'!$D:$D,'Base -Receita-Despesa'!BO$5)</f>
        <v>0</v>
      </c>
      <c r="BP46" s="193">
        <f>SUMIFS('Conciliação Bancária 2016.17.18'!$J:$J,'Conciliação Bancária 2016.17.18'!$K:$K,'Base -Receita-Despesa'!$B46,'Conciliação Bancária 2016.17.18'!$D:$D,'Base -Receita-Despesa'!BP$5)</f>
        <v>0</v>
      </c>
      <c r="BQ46" s="193">
        <f>SUMIFS('Conciliação Bancária 2016.17.18'!$J:$J,'Conciliação Bancária 2016.17.18'!$K:$K,'Base -Receita-Despesa'!$B46,'Conciliação Bancária 2016.17.18'!$D:$D,'Base -Receita-Despesa'!BQ$5)</f>
        <v>0</v>
      </c>
      <c r="BR46" s="193">
        <f>SUMIFS('Conciliação Bancária 2016.17.18'!$J:$J,'Conciliação Bancária 2016.17.18'!$K:$K,'Base -Receita-Despesa'!$B46,'Conciliação Bancária 2016.17.18'!$D:$D,'Base -Receita-Despesa'!BR$5)</f>
        <v>0</v>
      </c>
      <c r="BS46" s="193">
        <f>SUMIFS('Conciliação Bancária 2016.17.18'!$J:$J,'Conciliação Bancária 2016.17.18'!$K:$K,'Base -Receita-Despesa'!$B46,'Conciliação Bancária 2016.17.18'!$D:$D,'Base -Receita-Despesa'!BS$5)</f>
        <v>0</v>
      </c>
      <c r="BT46" s="193">
        <f>SUMIFS('Conciliação Bancária 2016.17.18'!$J:$J,'Conciliação Bancária 2016.17.18'!$K:$K,'Base -Receita-Despesa'!$B46,'Conciliação Bancária 2016.17.18'!$D:$D,'Base -Receita-Despesa'!BT$5)</f>
        <v>0</v>
      </c>
      <c r="BU46" s="193">
        <f>SUMIFS('Conciliação Bancária 2016.17.18'!$J:$J,'Conciliação Bancária 2016.17.18'!$K:$K,'Base -Receita-Despesa'!$B46,'Conciliação Bancária 2016.17.18'!$D:$D,'Base -Receita-Despesa'!BU$5)</f>
        <v>0</v>
      </c>
      <c r="BV46" s="194">
        <f t="shared" si="110"/>
        <v>0</v>
      </c>
      <c r="BW46" s="198">
        <f t="shared" si="111"/>
        <v>0</v>
      </c>
      <c r="BX46" s="195"/>
    </row>
    <row r="47" spans="2:76"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10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104"/>
        <v>-2699640.98</v>
      </c>
      <c r="AD47" s="198">
        <f t="shared" si="10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106"/>
        <v>-2287736.4299999997</v>
      </c>
      <c r="AS47" s="198">
        <f t="shared" si="10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-394751.52</v>
      </c>
      <c r="AW47" s="193">
        <f>SUMIFS('Conciliação Bancária 2016.17.18'!$J:$J,'Conciliação Bancária 2016.17.18'!$K:$K,'Base -Receita-Despesa'!$B47,'Conciliação Bancária 2016.17.18'!$D:$D,'Base -Receita-Despesa'!AW$5)</f>
        <v>-268386.08</v>
      </c>
      <c r="AX47" s="193">
        <f>SUMIFS('Conciliação Bancária 2016.17.18'!$J:$J,'Conciliação Bancária 2016.17.18'!$K:$K,'Base -Receita-Despesa'!$B47,'Conciliação Bancária 2016.17.18'!$D:$D,'Base -Receita-Despesa'!AX$5)</f>
        <v>-150188.68000000002</v>
      </c>
      <c r="AY47" s="193">
        <f>SUMIFS('Conciliação Bancária 2016.17.18'!$J:$J,'Conciliação Bancária 2016.17.18'!$K:$K,'Base -Receita-Despesa'!$B47,'Conciliação Bancária 2016.17.18'!$D:$D,'Base -Receita-Despesa'!AY$5)</f>
        <v>-297759.30000000005</v>
      </c>
      <c r="AZ47" s="193">
        <f>SUMIFS('Conciliação Bancária 2016.17.18'!$J:$J,'Conciliação Bancária 2016.17.18'!$K:$K,'Base -Receita-Despesa'!$B47,'Conciliação Bancária 2016.17.18'!$D:$D,'Base -Receita-Despesa'!AZ$5)</f>
        <v>-223705.11</v>
      </c>
      <c r="BA47" s="193">
        <f>SUMIFS('Conciliação Bancária 2016.17.18'!$J:$J,'Conciliação Bancária 2016.17.18'!$K:$K,'Base -Receita-Despesa'!$B47,'Conciliação Bancária 2016.17.18'!$D:$D,'Base -Receita-Despesa'!BA$5)</f>
        <v>-200716.16999999998</v>
      </c>
      <c r="BB47" s="193">
        <f>SUMIFS('Conciliação Bancária 2016.17.18'!$J:$J,'Conciliação Bancária 2016.17.18'!$K:$K,'Base -Receita-Despesa'!$B47,'Conciliação Bancária 2016.17.18'!$D:$D,'Base -Receita-Despesa'!BB$5)</f>
        <v>-193927.36</v>
      </c>
      <c r="BC47" s="193">
        <f>SUMIFS('Conciliação Bancária 2016.17.18'!$J:$J,'Conciliação Bancária 2016.17.18'!$K:$K,'Base -Receita-Despesa'!$B47,'Conciliação Bancária 2016.17.18'!$D:$D,'Base -Receita-Despesa'!BC$5)</f>
        <v>-201184.09000000003</v>
      </c>
      <c r="BD47" s="193">
        <f>SUMIFS('Conciliação Bancária 2016.17.18'!$J:$J,'Conciliação Bancária 2016.17.18'!$K:$K,'Base -Receita-Despesa'!$B47,'Conciliação Bancária 2016.17.18'!$D:$D,'Base -Receita-Despesa'!BD$5)</f>
        <v>-180163.14</v>
      </c>
      <c r="BE47" s="193">
        <f>SUMIFS('Conciliação Bancária 2016.17.18'!$J:$J,'Conciliação Bancária 2016.17.18'!$K:$K,'Base -Receita-Despesa'!$B47,'Conciliação Bancária 2016.17.18'!$D:$D,'Base -Receita-Despesa'!BE$5)</f>
        <v>-257781.44</v>
      </c>
      <c r="BF47" s="193">
        <f>SUMIFS('Conciliação Bancária 2016.17.18'!$J:$J,'Conciliação Bancária 2016.17.18'!$K:$K,'Base -Receita-Despesa'!$B47,'Conciliação Bancária 2016.17.18'!$D:$D,'Base -Receita-Despesa'!BF$5)</f>
        <v>-439374.51</v>
      </c>
      <c r="BG47" s="194">
        <f t="shared" si="108"/>
        <v>-2846873.5199999996</v>
      </c>
      <c r="BH47" s="198">
        <f t="shared" si="109"/>
        <v>0.10247825064372798</v>
      </c>
      <c r="BI47" s="195"/>
      <c r="BJ47" s="217">
        <f>SUMIFS('Conciliação Bancária 2016.17.18'!$J:$J,'Conciliação Bancária 2016.17.18'!$K:$K,'Base -Receita-Despesa'!$B47,'Conciliação Bancária 2016.17.18'!$D:$D,'Base -Receita-Despesa'!BJ$5)</f>
        <v>-321551.45999999996</v>
      </c>
      <c r="BK47" s="193">
        <f>SUMIFS('Conciliação Bancária 2016.17.18'!$J:$J,'Conciliação Bancária 2016.17.18'!$K:$K,'Base -Receita-Despesa'!$B47,'Conciliação Bancária 2016.17.18'!$D:$D,'Base -Receita-Despesa'!BK$5)</f>
        <v>0</v>
      </c>
      <c r="BL47" s="193">
        <f>SUMIFS('Conciliação Bancária 2016.17.18'!$J:$J,'Conciliação Bancária 2016.17.18'!$K:$K,'Base -Receita-Despesa'!$B47,'Conciliação Bancária 2016.17.18'!$D:$D,'Base -Receita-Despesa'!BL$5)</f>
        <v>0</v>
      </c>
      <c r="BM47" s="193">
        <f>SUMIFS('Conciliação Bancária 2016.17.18'!$J:$J,'Conciliação Bancária 2016.17.18'!$K:$K,'Base -Receita-Despesa'!$B47,'Conciliação Bancária 2016.17.18'!$D:$D,'Base -Receita-Despesa'!BM$5)</f>
        <v>0</v>
      </c>
      <c r="BN47" s="193">
        <f>SUMIFS('Conciliação Bancária 2016.17.18'!$J:$J,'Conciliação Bancária 2016.17.18'!$K:$K,'Base -Receita-Despesa'!$B47,'Conciliação Bancária 2016.17.18'!$D:$D,'Base -Receita-Despesa'!BN$5)</f>
        <v>0</v>
      </c>
      <c r="BO47" s="193">
        <f>SUMIFS('Conciliação Bancária 2016.17.18'!$J:$J,'Conciliação Bancária 2016.17.18'!$K:$K,'Base -Receita-Despesa'!$B47,'Conciliação Bancária 2016.17.18'!$D:$D,'Base -Receita-Despesa'!BO$5)</f>
        <v>0</v>
      </c>
      <c r="BP47" s="193">
        <f>SUMIFS('Conciliação Bancária 2016.17.18'!$J:$J,'Conciliação Bancária 2016.17.18'!$K:$K,'Base -Receita-Despesa'!$B47,'Conciliação Bancária 2016.17.18'!$D:$D,'Base -Receita-Despesa'!BP$5)</f>
        <v>0</v>
      </c>
      <c r="BQ47" s="193">
        <f>SUMIFS('Conciliação Bancária 2016.17.18'!$J:$J,'Conciliação Bancária 2016.17.18'!$K:$K,'Base -Receita-Despesa'!$B47,'Conciliação Bancária 2016.17.18'!$D:$D,'Base -Receita-Despesa'!BQ$5)</f>
        <v>0</v>
      </c>
      <c r="BR47" s="193">
        <f>SUMIFS('Conciliação Bancária 2016.17.18'!$J:$J,'Conciliação Bancária 2016.17.18'!$K:$K,'Base -Receita-Despesa'!$B47,'Conciliação Bancária 2016.17.18'!$D:$D,'Base -Receita-Despesa'!BR$5)</f>
        <v>0</v>
      </c>
      <c r="BS47" s="193">
        <f>SUMIFS('Conciliação Bancária 2016.17.18'!$J:$J,'Conciliação Bancária 2016.17.18'!$K:$K,'Base -Receita-Despesa'!$B47,'Conciliação Bancária 2016.17.18'!$D:$D,'Base -Receita-Despesa'!BS$5)</f>
        <v>0</v>
      </c>
      <c r="BT47" s="193">
        <f>SUMIFS('Conciliação Bancária 2016.17.18'!$J:$J,'Conciliação Bancária 2016.17.18'!$K:$K,'Base -Receita-Despesa'!$B47,'Conciliação Bancária 2016.17.18'!$D:$D,'Base -Receita-Despesa'!BT$5)</f>
        <v>0</v>
      </c>
      <c r="BU47" s="193">
        <f>SUMIFS('Conciliação Bancária 2016.17.18'!$J:$J,'Conciliação Bancária 2016.17.18'!$K:$K,'Base -Receita-Despesa'!$B47,'Conciliação Bancária 2016.17.18'!$D:$D,'Base -Receita-Despesa'!BU$5)</f>
        <v>0</v>
      </c>
      <c r="BV47" s="194">
        <f t="shared" si="110"/>
        <v>-321551.45999999996</v>
      </c>
      <c r="BW47" s="198">
        <f t="shared" si="111"/>
        <v>1.1574813872565957E-2</v>
      </c>
      <c r="BX47" s="195"/>
    </row>
    <row r="48" spans="2:76"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10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104"/>
        <v>0</v>
      </c>
      <c r="AD48" s="139">
        <f t="shared" si="10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106"/>
        <v>0</v>
      </c>
      <c r="AS48" s="139">
        <f t="shared" si="10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108"/>
        <v>0</v>
      </c>
      <c r="BH48" s="139">
        <f t="shared" si="109"/>
        <v>0</v>
      </c>
      <c r="BI48" s="115"/>
      <c r="BJ48" s="216">
        <f>SUMIFS('Conciliação Bancária 2016.17.18'!$J:$J,'Conciliação Bancária 2016.17.18'!$K:$K,'Base -Receita-Despesa'!$B48,'Conciliação Bancária 2016.17.18'!$D:$D,'Base -Receita-Despesa'!BJ$5)</f>
        <v>0</v>
      </c>
      <c r="BK48" s="146">
        <f>SUMIFS('Conciliação Bancária 2016.17.18'!$J:$J,'Conciliação Bancária 2016.17.18'!$K:$K,'Base -Receita-Despesa'!$B48,'Conciliação Bancária 2016.17.18'!$D:$D,'Base -Receita-Despesa'!BK$5)</f>
        <v>0</v>
      </c>
      <c r="BL48" s="146">
        <f>SUMIFS('Conciliação Bancária 2016.17.18'!$J:$J,'Conciliação Bancária 2016.17.18'!$K:$K,'Base -Receita-Despesa'!$B48,'Conciliação Bancária 2016.17.18'!$D:$D,'Base -Receita-Despesa'!BL$5)</f>
        <v>0</v>
      </c>
      <c r="BM48" s="146">
        <f>SUMIFS('Conciliação Bancária 2016.17.18'!$J:$J,'Conciliação Bancária 2016.17.18'!$K:$K,'Base -Receita-Despesa'!$B48,'Conciliação Bancária 2016.17.18'!$D:$D,'Base -Receita-Despesa'!BM$5)</f>
        <v>0</v>
      </c>
      <c r="BN48" s="146">
        <f>SUMIFS('Conciliação Bancária 2016.17.18'!$J:$J,'Conciliação Bancária 2016.17.18'!$K:$K,'Base -Receita-Despesa'!$B48,'Conciliação Bancária 2016.17.18'!$D:$D,'Base -Receita-Despesa'!BN$5)</f>
        <v>0</v>
      </c>
      <c r="BO48" s="146">
        <f>SUMIFS('Conciliação Bancária 2016.17.18'!$J:$J,'Conciliação Bancária 2016.17.18'!$K:$K,'Base -Receita-Despesa'!$B48,'Conciliação Bancária 2016.17.18'!$D:$D,'Base -Receita-Despesa'!BO$5)</f>
        <v>0</v>
      </c>
      <c r="BP48" s="146">
        <f>SUMIFS('Conciliação Bancária 2016.17.18'!$J:$J,'Conciliação Bancária 2016.17.18'!$K:$K,'Base -Receita-Despesa'!$B48,'Conciliação Bancária 2016.17.18'!$D:$D,'Base -Receita-Despesa'!BP$5)</f>
        <v>0</v>
      </c>
      <c r="BQ48" s="146">
        <f>SUMIFS('Conciliação Bancária 2016.17.18'!$J:$J,'Conciliação Bancária 2016.17.18'!$K:$K,'Base -Receita-Despesa'!$B48,'Conciliação Bancária 2016.17.18'!$D:$D,'Base -Receita-Despesa'!BQ$5)</f>
        <v>0</v>
      </c>
      <c r="BR48" s="146">
        <f>SUMIFS('Conciliação Bancária 2016.17.18'!$J:$J,'Conciliação Bancária 2016.17.18'!$K:$K,'Base -Receita-Despesa'!$B48,'Conciliação Bancária 2016.17.18'!$D:$D,'Base -Receita-Despesa'!BR$5)</f>
        <v>0</v>
      </c>
      <c r="BS48" s="146">
        <f>SUMIFS('Conciliação Bancária 2016.17.18'!$J:$J,'Conciliação Bancária 2016.17.18'!$K:$K,'Base -Receita-Despesa'!$B48,'Conciliação Bancária 2016.17.18'!$D:$D,'Base -Receita-Despesa'!BS$5)</f>
        <v>0</v>
      </c>
      <c r="BT48" s="146">
        <f>SUMIFS('Conciliação Bancária 2016.17.18'!$J:$J,'Conciliação Bancária 2016.17.18'!$K:$K,'Base -Receita-Despesa'!$B48,'Conciliação Bancária 2016.17.18'!$D:$D,'Base -Receita-Despesa'!BT$5)</f>
        <v>0</v>
      </c>
      <c r="BU48" s="146">
        <f>SUMIFS('Conciliação Bancária 2016.17.18'!$J:$J,'Conciliação Bancária 2016.17.18'!$K:$K,'Base -Receita-Despesa'!$B48,'Conciliação Bancária 2016.17.18'!$D:$D,'Base -Receita-Despesa'!BU$5)</f>
        <v>0</v>
      </c>
      <c r="BV48" s="148">
        <f t="shared" si="110"/>
        <v>0</v>
      </c>
      <c r="BW48" s="139">
        <f t="shared" si="111"/>
        <v>0</v>
      </c>
      <c r="BX48" s="115"/>
    </row>
    <row r="49" spans="2:76"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10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104"/>
        <v>0</v>
      </c>
      <c r="AD49" s="139">
        <f t="shared" si="10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106"/>
        <v>0</v>
      </c>
      <c r="AS49" s="139">
        <f t="shared" si="10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108"/>
        <v>0</v>
      </c>
      <c r="BH49" s="139">
        <f t="shared" si="109"/>
        <v>0</v>
      </c>
      <c r="BI49" s="115"/>
      <c r="BJ49" s="216">
        <f>SUMIFS('Conciliação Bancária 2016.17.18'!$J:$J,'Conciliação Bancária 2016.17.18'!$K:$K,'Base -Receita-Despesa'!$B49,'Conciliação Bancária 2016.17.18'!$D:$D,'Base -Receita-Despesa'!BJ$5)</f>
        <v>0</v>
      </c>
      <c r="BK49" s="146">
        <f>SUMIFS('Conciliação Bancária 2016.17.18'!$J:$J,'Conciliação Bancária 2016.17.18'!$K:$K,'Base -Receita-Despesa'!$B49,'Conciliação Bancária 2016.17.18'!$D:$D,'Base -Receita-Despesa'!BK$5)</f>
        <v>0</v>
      </c>
      <c r="BL49" s="146">
        <f>SUMIFS('Conciliação Bancária 2016.17.18'!$J:$J,'Conciliação Bancária 2016.17.18'!$K:$K,'Base -Receita-Despesa'!$B49,'Conciliação Bancária 2016.17.18'!$D:$D,'Base -Receita-Despesa'!BL$5)</f>
        <v>0</v>
      </c>
      <c r="BM49" s="146">
        <f>SUMIFS('Conciliação Bancária 2016.17.18'!$J:$J,'Conciliação Bancária 2016.17.18'!$K:$K,'Base -Receita-Despesa'!$B49,'Conciliação Bancária 2016.17.18'!$D:$D,'Base -Receita-Despesa'!BM$5)</f>
        <v>0</v>
      </c>
      <c r="BN49" s="146">
        <f>SUMIFS('Conciliação Bancária 2016.17.18'!$J:$J,'Conciliação Bancária 2016.17.18'!$K:$K,'Base -Receita-Despesa'!$B49,'Conciliação Bancária 2016.17.18'!$D:$D,'Base -Receita-Despesa'!BN$5)</f>
        <v>0</v>
      </c>
      <c r="BO49" s="146">
        <f>SUMIFS('Conciliação Bancária 2016.17.18'!$J:$J,'Conciliação Bancária 2016.17.18'!$K:$K,'Base -Receita-Despesa'!$B49,'Conciliação Bancária 2016.17.18'!$D:$D,'Base -Receita-Despesa'!BO$5)</f>
        <v>0</v>
      </c>
      <c r="BP49" s="146">
        <f>SUMIFS('Conciliação Bancária 2016.17.18'!$J:$J,'Conciliação Bancária 2016.17.18'!$K:$K,'Base -Receita-Despesa'!$B49,'Conciliação Bancária 2016.17.18'!$D:$D,'Base -Receita-Despesa'!BP$5)</f>
        <v>0</v>
      </c>
      <c r="BQ49" s="146">
        <f>SUMIFS('Conciliação Bancária 2016.17.18'!$J:$J,'Conciliação Bancária 2016.17.18'!$K:$K,'Base -Receita-Despesa'!$B49,'Conciliação Bancária 2016.17.18'!$D:$D,'Base -Receita-Despesa'!BQ$5)</f>
        <v>0</v>
      </c>
      <c r="BR49" s="146">
        <f>SUMIFS('Conciliação Bancária 2016.17.18'!$J:$J,'Conciliação Bancária 2016.17.18'!$K:$K,'Base -Receita-Despesa'!$B49,'Conciliação Bancária 2016.17.18'!$D:$D,'Base -Receita-Despesa'!BR$5)</f>
        <v>0</v>
      </c>
      <c r="BS49" s="146">
        <f>SUMIFS('Conciliação Bancária 2016.17.18'!$J:$J,'Conciliação Bancária 2016.17.18'!$K:$K,'Base -Receita-Despesa'!$B49,'Conciliação Bancária 2016.17.18'!$D:$D,'Base -Receita-Despesa'!BS$5)</f>
        <v>0</v>
      </c>
      <c r="BT49" s="146">
        <f>SUMIFS('Conciliação Bancária 2016.17.18'!$J:$J,'Conciliação Bancária 2016.17.18'!$K:$K,'Base -Receita-Despesa'!$B49,'Conciliação Bancária 2016.17.18'!$D:$D,'Base -Receita-Despesa'!BT$5)</f>
        <v>0</v>
      </c>
      <c r="BU49" s="146">
        <f>SUMIFS('Conciliação Bancária 2016.17.18'!$J:$J,'Conciliação Bancária 2016.17.18'!$K:$K,'Base -Receita-Despesa'!$B49,'Conciliação Bancária 2016.17.18'!$D:$D,'Base -Receita-Despesa'!BU$5)</f>
        <v>0</v>
      </c>
      <c r="BV49" s="148">
        <f t="shared" si="110"/>
        <v>0</v>
      </c>
      <c r="BW49" s="139">
        <f t="shared" si="111"/>
        <v>0</v>
      </c>
      <c r="BX49" s="115"/>
    </row>
    <row r="50" spans="2:76" s="117" customFormat="1" x14ac:dyDescent="0.3">
      <c r="B50" s="249" t="s">
        <v>93</v>
      </c>
      <c r="C50" s="149">
        <f>SUM(C33:C49)</f>
        <v>-723255.36999999965</v>
      </c>
      <c r="D50" s="149">
        <f t="shared" ref="D50:O50" si="112">SUM(D33:D49)</f>
        <v>-1276481.3426564115</v>
      </c>
      <c r="E50" s="149">
        <f t="shared" si="112"/>
        <v>-1043828.3600000001</v>
      </c>
      <c r="F50" s="149">
        <f t="shared" si="112"/>
        <v>-1139392.8</v>
      </c>
      <c r="G50" s="149">
        <f t="shared" si="112"/>
        <v>-1585035.44</v>
      </c>
      <c r="H50" s="149">
        <f t="shared" si="112"/>
        <v>-1234415.44</v>
      </c>
      <c r="I50" s="149">
        <f t="shared" si="112"/>
        <v>-1362889.1100000003</v>
      </c>
      <c r="J50" s="149">
        <f t="shared" si="112"/>
        <v>-1161116.9500000002</v>
      </c>
      <c r="K50" s="149">
        <f t="shared" si="112"/>
        <v>-1164201.25</v>
      </c>
      <c r="L50" s="149">
        <f t="shared" si="112"/>
        <v>-1350907.76</v>
      </c>
      <c r="M50" s="149">
        <f t="shared" si="112"/>
        <v>-1305708.45</v>
      </c>
      <c r="N50" s="203">
        <f t="shared" si="112"/>
        <v>-1454308.4000000001</v>
      </c>
      <c r="O50" s="220">
        <f t="shared" si="112"/>
        <v>-14801540.672656409</v>
      </c>
      <c r="P50" s="212"/>
      <c r="Q50" s="149">
        <f t="shared" ref="Q50" si="113">SUM(Q33:Q49)</f>
        <v>-1155034.08</v>
      </c>
      <c r="R50" s="149">
        <f t="shared" ref="R50" si="114">SUM(R33:R49)</f>
        <v>-865378.5399999998</v>
      </c>
      <c r="S50" s="149">
        <f t="shared" ref="S50" si="115">SUM(S33:S49)</f>
        <v>-1680963.2699999996</v>
      </c>
      <c r="T50" s="149">
        <f t="shared" ref="T50" si="116">SUM(T33:T49)</f>
        <v>-1064377.1200000001</v>
      </c>
      <c r="U50" s="149">
        <f t="shared" ref="U50" si="117">SUM(U33:U49)</f>
        <v>-1620687.8899999997</v>
      </c>
      <c r="V50" s="149">
        <f t="shared" ref="V50" si="118">SUM(V33:V49)</f>
        <v>43784.219999999332</v>
      </c>
      <c r="W50" s="149">
        <f t="shared" ref="W50" si="119">SUM(W33:W49)</f>
        <v>-1415210.0400000003</v>
      </c>
      <c r="X50" s="149">
        <f t="shared" ref="X50" si="120">SUM(X33:X49)</f>
        <v>-2090279.4300000002</v>
      </c>
      <c r="Y50" s="149">
        <f t="shared" ref="Y50" si="121">SUM(Y33:Y49)</f>
        <v>-1935131.7799999996</v>
      </c>
      <c r="Z50" s="149">
        <f t="shared" ref="Z50" si="122">SUM(Z33:Z49)</f>
        <v>-2237707.9899999993</v>
      </c>
      <c r="AA50" s="149">
        <f t="shared" ref="AA50" si="123">SUM(AA33:AA49)</f>
        <v>-1969136.8000000012</v>
      </c>
      <c r="AB50" s="149">
        <f t="shared" ref="AB50" si="124">SUM(AB33:AB49)</f>
        <v>-2533344.6199999996</v>
      </c>
      <c r="AC50" s="149">
        <f t="shared" ref="AC50" si="125">SUM(AC33:AC49)</f>
        <v>-18523467.34</v>
      </c>
      <c r="AD50" s="139">
        <f t="shared" si="105"/>
        <v>1</v>
      </c>
      <c r="AE50" s="122"/>
      <c r="AF50" s="149">
        <f t="shared" ref="AF50" si="126">SUM(AF33:AF49)</f>
        <v>-2314068.7899999996</v>
      </c>
      <c r="AG50" s="149">
        <f t="shared" ref="AG50" si="127">SUM(AG33:AG49)</f>
        <v>-2666827.4299999997</v>
      </c>
      <c r="AH50" s="149">
        <f t="shared" ref="AH50" si="128">SUM(AH33:AH49)</f>
        <v>-2396395.6199999996</v>
      </c>
      <c r="AI50" s="149">
        <f t="shared" ref="AI50" si="129">SUM(AI33:AI49)</f>
        <v>-2865476.0999999996</v>
      </c>
      <c r="AJ50" s="149">
        <f t="shared" ref="AJ50" si="130">SUM(AJ33:AJ49)</f>
        <v>-2448150.4799999995</v>
      </c>
      <c r="AK50" s="149">
        <f t="shared" ref="AK50" si="131">SUM(AK33:AK49)</f>
        <v>-2358981.9430000004</v>
      </c>
      <c r="AL50" s="149">
        <f t="shared" ref="AL50" si="132">SUM(AL33:AL49)</f>
        <v>-2465088.6700000004</v>
      </c>
      <c r="AM50" s="149">
        <f t="shared" ref="AM50" si="133">SUM(AM33:AM49)</f>
        <v>-2435704.9700000002</v>
      </c>
      <c r="AN50" s="149">
        <f t="shared" ref="AN50" si="134">SUM(AN33:AN49)</f>
        <v>-1904203.1799999992</v>
      </c>
      <c r="AO50" s="149">
        <f t="shared" ref="AO50" si="135">SUM(AO33:AO49)</f>
        <v>-2185478.58</v>
      </c>
      <c r="AP50" s="149">
        <f t="shared" ref="AP50" si="136">SUM(AP33:AP49)</f>
        <v>-1036097.83</v>
      </c>
      <c r="AQ50" s="149">
        <f t="shared" ref="AQ50" si="137">SUM(AQ33:AQ49)</f>
        <v>-2703796.8752902178</v>
      </c>
      <c r="AR50" s="149">
        <f t="shared" ref="AR50" si="138">SUM(AR33:AR49)</f>
        <v>-27780270.468290217</v>
      </c>
      <c r="AS50" s="139">
        <f t="shared" si="107"/>
        <v>1</v>
      </c>
      <c r="AT50" s="122"/>
      <c r="AU50" s="149">
        <f t="shared" ref="AU50:BG50" si="139">SUM(AU33:AU49)</f>
        <v>-1277060.2200000004</v>
      </c>
      <c r="AV50" s="149">
        <f t="shared" si="139"/>
        <v>-2258510.0700000003</v>
      </c>
      <c r="AW50" s="149">
        <f t="shared" si="139"/>
        <v>-2785296.0500000007</v>
      </c>
      <c r="AX50" s="149">
        <f t="shared" si="139"/>
        <v>-1252358.0599999998</v>
      </c>
      <c r="AY50" s="149">
        <f t="shared" si="139"/>
        <v>-2861041.88</v>
      </c>
      <c r="AZ50" s="149">
        <f t="shared" si="139"/>
        <v>-4182938.5299999989</v>
      </c>
      <c r="BA50" s="149">
        <f t="shared" si="139"/>
        <v>-3008264.4500000007</v>
      </c>
      <c r="BB50" s="149">
        <f t="shared" si="139"/>
        <v>-3272589.5599999991</v>
      </c>
      <c r="BC50" s="149">
        <f t="shared" si="139"/>
        <v>-1118813.25</v>
      </c>
      <c r="BD50" s="149">
        <f t="shared" si="139"/>
        <v>-3326889.94</v>
      </c>
      <c r="BE50" s="149">
        <f t="shared" si="139"/>
        <v>-2984508.5899999994</v>
      </c>
      <c r="BF50" s="149">
        <f t="shared" si="139"/>
        <v>-3250981.959999999</v>
      </c>
      <c r="BG50" s="149">
        <f t="shared" si="139"/>
        <v>-31579252.560000002</v>
      </c>
      <c r="BH50" s="139">
        <f t="shared" si="109"/>
        <v>1.1367510836889128</v>
      </c>
      <c r="BI50" s="122"/>
      <c r="BJ50" s="149">
        <f t="shared" ref="BJ50:BV50" si="140">SUM(BJ33:BJ49)</f>
        <v>-2326576.2699999996</v>
      </c>
      <c r="BK50" s="149">
        <f t="shared" si="140"/>
        <v>0</v>
      </c>
      <c r="BL50" s="149">
        <f t="shared" si="140"/>
        <v>0</v>
      </c>
      <c r="BM50" s="149">
        <f t="shared" si="140"/>
        <v>0</v>
      </c>
      <c r="BN50" s="149">
        <f t="shared" si="140"/>
        <v>0</v>
      </c>
      <c r="BO50" s="149">
        <f t="shared" si="140"/>
        <v>0</v>
      </c>
      <c r="BP50" s="149">
        <f t="shared" si="140"/>
        <v>0</v>
      </c>
      <c r="BQ50" s="149">
        <f t="shared" si="140"/>
        <v>0</v>
      </c>
      <c r="BR50" s="149">
        <f t="shared" si="140"/>
        <v>0</v>
      </c>
      <c r="BS50" s="149">
        <f t="shared" si="140"/>
        <v>0</v>
      </c>
      <c r="BT50" s="149">
        <f t="shared" si="140"/>
        <v>0</v>
      </c>
      <c r="BU50" s="149">
        <f t="shared" si="140"/>
        <v>0</v>
      </c>
      <c r="BV50" s="149">
        <f t="shared" si="140"/>
        <v>-2326576.2699999996</v>
      </c>
      <c r="BW50" s="139">
        <f t="shared" si="111"/>
        <v>8.3749230327173005E-2</v>
      </c>
      <c r="BX50" s="122"/>
    </row>
    <row r="51" spans="2:76"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104"/>
        <v>0</v>
      </c>
      <c r="AD51" s="139">
        <f t="shared" si="10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10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109"/>
        <v>0</v>
      </c>
      <c r="BI51" s="115"/>
      <c r="BJ51" s="150">
        <v>0</v>
      </c>
      <c r="BK51" s="133">
        <v>0</v>
      </c>
      <c r="BL51" s="133">
        <v>0</v>
      </c>
      <c r="BM51" s="133">
        <v>0</v>
      </c>
      <c r="BN51" s="133">
        <v>0</v>
      </c>
      <c r="BO51" s="133">
        <v>0</v>
      </c>
      <c r="BP51" s="151">
        <v>0</v>
      </c>
      <c r="BQ51" s="133">
        <v>0</v>
      </c>
      <c r="BR51" s="133">
        <v>0</v>
      </c>
      <c r="BS51" s="133">
        <v>0</v>
      </c>
      <c r="BT51" s="133">
        <v>0</v>
      </c>
      <c r="BU51" s="133">
        <v>0</v>
      </c>
      <c r="BV51" s="134">
        <v>0</v>
      </c>
      <c r="BW51" s="139">
        <f t="shared" si="111"/>
        <v>0</v>
      </c>
      <c r="BX51" s="115"/>
    </row>
    <row r="52" spans="2:76"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104"/>
        <v>0</v>
      </c>
      <c r="AD52" s="139">
        <f t="shared" si="10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10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109"/>
        <v>0</v>
      </c>
      <c r="BI52" s="115"/>
      <c r="BJ52" s="150">
        <v>0</v>
      </c>
      <c r="BK52" s="133">
        <v>0</v>
      </c>
      <c r="BL52" s="133">
        <v>0</v>
      </c>
      <c r="BM52" s="133">
        <v>0</v>
      </c>
      <c r="BN52" s="133">
        <v>0</v>
      </c>
      <c r="BO52" s="133">
        <v>0</v>
      </c>
      <c r="BP52" s="151">
        <v>0</v>
      </c>
      <c r="BQ52" s="133">
        <v>0</v>
      </c>
      <c r="BR52" s="133">
        <v>0</v>
      </c>
      <c r="BS52" s="133">
        <v>0</v>
      </c>
      <c r="BT52" s="133">
        <v>0</v>
      </c>
      <c r="BU52" s="133">
        <v>0</v>
      </c>
      <c r="BV52" s="134">
        <v>0</v>
      </c>
      <c r="BW52" s="139">
        <f t="shared" si="111"/>
        <v>0</v>
      </c>
      <c r="BX52" s="115"/>
    </row>
    <row r="53" spans="2:76" s="117" customFormat="1" x14ac:dyDescent="0.3">
      <c r="B53" s="247" t="s">
        <v>94</v>
      </c>
      <c r="C53" s="149">
        <f t="shared" ref="C53:O53" si="141">SUM(C50:C52)</f>
        <v>-723255.36999999965</v>
      </c>
      <c r="D53" s="148">
        <f t="shared" si="141"/>
        <v>-1276481.3426564115</v>
      </c>
      <c r="E53" s="148">
        <f t="shared" si="141"/>
        <v>-1043828.3600000001</v>
      </c>
      <c r="F53" s="148">
        <f t="shared" si="141"/>
        <v>-1139392.8</v>
      </c>
      <c r="G53" s="148">
        <f t="shared" si="141"/>
        <v>-1585035.44</v>
      </c>
      <c r="H53" s="148">
        <f t="shared" si="141"/>
        <v>-1234415.44</v>
      </c>
      <c r="I53" s="148">
        <f t="shared" si="141"/>
        <v>-1362889.1100000003</v>
      </c>
      <c r="J53" s="148">
        <f t="shared" si="141"/>
        <v>-1161116.9500000002</v>
      </c>
      <c r="K53" s="148">
        <f t="shared" si="141"/>
        <v>-1164201.25</v>
      </c>
      <c r="L53" s="148">
        <f t="shared" si="141"/>
        <v>-1350907.76</v>
      </c>
      <c r="M53" s="148">
        <f t="shared" si="141"/>
        <v>-1305708.45</v>
      </c>
      <c r="N53" s="147">
        <f t="shared" si="141"/>
        <v>-1454308.4000000001</v>
      </c>
      <c r="O53" s="220">
        <f t="shared" si="141"/>
        <v>-14801540.672656409</v>
      </c>
      <c r="P53" s="212"/>
      <c r="Q53" s="149">
        <f t="shared" ref="Q53:AB53" si="142">SUM(Q50:Q52)</f>
        <v>-1155034.08</v>
      </c>
      <c r="R53" s="148">
        <f t="shared" si="142"/>
        <v>-865378.5399999998</v>
      </c>
      <c r="S53" s="148">
        <f t="shared" si="142"/>
        <v>-1680963.2699999996</v>
      </c>
      <c r="T53" s="148">
        <f t="shared" si="142"/>
        <v>-1064377.1200000001</v>
      </c>
      <c r="U53" s="148">
        <f t="shared" si="142"/>
        <v>-1620687.8899999997</v>
      </c>
      <c r="V53" s="148">
        <f t="shared" si="142"/>
        <v>43784.219999999332</v>
      </c>
      <c r="W53" s="148">
        <f t="shared" si="142"/>
        <v>-1415210.0400000003</v>
      </c>
      <c r="X53" s="148">
        <f t="shared" si="142"/>
        <v>-2090279.4300000002</v>
      </c>
      <c r="Y53" s="148">
        <f t="shared" si="142"/>
        <v>-1935131.7799999996</v>
      </c>
      <c r="Z53" s="148">
        <f t="shared" si="142"/>
        <v>-2237707.9899999993</v>
      </c>
      <c r="AA53" s="148">
        <f t="shared" si="142"/>
        <v>-1969136.8000000012</v>
      </c>
      <c r="AB53" s="148">
        <f t="shared" si="142"/>
        <v>-2533344.6199999996</v>
      </c>
      <c r="AC53" s="148">
        <f t="shared" si="104"/>
        <v>-18523467.34</v>
      </c>
      <c r="AD53" s="139">
        <f t="shared" si="105"/>
        <v>1</v>
      </c>
      <c r="AE53" s="122"/>
      <c r="AF53" s="149">
        <f t="shared" ref="AF53:AR53" si="143">SUM(AF33:AF49)</f>
        <v>-2314068.7899999996</v>
      </c>
      <c r="AG53" s="148">
        <f t="shared" si="143"/>
        <v>-2666827.4299999997</v>
      </c>
      <c r="AH53" s="148">
        <f t="shared" si="143"/>
        <v>-2396395.6199999996</v>
      </c>
      <c r="AI53" s="148">
        <f t="shared" si="143"/>
        <v>-2865476.0999999996</v>
      </c>
      <c r="AJ53" s="148">
        <f t="shared" si="143"/>
        <v>-2448150.4799999995</v>
      </c>
      <c r="AK53" s="148">
        <f t="shared" si="143"/>
        <v>-2358981.9430000004</v>
      </c>
      <c r="AL53" s="152">
        <f t="shared" si="143"/>
        <v>-2465088.6700000004</v>
      </c>
      <c r="AM53" s="148">
        <f t="shared" si="143"/>
        <v>-2435704.9700000002</v>
      </c>
      <c r="AN53" s="148">
        <f t="shared" si="143"/>
        <v>-1904203.1799999992</v>
      </c>
      <c r="AO53" s="148">
        <f t="shared" si="143"/>
        <v>-2185478.58</v>
      </c>
      <c r="AP53" s="148">
        <f t="shared" si="143"/>
        <v>-1036097.83</v>
      </c>
      <c r="AQ53" s="148">
        <f t="shared" si="143"/>
        <v>-2703796.8752902178</v>
      </c>
      <c r="AR53" s="148">
        <f t="shared" si="143"/>
        <v>-27780270.468290217</v>
      </c>
      <c r="AS53" s="139">
        <f t="shared" si="107"/>
        <v>1</v>
      </c>
      <c r="AT53" s="122"/>
      <c r="AU53" s="149">
        <f t="shared" ref="AU53:BG53" si="144">SUM(AU33:AU49)</f>
        <v>-1277060.2200000004</v>
      </c>
      <c r="AV53" s="148">
        <f t="shared" si="144"/>
        <v>-2258510.0700000003</v>
      </c>
      <c r="AW53" s="148">
        <f t="shared" si="144"/>
        <v>-2785296.0500000007</v>
      </c>
      <c r="AX53" s="148">
        <f t="shared" si="144"/>
        <v>-1252358.0599999998</v>
      </c>
      <c r="AY53" s="148">
        <f t="shared" si="144"/>
        <v>-2861041.88</v>
      </c>
      <c r="AZ53" s="148">
        <f t="shared" si="144"/>
        <v>-4182938.5299999989</v>
      </c>
      <c r="BA53" s="152">
        <f t="shared" si="144"/>
        <v>-3008264.4500000007</v>
      </c>
      <c r="BB53" s="148">
        <f t="shared" si="144"/>
        <v>-3272589.5599999991</v>
      </c>
      <c r="BC53" s="148">
        <f t="shared" si="144"/>
        <v>-1118813.25</v>
      </c>
      <c r="BD53" s="148">
        <f t="shared" si="144"/>
        <v>-3326889.94</v>
      </c>
      <c r="BE53" s="148">
        <f t="shared" si="144"/>
        <v>-2984508.5899999994</v>
      </c>
      <c r="BF53" s="148">
        <f t="shared" si="144"/>
        <v>-3250981.959999999</v>
      </c>
      <c r="BG53" s="148">
        <f t="shared" si="144"/>
        <v>-31579252.560000002</v>
      </c>
      <c r="BH53" s="139">
        <f t="shared" si="109"/>
        <v>1.1367510836889128</v>
      </c>
      <c r="BI53" s="122"/>
      <c r="BJ53" s="149">
        <f t="shared" ref="BJ53:BV53" si="145">SUM(BJ33:BJ49)</f>
        <v>-2326576.2699999996</v>
      </c>
      <c r="BK53" s="148">
        <f t="shared" si="145"/>
        <v>0</v>
      </c>
      <c r="BL53" s="148">
        <f t="shared" si="145"/>
        <v>0</v>
      </c>
      <c r="BM53" s="148">
        <f t="shared" si="145"/>
        <v>0</v>
      </c>
      <c r="BN53" s="148">
        <f t="shared" si="145"/>
        <v>0</v>
      </c>
      <c r="BO53" s="148">
        <f t="shared" si="145"/>
        <v>0</v>
      </c>
      <c r="BP53" s="152">
        <f t="shared" si="145"/>
        <v>0</v>
      </c>
      <c r="BQ53" s="148">
        <f t="shared" si="145"/>
        <v>0</v>
      </c>
      <c r="BR53" s="148">
        <f t="shared" si="145"/>
        <v>0</v>
      </c>
      <c r="BS53" s="148">
        <f t="shared" si="145"/>
        <v>0</v>
      </c>
      <c r="BT53" s="148">
        <f t="shared" si="145"/>
        <v>0</v>
      </c>
      <c r="BU53" s="148">
        <f t="shared" si="145"/>
        <v>0</v>
      </c>
      <c r="BV53" s="148">
        <f t="shared" si="145"/>
        <v>-2326576.2699999996</v>
      </c>
      <c r="BW53" s="139">
        <f t="shared" si="111"/>
        <v>8.3749230327173005E-2</v>
      </c>
      <c r="BX53" s="122"/>
    </row>
    <row r="54" spans="2:76" x14ac:dyDescent="0.3">
      <c r="B54" s="251"/>
      <c r="C54" s="366" t="s">
        <v>95</v>
      </c>
      <c r="D54" s="366"/>
      <c r="E54" s="366"/>
      <c r="F54" s="366"/>
      <c r="G54" s="366"/>
      <c r="H54" s="366"/>
      <c r="I54" s="366"/>
      <c r="J54" s="366"/>
      <c r="K54" s="366"/>
      <c r="L54" s="366"/>
      <c r="M54" s="366"/>
      <c r="N54" s="367"/>
      <c r="O54" s="253"/>
      <c r="Q54" s="352" t="s">
        <v>96</v>
      </c>
      <c r="R54" s="352"/>
      <c r="S54" s="352"/>
      <c r="T54" s="352"/>
      <c r="U54" s="352"/>
      <c r="V54" s="352"/>
      <c r="W54" s="352"/>
      <c r="X54" s="352"/>
      <c r="Y54" s="352"/>
      <c r="Z54" s="352"/>
      <c r="AA54" s="352"/>
      <c r="AB54" s="352"/>
      <c r="AC54" s="352"/>
      <c r="AD54" s="352"/>
      <c r="AE54" s="115"/>
      <c r="AF54" s="352" t="s">
        <v>97</v>
      </c>
      <c r="AG54" s="352"/>
      <c r="AH54" s="352"/>
      <c r="AI54" s="352"/>
      <c r="AJ54" s="352"/>
      <c r="AK54" s="352"/>
      <c r="AL54" s="352"/>
      <c r="AM54" s="352"/>
      <c r="AN54" s="352"/>
      <c r="AO54" s="352"/>
      <c r="AP54" s="352"/>
      <c r="AQ54" s="352"/>
      <c r="AR54" s="352"/>
      <c r="AS54" s="352"/>
      <c r="AT54" s="115"/>
      <c r="AU54" s="352" t="s">
        <v>97</v>
      </c>
      <c r="AV54" s="352"/>
      <c r="AW54" s="352"/>
      <c r="AX54" s="352"/>
      <c r="AY54" s="352"/>
      <c r="AZ54" s="352"/>
      <c r="BA54" s="352"/>
      <c r="BB54" s="352"/>
      <c r="BC54" s="352"/>
      <c r="BD54" s="352"/>
      <c r="BE54" s="352"/>
      <c r="BF54" s="352"/>
      <c r="BG54" s="352"/>
      <c r="BH54" s="352"/>
      <c r="BI54" s="115"/>
      <c r="BJ54" s="352" t="s">
        <v>97</v>
      </c>
      <c r="BK54" s="352"/>
      <c r="BL54" s="352"/>
      <c r="BM54" s="352"/>
      <c r="BN54" s="352"/>
      <c r="BO54" s="352"/>
      <c r="BP54" s="352"/>
      <c r="BQ54" s="352"/>
      <c r="BR54" s="352"/>
      <c r="BS54" s="352"/>
      <c r="BT54" s="352"/>
      <c r="BU54" s="352"/>
      <c r="BV54" s="352"/>
      <c r="BW54" s="352"/>
      <c r="BX54" s="115"/>
    </row>
    <row r="55" spans="2:76"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46">SUM(Q55:AB55)</f>
        <v>0</v>
      </c>
      <c r="AD55" s="139">
        <f t="shared" ref="AD55:AD60" si="147">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48">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49">SUM(AU55:BF55)</f>
        <v>0</v>
      </c>
      <c r="BH55" s="139">
        <f>IFERROR(BG55/$AR$59,0)</f>
        <v>0</v>
      </c>
      <c r="BI55" s="115"/>
      <c r="BJ55" s="216">
        <f>SUMIFS('Conciliação Bancária 2016.17.18'!$J:$J,'Conciliação Bancária 2016.17.18'!$K:$K,'Base -Receita-Despesa'!$B55,'Conciliação Bancária 2016.17.18'!$D:$D,'Base -Receita-Despesa'!BJ$5)</f>
        <v>0</v>
      </c>
      <c r="BK55" s="146">
        <f>SUMIFS('Conciliação Bancária 2016.17.18'!$J:$J,'Conciliação Bancária 2016.17.18'!$K:$K,'Base -Receita-Despesa'!$B55,'Conciliação Bancária 2016.17.18'!$D:$D,'Base -Receita-Despesa'!BK$5)</f>
        <v>0</v>
      </c>
      <c r="BL55" s="146">
        <f>SUMIFS('Conciliação Bancária 2016.17.18'!$J:$J,'Conciliação Bancária 2016.17.18'!$K:$K,'Base -Receita-Despesa'!$B55,'Conciliação Bancária 2016.17.18'!$D:$D,'Base -Receita-Despesa'!BL$5)</f>
        <v>0</v>
      </c>
      <c r="BM55" s="146">
        <f>SUMIFS('Conciliação Bancária 2016.17.18'!$J:$J,'Conciliação Bancária 2016.17.18'!$K:$K,'Base -Receita-Despesa'!$B55,'Conciliação Bancária 2016.17.18'!$D:$D,'Base -Receita-Despesa'!BM$5)</f>
        <v>0</v>
      </c>
      <c r="BN55" s="146">
        <f>SUMIFS('Conciliação Bancária 2016.17.18'!$J:$J,'Conciliação Bancária 2016.17.18'!$K:$K,'Base -Receita-Despesa'!$B55,'Conciliação Bancária 2016.17.18'!$D:$D,'Base -Receita-Despesa'!BN$5)</f>
        <v>0</v>
      </c>
      <c r="BO55" s="146">
        <f>SUMIFS('Conciliação Bancária 2016.17.18'!$J:$J,'Conciliação Bancária 2016.17.18'!$K:$K,'Base -Receita-Despesa'!$B55,'Conciliação Bancária 2016.17.18'!$D:$D,'Base -Receita-Despesa'!BO$5)</f>
        <v>0</v>
      </c>
      <c r="BP55" s="146">
        <f>SUMIFS('Conciliação Bancária 2016.17.18'!$J:$J,'Conciliação Bancária 2016.17.18'!$K:$K,'Base -Receita-Despesa'!$B55,'Conciliação Bancária 2016.17.18'!$D:$D,'Base -Receita-Despesa'!BP$5)</f>
        <v>0</v>
      </c>
      <c r="BQ55" s="146">
        <f>SUMIFS('Conciliação Bancária 2016.17.18'!$J:$J,'Conciliação Bancária 2016.17.18'!$K:$K,'Base -Receita-Despesa'!$B55,'Conciliação Bancária 2016.17.18'!$D:$D,'Base -Receita-Despesa'!BQ$5)</f>
        <v>0</v>
      </c>
      <c r="BR55" s="146">
        <f>SUMIFS('Conciliação Bancária 2016.17.18'!$J:$J,'Conciliação Bancária 2016.17.18'!$K:$K,'Base -Receita-Despesa'!$B55,'Conciliação Bancária 2016.17.18'!$D:$D,'Base -Receita-Despesa'!BR$5)</f>
        <v>0</v>
      </c>
      <c r="BS55" s="146">
        <f>SUMIFS('Conciliação Bancária 2016.17.18'!$J:$J,'Conciliação Bancária 2016.17.18'!$K:$K,'Base -Receita-Despesa'!$B55,'Conciliação Bancária 2016.17.18'!$D:$D,'Base -Receita-Despesa'!BS$5)</f>
        <v>0</v>
      </c>
      <c r="BT55" s="146">
        <f>SUMIFS('Conciliação Bancária 2016.17.18'!$J:$J,'Conciliação Bancária 2016.17.18'!$K:$K,'Base -Receita-Despesa'!$B55,'Conciliação Bancária 2016.17.18'!$D:$D,'Base -Receita-Despesa'!BT$5)</f>
        <v>0</v>
      </c>
      <c r="BU55" s="146">
        <f>SUMIFS('Conciliação Bancária 2016.17.18'!$J:$J,'Conciliação Bancária 2016.17.18'!$K:$K,'Base -Receita-Despesa'!$B55,'Conciliação Bancária 2016.17.18'!$D:$D,'Base -Receita-Despesa'!BU$5)</f>
        <v>0</v>
      </c>
      <c r="BV55" s="134">
        <f t="shared" ref="BV55:BV59" si="150">SUM(BJ55:BU55)</f>
        <v>0</v>
      </c>
      <c r="BW55" s="139">
        <f>IFERROR(BV55/$AR$59,0)</f>
        <v>0</v>
      </c>
      <c r="BX55" s="115"/>
    </row>
    <row r="56" spans="2:76"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46"/>
        <v>0</v>
      </c>
      <c r="AD56" s="139">
        <f t="shared" si="147"/>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48"/>
        <v>0</v>
      </c>
      <c r="AS56" s="139">
        <f t="shared" ref="AS56:AS59" si="151">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49"/>
        <v>0</v>
      </c>
      <c r="BH56" s="139">
        <f t="shared" ref="BH56:BH59" si="152">IFERROR(BG56/$AR$59,0)</f>
        <v>0</v>
      </c>
      <c r="BI56" s="115"/>
      <c r="BJ56" s="216">
        <f>SUMIFS('Conciliação Bancária 2016.17.18'!$J:$J,'Conciliação Bancária 2016.17.18'!$K:$K,'Base -Receita-Despesa'!$B56,'Conciliação Bancária 2016.17.18'!$D:$D,'Base -Receita-Despesa'!BJ$5)</f>
        <v>0</v>
      </c>
      <c r="BK56" s="146">
        <f>SUMIFS('Conciliação Bancária 2016.17.18'!$J:$J,'Conciliação Bancária 2016.17.18'!$K:$K,'Base -Receita-Despesa'!$B56,'Conciliação Bancária 2016.17.18'!$D:$D,'Base -Receita-Despesa'!BK$5)</f>
        <v>0</v>
      </c>
      <c r="BL56" s="146">
        <f>SUMIFS('Conciliação Bancária 2016.17.18'!$J:$J,'Conciliação Bancária 2016.17.18'!$K:$K,'Base -Receita-Despesa'!$B56,'Conciliação Bancária 2016.17.18'!$D:$D,'Base -Receita-Despesa'!BL$5)</f>
        <v>0</v>
      </c>
      <c r="BM56" s="146">
        <f>SUMIFS('Conciliação Bancária 2016.17.18'!$J:$J,'Conciliação Bancária 2016.17.18'!$K:$K,'Base -Receita-Despesa'!$B56,'Conciliação Bancária 2016.17.18'!$D:$D,'Base -Receita-Despesa'!BM$5)</f>
        <v>0</v>
      </c>
      <c r="BN56" s="146">
        <f>SUMIFS('Conciliação Bancária 2016.17.18'!$J:$J,'Conciliação Bancária 2016.17.18'!$K:$K,'Base -Receita-Despesa'!$B56,'Conciliação Bancária 2016.17.18'!$D:$D,'Base -Receita-Despesa'!BN$5)</f>
        <v>0</v>
      </c>
      <c r="BO56" s="146">
        <f>SUMIFS('Conciliação Bancária 2016.17.18'!$J:$J,'Conciliação Bancária 2016.17.18'!$K:$K,'Base -Receita-Despesa'!$B56,'Conciliação Bancária 2016.17.18'!$D:$D,'Base -Receita-Despesa'!BO$5)</f>
        <v>0</v>
      </c>
      <c r="BP56" s="146">
        <f>SUMIFS('Conciliação Bancária 2016.17.18'!$J:$J,'Conciliação Bancária 2016.17.18'!$K:$K,'Base -Receita-Despesa'!$B56,'Conciliação Bancária 2016.17.18'!$D:$D,'Base -Receita-Despesa'!BP$5)</f>
        <v>0</v>
      </c>
      <c r="BQ56" s="146">
        <f>SUMIFS('Conciliação Bancária 2016.17.18'!$J:$J,'Conciliação Bancária 2016.17.18'!$K:$K,'Base -Receita-Despesa'!$B56,'Conciliação Bancária 2016.17.18'!$D:$D,'Base -Receita-Despesa'!BQ$5)</f>
        <v>0</v>
      </c>
      <c r="BR56" s="146">
        <f>SUMIFS('Conciliação Bancária 2016.17.18'!$J:$J,'Conciliação Bancária 2016.17.18'!$K:$K,'Base -Receita-Despesa'!$B56,'Conciliação Bancária 2016.17.18'!$D:$D,'Base -Receita-Despesa'!BR$5)</f>
        <v>0</v>
      </c>
      <c r="BS56" s="146">
        <f>SUMIFS('Conciliação Bancária 2016.17.18'!$J:$J,'Conciliação Bancária 2016.17.18'!$K:$K,'Base -Receita-Despesa'!$B56,'Conciliação Bancária 2016.17.18'!$D:$D,'Base -Receita-Despesa'!BS$5)</f>
        <v>0</v>
      </c>
      <c r="BT56" s="146">
        <f>SUMIFS('Conciliação Bancária 2016.17.18'!$J:$J,'Conciliação Bancária 2016.17.18'!$K:$K,'Base -Receita-Despesa'!$B56,'Conciliação Bancária 2016.17.18'!$D:$D,'Base -Receita-Despesa'!BT$5)</f>
        <v>0</v>
      </c>
      <c r="BU56" s="146">
        <f>SUMIFS('Conciliação Bancária 2016.17.18'!$J:$J,'Conciliação Bancária 2016.17.18'!$K:$K,'Base -Receita-Despesa'!$B56,'Conciliação Bancária 2016.17.18'!$D:$D,'Base -Receita-Despesa'!BU$5)</f>
        <v>0</v>
      </c>
      <c r="BV56" s="134">
        <f t="shared" si="150"/>
        <v>0</v>
      </c>
      <c r="BW56" s="139">
        <f t="shared" ref="BW56:BW59" si="153">IFERROR(BV56/$AR$59,0)</f>
        <v>0</v>
      </c>
      <c r="BX56" s="115"/>
    </row>
    <row r="57" spans="2:76"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46"/>
        <v>0</v>
      </c>
      <c r="AD57" s="139">
        <f t="shared" si="147"/>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48"/>
        <v>0</v>
      </c>
      <c r="AS57" s="139">
        <f t="shared" si="151"/>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49"/>
        <v>0</v>
      </c>
      <c r="BH57" s="139">
        <f t="shared" si="152"/>
        <v>0</v>
      </c>
      <c r="BI57" s="115"/>
      <c r="BJ57" s="216">
        <f>SUMIFS('Conciliação Bancária 2016.17.18'!$J:$J,'Conciliação Bancária 2016.17.18'!$K:$K,'Base -Receita-Despesa'!$B57,'Conciliação Bancária 2016.17.18'!$D:$D,'Base -Receita-Despesa'!BJ$5)</f>
        <v>0</v>
      </c>
      <c r="BK57" s="146">
        <f>SUMIFS('Conciliação Bancária 2016.17.18'!$J:$J,'Conciliação Bancária 2016.17.18'!$K:$K,'Base -Receita-Despesa'!$B57,'Conciliação Bancária 2016.17.18'!$D:$D,'Base -Receita-Despesa'!BK$5)</f>
        <v>0</v>
      </c>
      <c r="BL57" s="146">
        <f>SUMIFS('Conciliação Bancária 2016.17.18'!$J:$J,'Conciliação Bancária 2016.17.18'!$K:$K,'Base -Receita-Despesa'!$B57,'Conciliação Bancária 2016.17.18'!$D:$D,'Base -Receita-Despesa'!BL$5)</f>
        <v>0</v>
      </c>
      <c r="BM57" s="146">
        <f>SUMIFS('Conciliação Bancária 2016.17.18'!$J:$J,'Conciliação Bancária 2016.17.18'!$K:$K,'Base -Receita-Despesa'!$B57,'Conciliação Bancária 2016.17.18'!$D:$D,'Base -Receita-Despesa'!BM$5)</f>
        <v>0</v>
      </c>
      <c r="BN57" s="146">
        <f>SUMIFS('Conciliação Bancária 2016.17.18'!$J:$J,'Conciliação Bancária 2016.17.18'!$K:$K,'Base -Receita-Despesa'!$B57,'Conciliação Bancária 2016.17.18'!$D:$D,'Base -Receita-Despesa'!BN$5)</f>
        <v>0</v>
      </c>
      <c r="BO57" s="146">
        <f>SUMIFS('Conciliação Bancária 2016.17.18'!$J:$J,'Conciliação Bancária 2016.17.18'!$K:$K,'Base -Receita-Despesa'!$B57,'Conciliação Bancária 2016.17.18'!$D:$D,'Base -Receita-Despesa'!BO$5)</f>
        <v>0</v>
      </c>
      <c r="BP57" s="146">
        <f>SUMIFS('Conciliação Bancária 2016.17.18'!$J:$J,'Conciliação Bancária 2016.17.18'!$K:$K,'Base -Receita-Despesa'!$B57,'Conciliação Bancária 2016.17.18'!$D:$D,'Base -Receita-Despesa'!BP$5)</f>
        <v>0</v>
      </c>
      <c r="BQ57" s="146">
        <f>SUMIFS('Conciliação Bancária 2016.17.18'!$J:$J,'Conciliação Bancária 2016.17.18'!$K:$K,'Base -Receita-Despesa'!$B57,'Conciliação Bancária 2016.17.18'!$D:$D,'Base -Receita-Despesa'!BQ$5)</f>
        <v>0</v>
      </c>
      <c r="BR57" s="146">
        <f>SUMIFS('Conciliação Bancária 2016.17.18'!$J:$J,'Conciliação Bancária 2016.17.18'!$K:$K,'Base -Receita-Despesa'!$B57,'Conciliação Bancária 2016.17.18'!$D:$D,'Base -Receita-Despesa'!BR$5)</f>
        <v>0</v>
      </c>
      <c r="BS57" s="146">
        <f>SUMIFS('Conciliação Bancária 2016.17.18'!$J:$J,'Conciliação Bancária 2016.17.18'!$K:$K,'Base -Receita-Despesa'!$B57,'Conciliação Bancária 2016.17.18'!$D:$D,'Base -Receita-Despesa'!BS$5)</f>
        <v>0</v>
      </c>
      <c r="BT57" s="146">
        <f>SUMIFS('Conciliação Bancária 2016.17.18'!$J:$J,'Conciliação Bancária 2016.17.18'!$K:$K,'Base -Receita-Despesa'!$B57,'Conciliação Bancária 2016.17.18'!$D:$D,'Base -Receita-Despesa'!BT$5)</f>
        <v>0</v>
      </c>
      <c r="BU57" s="146">
        <f>SUMIFS('Conciliação Bancária 2016.17.18'!$J:$J,'Conciliação Bancária 2016.17.18'!$K:$K,'Base -Receita-Despesa'!$B57,'Conciliação Bancária 2016.17.18'!$D:$D,'Base -Receita-Despesa'!BU$5)</f>
        <v>0</v>
      </c>
      <c r="BV57" s="134">
        <f t="shared" si="150"/>
        <v>0</v>
      </c>
      <c r="BW57" s="139">
        <f t="shared" si="153"/>
        <v>0</v>
      </c>
      <c r="BX57" s="115"/>
    </row>
    <row r="58" spans="2:76"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46"/>
        <v>0</v>
      </c>
      <c r="AD58" s="139">
        <f t="shared" si="147"/>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48"/>
        <v>0</v>
      </c>
      <c r="AS58" s="139">
        <f t="shared" si="151"/>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49"/>
        <v>0</v>
      </c>
      <c r="BH58" s="139">
        <f t="shared" si="152"/>
        <v>0</v>
      </c>
      <c r="BI58" s="115"/>
      <c r="BJ58" s="216">
        <f>SUMIFS('Conciliação Bancária 2016.17.18'!$J:$J,'Conciliação Bancária 2016.17.18'!$K:$K,'Base -Receita-Despesa'!$B58,'Conciliação Bancária 2016.17.18'!$D:$D,'Base -Receita-Despesa'!BJ$5)</f>
        <v>0</v>
      </c>
      <c r="BK58" s="146">
        <f>SUMIFS('Conciliação Bancária 2016.17.18'!$J:$J,'Conciliação Bancária 2016.17.18'!$K:$K,'Base -Receita-Despesa'!$B58,'Conciliação Bancária 2016.17.18'!$D:$D,'Base -Receita-Despesa'!BK$5)</f>
        <v>0</v>
      </c>
      <c r="BL58" s="146">
        <f>SUMIFS('Conciliação Bancária 2016.17.18'!$J:$J,'Conciliação Bancária 2016.17.18'!$K:$K,'Base -Receita-Despesa'!$B58,'Conciliação Bancária 2016.17.18'!$D:$D,'Base -Receita-Despesa'!BL$5)</f>
        <v>0</v>
      </c>
      <c r="BM58" s="146">
        <f>SUMIFS('Conciliação Bancária 2016.17.18'!$J:$J,'Conciliação Bancária 2016.17.18'!$K:$K,'Base -Receita-Despesa'!$B58,'Conciliação Bancária 2016.17.18'!$D:$D,'Base -Receita-Despesa'!BM$5)</f>
        <v>0</v>
      </c>
      <c r="BN58" s="146">
        <f>SUMIFS('Conciliação Bancária 2016.17.18'!$J:$J,'Conciliação Bancária 2016.17.18'!$K:$K,'Base -Receita-Despesa'!$B58,'Conciliação Bancária 2016.17.18'!$D:$D,'Base -Receita-Despesa'!BN$5)</f>
        <v>0</v>
      </c>
      <c r="BO58" s="146">
        <f>SUMIFS('Conciliação Bancária 2016.17.18'!$J:$J,'Conciliação Bancária 2016.17.18'!$K:$K,'Base -Receita-Despesa'!$B58,'Conciliação Bancária 2016.17.18'!$D:$D,'Base -Receita-Despesa'!BO$5)</f>
        <v>0</v>
      </c>
      <c r="BP58" s="146">
        <f>SUMIFS('Conciliação Bancária 2016.17.18'!$J:$J,'Conciliação Bancária 2016.17.18'!$K:$K,'Base -Receita-Despesa'!$B58,'Conciliação Bancária 2016.17.18'!$D:$D,'Base -Receita-Despesa'!BP$5)</f>
        <v>0</v>
      </c>
      <c r="BQ58" s="146">
        <f>SUMIFS('Conciliação Bancária 2016.17.18'!$J:$J,'Conciliação Bancária 2016.17.18'!$K:$K,'Base -Receita-Despesa'!$B58,'Conciliação Bancária 2016.17.18'!$D:$D,'Base -Receita-Despesa'!BQ$5)</f>
        <v>0</v>
      </c>
      <c r="BR58" s="146">
        <f>SUMIFS('Conciliação Bancária 2016.17.18'!$J:$J,'Conciliação Bancária 2016.17.18'!$K:$K,'Base -Receita-Despesa'!$B58,'Conciliação Bancária 2016.17.18'!$D:$D,'Base -Receita-Despesa'!BR$5)</f>
        <v>0</v>
      </c>
      <c r="BS58" s="146">
        <f>SUMIFS('Conciliação Bancária 2016.17.18'!$J:$J,'Conciliação Bancária 2016.17.18'!$K:$K,'Base -Receita-Despesa'!$B58,'Conciliação Bancária 2016.17.18'!$D:$D,'Base -Receita-Despesa'!BS$5)</f>
        <v>0</v>
      </c>
      <c r="BT58" s="146">
        <f>SUMIFS('Conciliação Bancária 2016.17.18'!$J:$J,'Conciliação Bancária 2016.17.18'!$K:$K,'Base -Receita-Despesa'!$B58,'Conciliação Bancária 2016.17.18'!$D:$D,'Base -Receita-Despesa'!BT$5)</f>
        <v>0</v>
      </c>
      <c r="BU58" s="146">
        <f>SUMIFS('Conciliação Bancária 2016.17.18'!$J:$J,'Conciliação Bancária 2016.17.18'!$K:$K,'Base -Receita-Despesa'!$B58,'Conciliação Bancária 2016.17.18'!$D:$D,'Base -Receita-Despesa'!BU$5)</f>
        <v>0</v>
      </c>
      <c r="BV58" s="134">
        <f t="shared" si="150"/>
        <v>0</v>
      </c>
      <c r="BW58" s="139">
        <f t="shared" si="153"/>
        <v>0</v>
      </c>
      <c r="BX58" s="115"/>
    </row>
    <row r="59" spans="2:76" s="117" customFormat="1" x14ac:dyDescent="0.3">
      <c r="B59" s="249" t="s">
        <v>102</v>
      </c>
      <c r="C59" s="144">
        <f t="shared" ref="C59:O59" si="154">SUM(C55:C58)</f>
        <v>0</v>
      </c>
      <c r="D59" s="134">
        <f t="shared" si="154"/>
        <v>0</v>
      </c>
      <c r="E59" s="134">
        <f t="shared" si="154"/>
        <v>0</v>
      </c>
      <c r="F59" s="134">
        <f t="shared" si="154"/>
        <v>0</v>
      </c>
      <c r="G59" s="134">
        <f t="shared" si="154"/>
        <v>0</v>
      </c>
      <c r="H59" s="134">
        <f t="shared" si="154"/>
        <v>0</v>
      </c>
      <c r="I59" s="134">
        <f t="shared" si="154"/>
        <v>0</v>
      </c>
      <c r="J59" s="134">
        <f t="shared" si="154"/>
        <v>0</v>
      </c>
      <c r="K59" s="134">
        <f t="shared" si="154"/>
        <v>0</v>
      </c>
      <c r="L59" s="134">
        <f t="shared" si="154"/>
        <v>3.637978807091713E-11</v>
      </c>
      <c r="M59" s="134">
        <f t="shared" si="154"/>
        <v>9.9999999802093953E-3</v>
      </c>
      <c r="N59" s="153">
        <f t="shared" si="154"/>
        <v>0</v>
      </c>
      <c r="O59" s="241">
        <f t="shared" si="154"/>
        <v>1.0000000016589183E-2</v>
      </c>
      <c r="P59" s="212"/>
      <c r="Q59" s="144">
        <f t="shared" ref="Q59:AB59" si="155">SUM(Q55:Q58)</f>
        <v>0</v>
      </c>
      <c r="R59" s="134">
        <f t="shared" si="155"/>
        <v>0</v>
      </c>
      <c r="S59" s="134">
        <f t="shared" si="155"/>
        <v>0</v>
      </c>
      <c r="T59" s="134">
        <f t="shared" si="155"/>
        <v>0</v>
      </c>
      <c r="U59" s="134">
        <f t="shared" si="155"/>
        <v>0</v>
      </c>
      <c r="V59" s="134">
        <f t="shared" si="155"/>
        <v>0</v>
      </c>
      <c r="W59" s="134">
        <f t="shared" si="155"/>
        <v>0</v>
      </c>
      <c r="X59" s="134">
        <f t="shared" si="155"/>
        <v>0</v>
      </c>
      <c r="Y59" s="134">
        <f t="shared" si="155"/>
        <v>0</v>
      </c>
      <c r="Z59" s="134">
        <f t="shared" si="155"/>
        <v>0</v>
      </c>
      <c r="AA59" s="134">
        <f t="shared" si="155"/>
        <v>0</v>
      </c>
      <c r="AB59" s="134">
        <f t="shared" si="155"/>
        <v>0</v>
      </c>
      <c r="AC59" s="134">
        <f t="shared" si="146"/>
        <v>0</v>
      </c>
      <c r="AD59" s="139">
        <f t="shared" si="147"/>
        <v>0</v>
      </c>
      <c r="AE59" s="122"/>
      <c r="AF59" s="144">
        <f t="shared" ref="AF59:AQ59" si="156">SUM(AF55:AF58)</f>
        <v>0</v>
      </c>
      <c r="AG59" s="134">
        <f t="shared" si="156"/>
        <v>0</v>
      </c>
      <c r="AH59" s="134">
        <f t="shared" si="156"/>
        <v>0</v>
      </c>
      <c r="AI59" s="134">
        <f t="shared" si="156"/>
        <v>0</v>
      </c>
      <c r="AJ59" s="134">
        <f t="shared" si="156"/>
        <v>0</v>
      </c>
      <c r="AK59" s="134">
        <f t="shared" si="156"/>
        <v>0</v>
      </c>
      <c r="AL59" s="154">
        <f t="shared" si="156"/>
        <v>0</v>
      </c>
      <c r="AM59" s="134">
        <f t="shared" si="156"/>
        <v>0</v>
      </c>
      <c r="AN59" s="134">
        <f t="shared" si="156"/>
        <v>0</v>
      </c>
      <c r="AO59" s="134">
        <f t="shared" si="156"/>
        <v>0</v>
      </c>
      <c r="AP59" s="134">
        <f t="shared" si="156"/>
        <v>0</v>
      </c>
      <c r="AQ59" s="134">
        <f t="shared" si="156"/>
        <v>0</v>
      </c>
      <c r="AR59" s="134">
        <f t="shared" si="148"/>
        <v>0</v>
      </c>
      <c r="AS59" s="139">
        <f t="shared" si="151"/>
        <v>0</v>
      </c>
      <c r="AT59" s="122"/>
      <c r="AU59" s="144">
        <f t="shared" ref="AU59:BF59" si="157">SUM(AU55:AU58)</f>
        <v>0</v>
      </c>
      <c r="AV59" s="134">
        <f t="shared" si="157"/>
        <v>0</v>
      </c>
      <c r="AW59" s="134">
        <f t="shared" si="157"/>
        <v>0</v>
      </c>
      <c r="AX59" s="134">
        <f t="shared" si="157"/>
        <v>0</v>
      </c>
      <c r="AY59" s="134">
        <f t="shared" si="157"/>
        <v>0</v>
      </c>
      <c r="AZ59" s="134">
        <f t="shared" si="157"/>
        <v>0</v>
      </c>
      <c r="BA59" s="154">
        <f t="shared" si="157"/>
        <v>0</v>
      </c>
      <c r="BB59" s="134">
        <f t="shared" si="157"/>
        <v>0</v>
      </c>
      <c r="BC59" s="134">
        <f t="shared" si="157"/>
        <v>0</v>
      </c>
      <c r="BD59" s="134">
        <f t="shared" si="157"/>
        <v>0</v>
      </c>
      <c r="BE59" s="134">
        <f t="shared" si="157"/>
        <v>0</v>
      </c>
      <c r="BF59" s="134">
        <f t="shared" si="157"/>
        <v>0</v>
      </c>
      <c r="BG59" s="134">
        <f t="shared" si="149"/>
        <v>0</v>
      </c>
      <c r="BH59" s="139">
        <f t="shared" si="152"/>
        <v>0</v>
      </c>
      <c r="BI59" s="122"/>
      <c r="BJ59" s="144">
        <f t="shared" ref="BJ59:BU59" si="158">SUM(BJ55:BJ58)</f>
        <v>0</v>
      </c>
      <c r="BK59" s="134">
        <f t="shared" si="158"/>
        <v>0</v>
      </c>
      <c r="BL59" s="134">
        <f t="shared" si="158"/>
        <v>0</v>
      </c>
      <c r="BM59" s="134">
        <f t="shared" si="158"/>
        <v>0</v>
      </c>
      <c r="BN59" s="134">
        <f t="shared" si="158"/>
        <v>0</v>
      </c>
      <c r="BO59" s="134">
        <f t="shared" si="158"/>
        <v>0</v>
      </c>
      <c r="BP59" s="154">
        <f t="shared" si="158"/>
        <v>0</v>
      </c>
      <c r="BQ59" s="134">
        <f t="shared" si="158"/>
        <v>0</v>
      </c>
      <c r="BR59" s="134">
        <f t="shared" si="158"/>
        <v>0</v>
      </c>
      <c r="BS59" s="134">
        <f t="shared" si="158"/>
        <v>0</v>
      </c>
      <c r="BT59" s="134">
        <f t="shared" si="158"/>
        <v>0</v>
      </c>
      <c r="BU59" s="134">
        <f t="shared" si="158"/>
        <v>0</v>
      </c>
      <c r="BV59" s="134">
        <f t="shared" si="150"/>
        <v>0</v>
      </c>
      <c r="BW59" s="139">
        <f t="shared" si="153"/>
        <v>0</v>
      </c>
      <c r="BX59" s="122"/>
    </row>
    <row r="60" spans="2:76" s="157" customFormat="1" x14ac:dyDescent="0.3">
      <c r="B60" s="247" t="s">
        <v>103</v>
      </c>
      <c r="C60" s="145">
        <f t="shared" ref="C60:M60" si="159">C14+C26+C53+C59</f>
        <v>147844.24</v>
      </c>
      <c r="D60" s="145">
        <f t="shared" si="159"/>
        <v>403838.24734358862</v>
      </c>
      <c r="E60" s="145">
        <f t="shared" si="159"/>
        <v>416805.54999999981</v>
      </c>
      <c r="F60" s="145">
        <f t="shared" si="159"/>
        <v>160911.84999999986</v>
      </c>
      <c r="G60" s="145">
        <f t="shared" si="159"/>
        <v>267204.24000000022</v>
      </c>
      <c r="H60" s="145">
        <f t="shared" si="159"/>
        <v>388544.77</v>
      </c>
      <c r="I60" s="145">
        <f t="shared" si="159"/>
        <v>272471.51999999979</v>
      </c>
      <c r="J60" s="145">
        <f t="shared" si="159"/>
        <v>143187.23999999976</v>
      </c>
      <c r="K60" s="145">
        <f t="shared" si="159"/>
        <v>169487.19999999995</v>
      </c>
      <c r="L60" s="145">
        <f t="shared" si="159"/>
        <v>278508.50000000029</v>
      </c>
      <c r="M60" s="145">
        <f t="shared" si="159"/>
        <v>128933.47999999995</v>
      </c>
      <c r="N60" s="204">
        <f>N14+N26+N53+N59</f>
        <v>1135656.1399999999</v>
      </c>
      <c r="O60" s="221">
        <f>O14+O26+O31+O53+O59</f>
        <v>-42065.482656409724</v>
      </c>
      <c r="P60" s="212"/>
      <c r="Q60" s="145">
        <f t="shared" ref="Q60:AB60" si="160">Q14+Q26+Q53+Q59</f>
        <v>732683.54999999981</v>
      </c>
      <c r="R60" s="145">
        <f t="shared" si="160"/>
        <v>560994.09000000008</v>
      </c>
      <c r="S60" s="145">
        <f t="shared" si="160"/>
        <v>829613.31000000052</v>
      </c>
      <c r="T60" s="145">
        <f t="shared" si="160"/>
        <v>411206.94999999972</v>
      </c>
      <c r="U60" s="145">
        <f t="shared" si="160"/>
        <v>1800874.8900000006</v>
      </c>
      <c r="V60" s="145">
        <f>V14+V26+V53+V59</f>
        <v>1844659.1099999994</v>
      </c>
      <c r="W60" s="145">
        <f t="shared" si="160"/>
        <v>2550071.9900000002</v>
      </c>
      <c r="X60" s="145">
        <f t="shared" si="160"/>
        <v>2054219.4900000002</v>
      </c>
      <c r="Y60" s="145">
        <f t="shared" si="160"/>
        <v>1764480.0900000005</v>
      </c>
      <c r="Z60" s="145">
        <f t="shared" si="160"/>
        <v>1670110.3800000008</v>
      </c>
      <c r="AA60" s="145">
        <f t="shared" si="160"/>
        <v>2423520.0799999996</v>
      </c>
      <c r="AB60" s="145">
        <f t="shared" si="160"/>
        <v>8878320.8900000006</v>
      </c>
      <c r="AC60" s="145">
        <f t="shared" ref="AC60" si="161">AC14+AC26+AC31+AC53+AC59</f>
        <v>5277509.7800000049</v>
      </c>
      <c r="AD60" s="139">
        <f t="shared" si="147"/>
        <v>1</v>
      </c>
      <c r="AE60" s="155"/>
      <c r="AF60" s="145">
        <f t="shared" ref="AF60" si="162">AF14+AF26+AF53+AF59</f>
        <v>8235270.8699999992</v>
      </c>
      <c r="AG60" s="145">
        <f t="shared" ref="AG60" si="163">AG14+AG26+AG53+AG59</f>
        <v>6422611.4900000002</v>
      </c>
      <c r="AH60" s="145">
        <f t="shared" ref="AH60" si="164">AH14+AH26+AH53+AH59</f>
        <v>6621881.1799999997</v>
      </c>
      <c r="AI60" s="145">
        <f t="shared" ref="AI60" si="165">AI14+AI26+AI53+AI59</f>
        <v>5283032.7300000004</v>
      </c>
      <c r="AJ60" s="145">
        <f t="shared" ref="AJ60" si="166">AJ14+AJ26+AJ53+AJ59</f>
        <v>5275488.4799999995</v>
      </c>
      <c r="AK60" s="145">
        <f t="shared" ref="AK60" si="167">AK14+AK26+AK53+AK59</f>
        <v>4353731.4169999994</v>
      </c>
      <c r="AL60" s="145">
        <f t="shared" ref="AL60" si="168">AL14+AL26+AL53+AL59</f>
        <v>3446686.689999999</v>
      </c>
      <c r="AM60" s="145">
        <f t="shared" ref="AM60" si="169">AM14+AM26+AM53+AM59</f>
        <v>1189599.5799999991</v>
      </c>
      <c r="AN60" s="145">
        <f t="shared" ref="AN60" si="170">AN14+AN26+AN53+AN59</f>
        <v>-15027.559999999125</v>
      </c>
      <c r="AO60" s="145">
        <f t="shared" ref="AO60" si="171">AO14+AO26+AO53+AO59</f>
        <v>-62113.009999999776</v>
      </c>
      <c r="AP60" s="145">
        <f t="shared" ref="AP60" si="172">AP14+AP26+AP53+AP59</f>
        <v>1291045.4600000004</v>
      </c>
      <c r="AQ60" s="145">
        <f t="shared" ref="AQ60" si="173">AQ14+AQ26+AQ53+AQ59</f>
        <v>1208.0047097820789</v>
      </c>
      <c r="AR60" s="145">
        <f t="shared" ref="AR60" si="174">AR14+AR26+AR31+AR53+AR59</f>
        <v>-1396430.5982902162</v>
      </c>
      <c r="AS60" s="156"/>
      <c r="AT60" s="155"/>
      <c r="AU60" s="145">
        <f>AU14+AU26+AU53+AU59</f>
        <v>149674.43999999948</v>
      </c>
      <c r="AV60" s="145">
        <f t="shared" ref="AV60:BF60" si="175">AV14+AV26+AV53+AV59</f>
        <v>423460.42000000039</v>
      </c>
      <c r="AW60" s="145">
        <f t="shared" si="175"/>
        <v>76549.719999999274</v>
      </c>
      <c r="AX60" s="145">
        <f t="shared" si="175"/>
        <v>1557828.2500000002</v>
      </c>
      <c r="AY60" s="145">
        <f t="shared" si="175"/>
        <v>1670735.04</v>
      </c>
      <c r="AZ60" s="145">
        <f t="shared" si="175"/>
        <v>2345022.5900000012</v>
      </c>
      <c r="BA60" s="145">
        <f t="shared" si="175"/>
        <v>2037011.1999999997</v>
      </c>
      <c r="BB60" s="145">
        <f t="shared" si="175"/>
        <v>1123484.5900000012</v>
      </c>
      <c r="BC60" s="145">
        <f t="shared" si="175"/>
        <v>4804.2000000001863</v>
      </c>
      <c r="BD60" s="145">
        <f t="shared" si="175"/>
        <v>4779384.5700000022</v>
      </c>
      <c r="BE60" s="145">
        <f t="shared" si="175"/>
        <v>4093328.5800000005</v>
      </c>
      <c r="BF60" s="145">
        <f t="shared" si="175"/>
        <v>875522.23000000045</v>
      </c>
      <c r="BG60" s="145">
        <f t="shared" ref="BG60" si="176">BG14+BG26+BG31+BG53+BG59</f>
        <v>4108396.8799999878</v>
      </c>
      <c r="BH60" s="156"/>
      <c r="BI60" s="155"/>
      <c r="BJ60" s="145">
        <f t="shared" ref="BJ60:BU60" si="177">BJ14+BJ26+BJ53+BJ59</f>
        <v>856241.12000000011</v>
      </c>
      <c r="BK60" s="145">
        <f t="shared" si="177"/>
        <v>0</v>
      </c>
      <c r="BL60" s="145">
        <f t="shared" si="177"/>
        <v>0</v>
      </c>
      <c r="BM60" s="145">
        <f t="shared" si="177"/>
        <v>0</v>
      </c>
      <c r="BN60" s="145">
        <f t="shared" si="177"/>
        <v>0</v>
      </c>
      <c r="BO60" s="145">
        <f t="shared" si="177"/>
        <v>0</v>
      </c>
      <c r="BP60" s="145">
        <f t="shared" si="177"/>
        <v>0</v>
      </c>
      <c r="BQ60" s="145">
        <f t="shared" si="177"/>
        <v>0</v>
      </c>
      <c r="BR60" s="145">
        <f>BR14+BR26+BR53+BR59</f>
        <v>0</v>
      </c>
      <c r="BS60" s="145">
        <f t="shared" si="177"/>
        <v>0</v>
      </c>
      <c r="BT60" s="145">
        <f t="shared" si="177"/>
        <v>0</v>
      </c>
      <c r="BU60" s="145">
        <f t="shared" si="177"/>
        <v>0</v>
      </c>
      <c r="BV60" s="145">
        <f t="shared" ref="BV60" si="178">BV14+BV26+BV31+BV53+BV59</f>
        <v>246.03999999957159</v>
      </c>
      <c r="BW60" s="156"/>
      <c r="BX60" s="155"/>
    </row>
    <row r="61" spans="2:76" ht="12.6" thickBot="1" x14ac:dyDescent="0.35">
      <c r="B61" s="246"/>
      <c r="C61" s="366" t="s">
        <v>104</v>
      </c>
      <c r="D61" s="366"/>
      <c r="E61" s="366"/>
      <c r="F61" s="366"/>
      <c r="G61" s="366"/>
      <c r="H61" s="366"/>
      <c r="I61" s="366"/>
      <c r="J61" s="366"/>
      <c r="K61" s="366"/>
      <c r="L61" s="366"/>
      <c r="M61" s="366"/>
      <c r="N61" s="367"/>
      <c r="O61" s="253"/>
      <c r="Q61" s="352" t="s">
        <v>104</v>
      </c>
      <c r="R61" s="352"/>
      <c r="S61" s="352"/>
      <c r="T61" s="352"/>
      <c r="U61" s="352"/>
      <c r="V61" s="352"/>
      <c r="W61" s="352"/>
      <c r="X61" s="352"/>
      <c r="Y61" s="352"/>
      <c r="Z61" s="352"/>
      <c r="AA61" s="352"/>
      <c r="AB61" s="352"/>
      <c r="AC61" s="352"/>
      <c r="AD61" s="352"/>
      <c r="AE61" s="115"/>
      <c r="AF61" s="352" t="s">
        <v>104</v>
      </c>
      <c r="AG61" s="352"/>
      <c r="AH61" s="352"/>
      <c r="AI61" s="352"/>
      <c r="AJ61" s="352"/>
      <c r="AK61" s="352"/>
      <c r="AL61" s="352"/>
      <c r="AM61" s="352"/>
      <c r="AN61" s="352"/>
      <c r="AO61" s="352"/>
      <c r="AP61" s="352"/>
      <c r="AQ61" s="352"/>
      <c r="AR61" s="352"/>
      <c r="AS61" s="352"/>
      <c r="AT61" s="115"/>
      <c r="AU61" s="352" t="s">
        <v>104</v>
      </c>
      <c r="AV61" s="352"/>
      <c r="AW61" s="352"/>
      <c r="AX61" s="352"/>
      <c r="AY61" s="352"/>
      <c r="AZ61" s="352"/>
      <c r="BA61" s="352"/>
      <c r="BB61" s="352"/>
      <c r="BC61" s="352"/>
      <c r="BD61" s="352"/>
      <c r="BE61" s="352"/>
      <c r="BF61" s="352"/>
      <c r="BG61" s="352"/>
      <c r="BH61" s="352"/>
      <c r="BI61" s="115"/>
      <c r="BJ61" s="357" t="s">
        <v>104</v>
      </c>
      <c r="BK61" s="357"/>
      <c r="BL61" s="357"/>
      <c r="BM61" s="357"/>
      <c r="BN61" s="357"/>
      <c r="BO61" s="357"/>
      <c r="BP61" s="357"/>
      <c r="BQ61" s="357"/>
      <c r="BR61" s="357"/>
      <c r="BS61" s="357"/>
      <c r="BT61" s="357"/>
      <c r="BU61" s="357"/>
      <c r="BV61" s="357"/>
      <c r="BW61" s="357"/>
      <c r="BX61" s="115"/>
    </row>
    <row r="62" spans="2:76"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79">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80">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304">
        <f t="shared" ref="AR62:AR68" si="181">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-5.8207660913467407E-11</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82">SUM(AU62:BF62)</f>
        <v>-5.8207660913467407E-11</v>
      </c>
      <c r="BH62" s="218"/>
      <c r="BI62" s="115"/>
      <c r="BJ62" s="216">
        <f>SUMIFS('Conciliação Bancária 2016.17.18'!$J:$J,'Conciliação Bancária 2016.17.18'!$K:$K,'Base -Receita-Despesa'!$B62,'Conciliação Bancária 2016.17.18'!$D:$D,'Base -Receita-Despesa'!BJ$5,'Conciliação Bancária 2016.17.18'!$J:$J,"&gt;"&amp;0)</f>
        <v>2306801.7000000002</v>
      </c>
      <c r="BK62" s="146">
        <f>SUMIFS('Conciliação Bancária 2016.17.18'!$J:$J,'Conciliação Bancária 2016.17.18'!$K:$K,'Base -Receita-Despesa'!$B62,'Conciliação Bancária 2016.17.18'!$D:$D,'Base -Receita-Despesa'!BK$5,'Conciliação Bancária 2016.17.18'!$J:$J,"&gt;"&amp;0)</f>
        <v>0</v>
      </c>
      <c r="BL62" s="146">
        <f>SUMIFS('Conciliação Bancária 2016.17.18'!$J:$J,'Conciliação Bancária 2016.17.18'!$K:$K,'Base -Receita-Despesa'!$B62,'Conciliação Bancária 2016.17.18'!$D:$D,'Base -Receita-Despesa'!BL$5,'Conciliação Bancária 2016.17.18'!$J:$J,"&gt;"&amp;0)</f>
        <v>0</v>
      </c>
      <c r="BM62" s="146">
        <f>SUMIFS('Conciliação Bancária 2016.17.18'!$J:$J,'Conciliação Bancária 2016.17.18'!$K:$K,'Base -Receita-Despesa'!$B62,'Conciliação Bancária 2016.17.18'!$D:$D,'Base -Receita-Despesa'!BM$5,'Conciliação Bancária 2016.17.18'!$J:$J,"&gt;"&amp;0)</f>
        <v>0</v>
      </c>
      <c r="BN62" s="146">
        <f>SUMIFS('Conciliação Bancária 2016.17.18'!$J:$J,'Conciliação Bancária 2016.17.18'!$K:$K,'Base -Receita-Despesa'!$B62,'Conciliação Bancária 2016.17.18'!$D:$D,'Base -Receita-Despesa'!BN$5,'Conciliação Bancária 2016.17.18'!$J:$J,"&gt;"&amp;0)</f>
        <v>0</v>
      </c>
      <c r="BO62" s="146">
        <f>SUMIFS('Conciliação Bancária 2016.17.18'!$J:$J,'Conciliação Bancária 2016.17.18'!$K:$K,'Base -Receita-Despesa'!$B62,'Conciliação Bancária 2016.17.18'!$D:$D,'Base -Receita-Despesa'!BO$5,'Conciliação Bancária 2016.17.18'!$J:$J,"&gt;"&amp;0)</f>
        <v>0</v>
      </c>
      <c r="BP62" s="146">
        <f>SUMIFS('Conciliação Bancária 2016.17.18'!$J:$J,'Conciliação Bancária 2016.17.18'!$K:$K,'Base -Receita-Despesa'!$B62,'Conciliação Bancária 2016.17.18'!$D:$D,'Base -Receita-Despesa'!BP$5,'Conciliação Bancária 2016.17.18'!$J:$J,"&gt;"&amp;0)</f>
        <v>0</v>
      </c>
      <c r="BQ62" s="146">
        <f>SUMIFS('Conciliação Bancária 2016.17.18'!$J:$J,'Conciliação Bancária 2016.17.18'!$K:$K,'Base -Receita-Despesa'!$B62,'Conciliação Bancária 2016.17.18'!$D:$D,'Base -Receita-Despesa'!BQ$5,'Conciliação Bancária 2016.17.18'!$J:$J,"&gt;"&amp;0)</f>
        <v>0</v>
      </c>
      <c r="BR62" s="146">
        <f>SUMIFS('Conciliação Bancária 2016.17.18'!$J:$J,'Conciliação Bancária 2016.17.18'!$K:$K,'Base -Receita-Despesa'!$B62,'Conciliação Bancária 2016.17.18'!$D:$D,'Base -Receita-Despesa'!BR$5,'Conciliação Bancária 2016.17.18'!$J:$J,"&gt;"&amp;0)</f>
        <v>0</v>
      </c>
      <c r="BS62" s="146">
        <f>SUMIFS('Conciliação Bancária 2016.17.18'!$J:$J,'Conciliação Bancária 2016.17.18'!$K:$K,'Base -Receita-Despesa'!$B62,'Conciliação Bancária 2016.17.18'!$D:$D,'Base -Receita-Despesa'!BS$5,'Conciliação Bancária 2016.17.18'!$J:$J,"&gt;"&amp;0)</f>
        <v>0</v>
      </c>
      <c r="BT62" s="146">
        <f>SUMIFS('Conciliação Bancária 2016.17.18'!$J:$J,'Conciliação Bancária 2016.17.18'!$K:$K,'Base -Receita-Despesa'!$B62,'Conciliação Bancária 2016.17.18'!$D:$D,'Base -Receita-Despesa'!BT$5,'Conciliação Bancária 2016.17.18'!$J:$J,"&gt;"&amp;0)</f>
        <v>0</v>
      </c>
      <c r="BU62" s="146">
        <f>SUMIFS('Conciliação Bancária 2016.17.18'!$J:$J,'Conciliação Bancária 2016.17.18'!$K:$K,'Base -Receita-Despesa'!$B62,'Conciliação Bancária 2016.17.18'!$D:$D,'Base -Receita-Despesa'!BU$5,'Conciliação Bancária 2016.17.18'!$J:$J,"&gt;"&amp;0)</f>
        <v>0</v>
      </c>
      <c r="BV62" s="134">
        <f t="shared" ref="BV62:BV63" si="183">SUM(BJ62:BU62)</f>
        <v>2306801.7000000002</v>
      </c>
      <c r="BW62" s="319"/>
      <c r="BX62" s="115"/>
    </row>
    <row r="63" spans="2:76"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79"/>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80"/>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304">
        <f t="shared" si="181"/>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82"/>
        <v>0</v>
      </c>
      <c r="BH63" s="218"/>
      <c r="BI63" s="115"/>
      <c r="BJ63" s="216">
        <f>SUMIFS('Conciliação Bancária 2016.17.18'!$J:$J,'Conciliação Bancária 2016.17.18'!$K:$K,'Base -Receita-Despesa'!$B62,'Conciliação Bancária 2016.17.18'!$D:$D,'Base -Receita-Despesa'!BJ$5,'Conciliação Bancária 2016.17.18'!$J:$J,"&lt;"&amp;0)</f>
        <v>-2306801.7000000002</v>
      </c>
      <c r="BK63" s="146">
        <f>SUMIFS('Conciliação Bancária 2016.17.18'!$J:$J,'Conciliação Bancária 2016.17.18'!$K:$K,'Base -Receita-Despesa'!$B62,'Conciliação Bancária 2016.17.18'!$D:$D,'Base -Receita-Despesa'!BK$5,'Conciliação Bancária 2016.17.18'!$J:$J,"&lt;"&amp;0)</f>
        <v>0</v>
      </c>
      <c r="BL63" s="146">
        <f>SUMIFS('Conciliação Bancária 2016.17.18'!$J:$J,'Conciliação Bancária 2016.17.18'!$K:$K,'Base -Receita-Despesa'!$B62,'Conciliação Bancária 2016.17.18'!$D:$D,'Base -Receita-Despesa'!BL$5,'Conciliação Bancária 2016.17.18'!$J:$J,"&lt;"&amp;0)</f>
        <v>0</v>
      </c>
      <c r="BM63" s="146">
        <f>SUMIFS('Conciliação Bancária 2016.17.18'!$J:$J,'Conciliação Bancária 2016.17.18'!$K:$K,'Base -Receita-Despesa'!$B62,'Conciliação Bancária 2016.17.18'!$D:$D,'Base -Receita-Despesa'!BM$5,'Conciliação Bancária 2016.17.18'!$J:$J,"&lt;"&amp;0)</f>
        <v>0</v>
      </c>
      <c r="BN63" s="146">
        <f>SUMIFS('Conciliação Bancária 2016.17.18'!$J:$J,'Conciliação Bancária 2016.17.18'!$K:$K,'Base -Receita-Despesa'!$B62,'Conciliação Bancária 2016.17.18'!$D:$D,'Base -Receita-Despesa'!BN$5,'Conciliação Bancária 2016.17.18'!$J:$J,"&lt;"&amp;0)</f>
        <v>0</v>
      </c>
      <c r="BO63" s="146">
        <f>SUMIFS('Conciliação Bancária 2016.17.18'!$J:$J,'Conciliação Bancária 2016.17.18'!$K:$K,'Base -Receita-Despesa'!$B62,'Conciliação Bancária 2016.17.18'!$D:$D,'Base -Receita-Despesa'!BO$5,'Conciliação Bancária 2016.17.18'!$J:$J,"&lt;"&amp;0)</f>
        <v>0</v>
      </c>
      <c r="BP63" s="146">
        <f>SUMIFS('Conciliação Bancária 2016.17.18'!$J:$J,'Conciliação Bancária 2016.17.18'!$K:$K,'Base -Receita-Despesa'!$B62,'Conciliação Bancária 2016.17.18'!$D:$D,'Base -Receita-Despesa'!BP$5,'Conciliação Bancária 2016.17.18'!$J:$J,"&lt;"&amp;0)</f>
        <v>0</v>
      </c>
      <c r="BQ63" s="146">
        <f>SUMIFS('Conciliação Bancária 2016.17.18'!$J:$J,'Conciliação Bancária 2016.17.18'!$K:$K,'Base -Receita-Despesa'!$B62,'Conciliação Bancária 2016.17.18'!$D:$D,'Base -Receita-Despesa'!BQ$5,'Conciliação Bancária 2016.17.18'!$J:$J,"&lt;"&amp;0)</f>
        <v>0</v>
      </c>
      <c r="BR63" s="146">
        <f>SUMIFS('Conciliação Bancária 2016.17.18'!$J:$J,'Conciliação Bancária 2016.17.18'!$K:$K,'Base -Receita-Despesa'!$B62,'Conciliação Bancária 2016.17.18'!$D:$D,'Base -Receita-Despesa'!BR$5,'Conciliação Bancária 2016.17.18'!$J:$J,"&lt;"&amp;0)</f>
        <v>0</v>
      </c>
      <c r="BS63" s="146">
        <f>SUMIFS('Conciliação Bancária 2016.17.18'!$J:$J,'Conciliação Bancária 2016.17.18'!$K:$K,'Base -Receita-Despesa'!$B62,'Conciliação Bancária 2016.17.18'!$D:$D,'Base -Receita-Despesa'!BS$5,'Conciliação Bancária 2016.17.18'!$J:$J,"&lt;"&amp;0)</f>
        <v>0</v>
      </c>
      <c r="BT63" s="146">
        <f>SUMIFS('Conciliação Bancária 2016.17.18'!$J:$J,'Conciliação Bancária 2016.17.18'!$K:$K,'Base -Receita-Despesa'!$B62,'Conciliação Bancária 2016.17.18'!$D:$D,'Base -Receita-Despesa'!BT$5,'Conciliação Bancária 2016.17.18'!$J:$J,"&lt;"&amp;0)</f>
        <v>0</v>
      </c>
      <c r="BU63" s="146">
        <f>SUMIFS('Conciliação Bancária 2016.17.18'!$J:$J,'Conciliação Bancária 2016.17.18'!$K:$K,'Base -Receita-Despesa'!$B62,'Conciliação Bancária 2016.17.18'!$D:$D,'Base -Receita-Despesa'!BU$5,'Conciliação Bancária 2016.17.18'!$J:$J,"&lt;"&amp;0)</f>
        <v>0</v>
      </c>
      <c r="BV63" s="134">
        <f t="shared" si="183"/>
        <v>-2306801.7000000002</v>
      </c>
      <c r="BW63" s="319"/>
      <c r="BX63" s="115"/>
    </row>
    <row r="64" spans="2:76" s="117" customFormat="1" ht="13.2" thickTop="1" thickBot="1" x14ac:dyDescent="0.35">
      <c r="B64" s="249" t="s">
        <v>107</v>
      </c>
      <c r="C64" s="131">
        <f>C60+C62+C63</f>
        <v>147844.24</v>
      </c>
      <c r="D64" s="131">
        <f t="shared" ref="D64:N64" si="184">D60+D62+D63</f>
        <v>403838.24734358862</v>
      </c>
      <c r="E64" s="131">
        <f t="shared" si="184"/>
        <v>416805.54999999981</v>
      </c>
      <c r="F64" s="131">
        <f t="shared" si="184"/>
        <v>160911.84999999986</v>
      </c>
      <c r="G64" s="131">
        <f t="shared" si="184"/>
        <v>267204.24000000022</v>
      </c>
      <c r="H64" s="131">
        <f t="shared" si="184"/>
        <v>388544.77</v>
      </c>
      <c r="I64" s="131">
        <f t="shared" si="184"/>
        <v>272471.51999999979</v>
      </c>
      <c r="J64" s="131">
        <f t="shared" si="184"/>
        <v>143187.23999999976</v>
      </c>
      <c r="K64" s="131">
        <f t="shared" si="184"/>
        <v>169487.19999999995</v>
      </c>
      <c r="L64" s="131">
        <f t="shared" si="184"/>
        <v>278508.50000000029</v>
      </c>
      <c r="M64" s="131">
        <f t="shared" si="184"/>
        <v>128933.47999999995</v>
      </c>
      <c r="N64" s="131">
        <f t="shared" si="184"/>
        <v>1135656.1399999999</v>
      </c>
      <c r="O64" s="241">
        <f>N64</f>
        <v>1135656.1399999999</v>
      </c>
      <c r="P64" s="208"/>
      <c r="Q64" s="131">
        <f t="shared" ref="Q64" si="185">Q60+Q62+Q63</f>
        <v>732683.54999999981</v>
      </c>
      <c r="R64" s="131">
        <f t="shared" ref="R64" si="186">R60+R62+R63</f>
        <v>560994.09000000008</v>
      </c>
      <c r="S64" s="131">
        <f t="shared" ref="S64" si="187">S60+S62+S63</f>
        <v>829613.31000000052</v>
      </c>
      <c r="T64" s="131">
        <f t="shared" ref="T64" si="188">T60+T62+T63</f>
        <v>411206.94999999972</v>
      </c>
      <c r="U64" s="131">
        <f t="shared" ref="U64" si="189">U60+U62+U63</f>
        <v>1800874.8900000006</v>
      </c>
      <c r="V64" s="131">
        <f t="shared" ref="V64" si="190">V60+V62+V63</f>
        <v>1844659.1099999994</v>
      </c>
      <c r="W64" s="131">
        <f t="shared" ref="W64" si="191">W60+W62+W63</f>
        <v>2550071.9900000002</v>
      </c>
      <c r="X64" s="131">
        <f t="shared" ref="X64" si="192">X60+X62+X63</f>
        <v>2054219.4900000002</v>
      </c>
      <c r="Y64" s="131">
        <f t="shared" ref="Y64" si="193">Y60+Y62+Y63</f>
        <v>1764480.0900000005</v>
      </c>
      <c r="Z64" s="131">
        <f t="shared" ref="Z64" si="194">Z60+Z62+Z63</f>
        <v>1670110.3800000008</v>
      </c>
      <c r="AA64" s="131">
        <f t="shared" ref="AA64" si="195">AA60+AA62+AA63</f>
        <v>2423520.0799999996</v>
      </c>
      <c r="AB64" s="131">
        <f t="shared" ref="AB64" si="196">AB60+AB62+AB63</f>
        <v>8878320.8900000006</v>
      </c>
      <c r="AC64" s="241">
        <f>AB64</f>
        <v>8878320.8900000006</v>
      </c>
      <c r="AD64" s="218"/>
      <c r="AE64" s="122"/>
      <c r="AF64" s="131">
        <f t="shared" ref="AF64" si="197">AF60+AF62+AF63</f>
        <v>8235270.8699999992</v>
      </c>
      <c r="AG64" s="131">
        <f t="shared" ref="AG64" si="198">AG60+AG62+AG63</f>
        <v>6422611.4899999993</v>
      </c>
      <c r="AH64" s="131">
        <f t="shared" ref="AH64" si="199">AH60+AH62+AH63</f>
        <v>6221881.1799999997</v>
      </c>
      <c r="AI64" s="131">
        <f t="shared" ref="AI64" si="200">AI60+AI62+AI63</f>
        <v>5283032.7299999995</v>
      </c>
      <c r="AJ64" s="131">
        <f t="shared" ref="AJ64" si="201">AJ60+AJ62+AJ63</f>
        <v>5275488.4799999995</v>
      </c>
      <c r="AK64" s="131">
        <f t="shared" ref="AK64" si="202">AK60+AK62+AK63</f>
        <v>4353731.4169999994</v>
      </c>
      <c r="AL64" s="131">
        <f t="shared" ref="AL64" si="203">AL60+AL62+AL63</f>
        <v>3446686.6899999995</v>
      </c>
      <c r="AM64" s="131">
        <f t="shared" ref="AM64" si="204">AM60+AM62+AM63</f>
        <v>989599.57999999903</v>
      </c>
      <c r="AN64" s="131">
        <f t="shared" ref="AN64" si="205">AN60+AN62+AN63</f>
        <v>494972.44000000088</v>
      </c>
      <c r="AO64" s="131">
        <f t="shared" ref="AO64" si="206">AO60+AO62+AO63</f>
        <v>35731.410000000149</v>
      </c>
      <c r="AP64" s="131">
        <f t="shared" ref="AP64" si="207">AP60+AP62+AP63</f>
        <v>1291045.4600000004</v>
      </c>
      <c r="AQ64" s="131">
        <f t="shared" ref="AQ64" si="208">AQ60+AQ62+AQ63</f>
        <v>1208.0047097820789</v>
      </c>
      <c r="AR64" s="241">
        <f>AQ64</f>
        <v>1208.0047097820789</v>
      </c>
      <c r="AS64" s="218"/>
      <c r="AT64" s="122"/>
      <c r="AU64" s="131">
        <f t="shared" ref="AU64" si="209">AU60+AU62+AU63</f>
        <v>149674.43999999948</v>
      </c>
      <c r="AV64" s="131">
        <f t="shared" ref="AV64" si="210">AV60+AV62+AV63</f>
        <v>423460.42000000039</v>
      </c>
      <c r="AW64" s="131">
        <f t="shared" ref="AW64" si="211">AW60+AW62+AW63</f>
        <v>76549.719999999274</v>
      </c>
      <c r="AX64" s="131">
        <f t="shared" ref="AX64" si="212">AX60+AX62+AX63</f>
        <v>1557828.2500000002</v>
      </c>
      <c r="AY64" s="131">
        <f t="shared" ref="AY64" si="213">AY60+AY62+AY63</f>
        <v>1670735.04</v>
      </c>
      <c r="AZ64" s="131">
        <f t="shared" ref="AZ64" si="214">AZ60+AZ62+AZ63</f>
        <v>2345022.5900000012</v>
      </c>
      <c r="BA64" s="131">
        <f t="shared" ref="BA64" si="215">BA60+BA62+BA63</f>
        <v>2037011.1999999997</v>
      </c>
      <c r="BB64" s="131">
        <f t="shared" ref="BB64" si="216">BB60+BB62+BB63</f>
        <v>1123484.5900000012</v>
      </c>
      <c r="BC64" s="131">
        <f t="shared" ref="BC64" si="217">BC60+BC62+BC63</f>
        <v>4804.2000000001863</v>
      </c>
      <c r="BD64" s="131">
        <f t="shared" ref="BD64" si="218">BD60+BD62+BD63</f>
        <v>4779384.5700000022</v>
      </c>
      <c r="BE64" s="131">
        <f t="shared" ref="BE64" si="219">BE60+BE62+BE63</f>
        <v>4093328.5800000005</v>
      </c>
      <c r="BF64" s="131">
        <f t="shared" ref="BF64" si="220">BF60+BF62+BF63</f>
        <v>875522.23000000045</v>
      </c>
      <c r="BG64" s="241">
        <f>BF64</f>
        <v>875522.23000000045</v>
      </c>
      <c r="BH64" s="218"/>
      <c r="BI64" s="122"/>
      <c r="BJ64" s="131">
        <f t="shared" ref="BJ64" si="221">BJ60+BJ62+BJ63</f>
        <v>856241.12000000011</v>
      </c>
      <c r="BK64" s="131">
        <f t="shared" ref="BK64" si="222">BK60+BK62+BK63</f>
        <v>0</v>
      </c>
      <c r="BL64" s="131">
        <f t="shared" ref="BL64" si="223">BL60+BL62+BL63</f>
        <v>0</v>
      </c>
      <c r="BM64" s="131">
        <f t="shared" ref="BM64" si="224">BM60+BM62+BM63</f>
        <v>0</v>
      </c>
      <c r="BN64" s="131">
        <f t="shared" ref="BN64" si="225">BN60+BN62+BN63</f>
        <v>0</v>
      </c>
      <c r="BO64" s="131">
        <f t="shared" ref="BO64" si="226">BO60+BO62+BO63</f>
        <v>0</v>
      </c>
      <c r="BP64" s="131">
        <f t="shared" ref="BP64" si="227">BP60+BP62+BP63</f>
        <v>0</v>
      </c>
      <c r="BQ64" s="131">
        <f t="shared" ref="BQ64" si="228">BQ60+BQ62+BQ63</f>
        <v>0</v>
      </c>
      <c r="BR64" s="131">
        <f t="shared" ref="BR64" si="229">BR60+BR62+BR63</f>
        <v>0</v>
      </c>
      <c r="BS64" s="131">
        <f t="shared" ref="BS64" si="230">BS60+BS62+BS63</f>
        <v>0</v>
      </c>
      <c r="BT64" s="131">
        <f t="shared" ref="BT64" si="231">BT60+BT62+BT63</f>
        <v>0</v>
      </c>
      <c r="BU64" s="131">
        <f t="shared" ref="BU64" si="232">BU60+BU62+BU63</f>
        <v>0</v>
      </c>
      <c r="BV64" s="168">
        <f>BU64</f>
        <v>0</v>
      </c>
      <c r="BW64" s="319"/>
      <c r="BX64" s="122"/>
    </row>
    <row r="65" spans="2:76"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33">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34">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35">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556961.01</v>
      </c>
      <c r="AY65" s="133">
        <f>'HEELJ - Saldos Bancários'!AS10</f>
        <v>1127598.75</v>
      </c>
      <c r="AZ65" s="133">
        <f>'HEELJ - Saldos Bancários'!AT10</f>
        <v>295.56</v>
      </c>
      <c r="BA65" s="133">
        <f>'HEELJ - Saldos Bancários'!AU10</f>
        <v>0</v>
      </c>
      <c r="BB65" s="133">
        <f>'HEELJ - Saldos Bancários'!AV10</f>
        <v>20210.87</v>
      </c>
      <c r="BC65" s="133">
        <f>'HEELJ - Saldos Bancários'!AW10</f>
        <v>0</v>
      </c>
      <c r="BD65" s="133">
        <f>'HEELJ - Saldos Bancários'!AX10</f>
        <v>497501.75</v>
      </c>
      <c r="BE65" s="133">
        <f>'HEELJ - Saldos Bancários'!AY10</f>
        <v>1322162.8500000001</v>
      </c>
      <c r="BF65" s="133">
        <f>'HEELJ - Saldos Bancários'!AZ10</f>
        <v>206.3</v>
      </c>
      <c r="BG65" s="304">
        <f t="shared" ref="BG65:BG67" si="236">BF65</f>
        <v>206.3</v>
      </c>
      <c r="BH65" s="139">
        <f>BG65/$AR$69</f>
        <v>0.17077814569536426</v>
      </c>
      <c r="BI65" s="115"/>
      <c r="BJ65" s="150">
        <f>'HEELJ - Saldos Bancários'!BA10</f>
        <v>0</v>
      </c>
      <c r="BK65" s="133">
        <f>'HEELJ - Saldos Bancários'!BB10</f>
        <v>0</v>
      </c>
      <c r="BL65" s="133">
        <f>'HEELJ - Saldos Bancários'!BC10</f>
        <v>0</v>
      </c>
      <c r="BM65" s="133">
        <f>'HEELJ - Saldos Bancários'!BD10</f>
        <v>0</v>
      </c>
      <c r="BN65" s="133">
        <f>'HEELJ - Saldos Bancários'!BE10</f>
        <v>0</v>
      </c>
      <c r="BO65" s="133">
        <f>'HEELJ - Saldos Bancários'!BF10</f>
        <v>0</v>
      </c>
      <c r="BP65" s="133">
        <f>'HEELJ - Saldos Bancários'!BG10</f>
        <v>0</v>
      </c>
      <c r="BQ65" s="133">
        <f>'HEELJ - Saldos Bancários'!BH10</f>
        <v>0</v>
      </c>
      <c r="BR65" s="133">
        <f>'HEELJ - Saldos Bancários'!BI10</f>
        <v>0</v>
      </c>
      <c r="BS65" s="133">
        <f>'HEELJ - Saldos Bancários'!BJ10</f>
        <v>0</v>
      </c>
      <c r="BT65" s="133">
        <f>'HEELJ - Saldos Bancários'!BK10</f>
        <v>0</v>
      </c>
      <c r="BU65" s="133">
        <f>'HEELJ - Saldos Bancários'!BL10</f>
        <v>0</v>
      </c>
      <c r="BV65" s="134">
        <f t="shared" ref="BV65:BV67" si="237">BU65</f>
        <v>0</v>
      </c>
      <c r="BW65" s="139">
        <f>BV65/$AR$69</f>
        <v>0</v>
      </c>
      <c r="BX65" s="115"/>
    </row>
    <row r="66" spans="2:76"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33"/>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34"/>
        <v>6071895.0299999993</v>
      </c>
      <c r="AD66" s="139">
        <f t="shared" ref="AD66:AD69" si="238">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35"/>
        <v>1207.06</v>
      </c>
      <c r="AS66" s="139">
        <f>AR66/$AR$69</f>
        <v>0.99922185430463573</v>
      </c>
      <c r="AT66" s="115"/>
      <c r="AU66" s="133">
        <f>'HEELJ - Saldos Bancários'!AO20</f>
        <v>90281.4</v>
      </c>
      <c r="AV66" s="133">
        <f>'HEELJ - Saldos Bancários'!AP20</f>
        <v>423424.54000000004</v>
      </c>
      <c r="AW66" s="133">
        <f>'HEELJ - Saldos Bancários'!AQ20</f>
        <v>76549.72</v>
      </c>
      <c r="AX66" s="133">
        <f>'HEELJ - Saldos Bancários'!AR20</f>
        <v>1000867.24</v>
      </c>
      <c r="AY66" s="133">
        <f>'HEELJ - Saldos Bancários'!AS20</f>
        <v>543136.29</v>
      </c>
      <c r="AZ66" s="133">
        <f>'HEELJ - Saldos Bancários'!AT20</f>
        <v>2344727.0299999998</v>
      </c>
      <c r="BA66" s="133">
        <f>'HEELJ - Saldos Bancários'!AU20</f>
        <v>2037011.2</v>
      </c>
      <c r="BB66" s="133">
        <f>'HEELJ - Saldos Bancários'!AV20</f>
        <v>1103273.72</v>
      </c>
      <c r="BC66" s="133">
        <f>'HEELJ - Saldos Bancários'!AW20</f>
        <v>4804.2000000000007</v>
      </c>
      <c r="BD66" s="133">
        <f>'HEELJ - Saldos Bancários'!AX20</f>
        <v>4281882.82</v>
      </c>
      <c r="BE66" s="133">
        <f>'HEELJ - Saldos Bancários'!AY20</f>
        <v>2771165.7299999995</v>
      </c>
      <c r="BF66" s="133">
        <f>'HEELJ - Saldos Bancários'!AZ20</f>
        <v>875315.93</v>
      </c>
      <c r="BG66" s="304">
        <f t="shared" si="236"/>
        <v>875315.93</v>
      </c>
      <c r="BH66" s="139">
        <f>BG66/$AR$69</f>
        <v>724.59927980132454</v>
      </c>
      <c r="BI66" s="115"/>
      <c r="BJ66" s="150">
        <f>'HEELJ - Saldos Bancários'!BA20</f>
        <v>856241.12</v>
      </c>
      <c r="BK66" s="133">
        <f>'HEELJ - Saldos Bancários'!BB20</f>
        <v>0</v>
      </c>
      <c r="BL66" s="133">
        <f>'HEELJ - Saldos Bancários'!BC20</f>
        <v>0</v>
      </c>
      <c r="BM66" s="133">
        <f>'HEELJ - Saldos Bancários'!BD20</f>
        <v>0</v>
      </c>
      <c r="BN66" s="133">
        <f>'HEELJ - Saldos Bancários'!BE20</f>
        <v>0</v>
      </c>
      <c r="BO66" s="133">
        <f>'HEELJ - Saldos Bancários'!BF20</f>
        <v>0</v>
      </c>
      <c r="BP66" s="133">
        <f>'HEELJ - Saldos Bancários'!BG20</f>
        <v>0</v>
      </c>
      <c r="BQ66" s="133">
        <f>'HEELJ - Saldos Bancários'!BH20</f>
        <v>0</v>
      </c>
      <c r="BR66" s="133">
        <f>'HEELJ - Saldos Bancários'!BI20</f>
        <v>0</v>
      </c>
      <c r="BS66" s="133">
        <f>'HEELJ - Saldos Bancários'!BJ20</f>
        <v>0</v>
      </c>
      <c r="BT66" s="133">
        <f>'HEELJ - Saldos Bancários'!BK20</f>
        <v>0</v>
      </c>
      <c r="BU66" s="133">
        <f>'HEELJ - Saldos Bancários'!BL20</f>
        <v>0</v>
      </c>
      <c r="BV66" s="134">
        <f t="shared" si="237"/>
        <v>0</v>
      </c>
      <c r="BW66" s="139">
        <f>BV66/$AR$69</f>
        <v>0</v>
      </c>
      <c r="BX66" s="115"/>
    </row>
    <row r="67" spans="2:76"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33"/>
        <v>0</v>
      </c>
      <c r="P67" s="208"/>
      <c r="Q67" s="150">
        <v>0</v>
      </c>
      <c r="R67" s="133">
        <v>0</v>
      </c>
      <c r="S67" s="133">
        <v>0</v>
      </c>
      <c r="T67" s="133">
        <v>0</v>
      </c>
      <c r="U67" s="133">
        <v>0</v>
      </c>
      <c r="V67" s="133">
        <v>0</v>
      </c>
      <c r="W67" s="133">
        <v>0</v>
      </c>
      <c r="X67" s="133">
        <v>0</v>
      </c>
      <c r="Y67" s="133">
        <v>0</v>
      </c>
      <c r="Z67" s="133">
        <v>0</v>
      </c>
      <c r="AA67" s="133">
        <v>0</v>
      </c>
      <c r="AB67" s="133">
        <v>0</v>
      </c>
      <c r="AC67" s="241">
        <f t="shared" si="234"/>
        <v>0</v>
      </c>
      <c r="AD67" s="139">
        <f t="shared" si="238"/>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35"/>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36"/>
        <v>0</v>
      </c>
      <c r="BH67" s="139">
        <f>BG67/$AR$69</f>
        <v>0</v>
      </c>
      <c r="BI67" s="115"/>
      <c r="BJ67" s="150">
        <f>BJ10</f>
        <v>0</v>
      </c>
      <c r="BK67" s="132">
        <v>0</v>
      </c>
      <c r="BL67" s="132">
        <v>0</v>
      </c>
      <c r="BM67" s="132">
        <v>0</v>
      </c>
      <c r="BN67" s="132">
        <v>0</v>
      </c>
      <c r="BO67" s="132">
        <v>0</v>
      </c>
      <c r="BP67" s="158">
        <v>0</v>
      </c>
      <c r="BQ67" s="132">
        <v>0</v>
      </c>
      <c r="BR67" s="133">
        <f>BR10</f>
        <v>0</v>
      </c>
      <c r="BS67" s="133">
        <f>BS10</f>
        <v>0</v>
      </c>
      <c r="BT67" s="133">
        <f>BT10</f>
        <v>0</v>
      </c>
      <c r="BU67" s="133">
        <f>BU10</f>
        <v>0</v>
      </c>
      <c r="BV67" s="134">
        <f t="shared" si="237"/>
        <v>0</v>
      </c>
      <c r="BW67" s="139">
        <f>BV67/$AR$69</f>
        <v>0</v>
      </c>
      <c r="BX67" s="115"/>
    </row>
    <row r="68" spans="2:76"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79"/>
        <v>0</v>
      </c>
      <c r="P68" s="208"/>
      <c r="Q68" s="150">
        <v>0</v>
      </c>
      <c r="R68" s="133">
        <v>0</v>
      </c>
      <c r="S68" s="133">
        <v>0</v>
      </c>
      <c r="T68" s="133">
        <v>0</v>
      </c>
      <c r="U68" s="133">
        <v>0</v>
      </c>
      <c r="V68" s="133">
        <v>0</v>
      </c>
      <c r="W68" s="133">
        <v>0</v>
      </c>
      <c r="X68" s="133">
        <v>0</v>
      </c>
      <c r="Y68" s="133">
        <v>0</v>
      </c>
      <c r="Z68" s="133">
        <v>0</v>
      </c>
      <c r="AA68" s="133">
        <v>0</v>
      </c>
      <c r="AB68" s="133">
        <v>0</v>
      </c>
      <c r="AC68" s="241">
        <f t="shared" si="180"/>
        <v>0</v>
      </c>
      <c r="AD68" s="139">
        <f t="shared" si="238"/>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81"/>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39">SUM(AU68:BF68)</f>
        <v>0</v>
      </c>
      <c r="BH68" s="139">
        <f>BG68/$AR$69</f>
        <v>0</v>
      </c>
      <c r="BI68" s="122"/>
      <c r="BJ68" s="150">
        <f>BJ11</f>
        <v>0</v>
      </c>
      <c r="BK68" s="132">
        <v>0</v>
      </c>
      <c r="BL68" s="132">
        <v>0</v>
      </c>
      <c r="BM68" s="132">
        <v>0</v>
      </c>
      <c r="BN68" s="132">
        <v>0</v>
      </c>
      <c r="BO68" s="132">
        <v>0</v>
      </c>
      <c r="BP68" s="132">
        <v>0</v>
      </c>
      <c r="BQ68" s="132">
        <v>0</v>
      </c>
      <c r="BR68" s="132">
        <v>0</v>
      </c>
      <c r="BS68" s="132">
        <v>0</v>
      </c>
      <c r="BT68" s="132">
        <v>0</v>
      </c>
      <c r="BU68" s="132">
        <v>0</v>
      </c>
      <c r="BV68" s="134">
        <f t="shared" ref="BV68" si="240">SUM(BJ68:BU68)</f>
        <v>0</v>
      </c>
      <c r="BW68" s="139">
        <f>BV68/$AR$69</f>
        <v>0</v>
      </c>
      <c r="BX68" s="122"/>
    </row>
    <row r="69" spans="2:76" s="117" customFormat="1" x14ac:dyDescent="0.3">
      <c r="B69" s="249" t="s">
        <v>110</v>
      </c>
      <c r="C69" s="144">
        <f t="shared" ref="C69:O69" si="241">SUM(C65:C68)</f>
        <v>147844.24</v>
      </c>
      <c r="D69" s="134">
        <f t="shared" si="241"/>
        <v>403838.25</v>
      </c>
      <c r="E69" s="134">
        <f t="shared" si="241"/>
        <v>416805.55</v>
      </c>
      <c r="F69" s="134">
        <f t="shared" si="241"/>
        <v>160911.85</v>
      </c>
      <c r="G69" s="134">
        <f t="shared" si="241"/>
        <v>267204.24</v>
      </c>
      <c r="H69" s="134">
        <f t="shared" si="241"/>
        <v>388544.77</v>
      </c>
      <c r="I69" s="134">
        <f t="shared" si="241"/>
        <v>272471.52</v>
      </c>
      <c r="J69" s="134">
        <f t="shared" si="241"/>
        <v>143187.24</v>
      </c>
      <c r="K69" s="134">
        <f t="shared" si="241"/>
        <v>169487.19999999998</v>
      </c>
      <c r="L69" s="134">
        <f t="shared" si="241"/>
        <v>278508.5</v>
      </c>
      <c r="M69" s="134">
        <f t="shared" si="241"/>
        <v>128933.47</v>
      </c>
      <c r="N69" s="153">
        <f t="shared" si="241"/>
        <v>1135656.1399999999</v>
      </c>
      <c r="O69" s="241">
        <f t="shared" si="241"/>
        <v>1135656.1399999999</v>
      </c>
      <c r="P69" s="212"/>
      <c r="Q69" s="144">
        <f t="shared" ref="Q69:AC69" si="242">SUM(Q65:Q68)</f>
        <v>732683.55</v>
      </c>
      <c r="R69" s="134">
        <f t="shared" si="242"/>
        <v>560994.09</v>
      </c>
      <c r="S69" s="134">
        <f t="shared" si="242"/>
        <v>829613.30999999994</v>
      </c>
      <c r="T69" s="134">
        <f t="shared" si="242"/>
        <v>411206.95000000007</v>
      </c>
      <c r="U69" s="134">
        <f t="shared" si="242"/>
        <v>1800874.8900000001</v>
      </c>
      <c r="V69" s="134">
        <f t="shared" si="242"/>
        <v>1844659.1100000003</v>
      </c>
      <c r="W69" s="134">
        <f t="shared" si="242"/>
        <v>2550071.9900000002</v>
      </c>
      <c r="X69" s="134">
        <f t="shared" si="242"/>
        <v>2054219.49</v>
      </c>
      <c r="Y69" s="134">
        <f t="shared" si="242"/>
        <v>1764480.0899999999</v>
      </c>
      <c r="Z69" s="134">
        <f t="shared" si="242"/>
        <v>1670110.38</v>
      </c>
      <c r="AA69" s="134">
        <f t="shared" si="242"/>
        <v>2423520.08</v>
      </c>
      <c r="AB69" s="134">
        <f t="shared" si="242"/>
        <v>8878320.879999999</v>
      </c>
      <c r="AC69" s="241">
        <f t="shared" si="242"/>
        <v>8878320.879999999</v>
      </c>
      <c r="AD69" s="139">
        <f t="shared" si="238"/>
        <v>1</v>
      </c>
      <c r="AE69" s="122"/>
      <c r="AF69" s="144">
        <f t="shared" ref="AF69:AQ69" si="243">AF65+AF66+AF67+AF68</f>
        <v>8235270.8700000001</v>
      </c>
      <c r="AG69" s="134">
        <f t="shared" si="243"/>
        <v>6422611.4899999993</v>
      </c>
      <c r="AH69" s="134">
        <f t="shared" si="243"/>
        <v>6221881.1799999997</v>
      </c>
      <c r="AI69" s="134">
        <f t="shared" si="243"/>
        <v>5283032.7299999995</v>
      </c>
      <c r="AJ69" s="134">
        <f t="shared" si="243"/>
        <v>5275488.4799999995</v>
      </c>
      <c r="AK69" s="134">
        <f t="shared" si="243"/>
        <v>4353731.42</v>
      </c>
      <c r="AL69" s="154">
        <f t="shared" si="243"/>
        <v>3446686.6899999995</v>
      </c>
      <c r="AM69" s="134">
        <f t="shared" si="243"/>
        <v>989599.58</v>
      </c>
      <c r="AN69" s="134">
        <f t="shared" si="243"/>
        <v>494972.44000000006</v>
      </c>
      <c r="AO69" s="134">
        <f t="shared" si="243"/>
        <v>35731.409999999996</v>
      </c>
      <c r="AP69" s="134">
        <f t="shared" si="243"/>
        <v>1291045.46</v>
      </c>
      <c r="AQ69" s="134">
        <f t="shared" si="243"/>
        <v>1208</v>
      </c>
      <c r="AR69" s="241">
        <f t="shared" ref="AR69" si="244">SUM(AR65:AR68)</f>
        <v>1208</v>
      </c>
      <c r="AS69" s="139">
        <f>AR69/$AR$69</f>
        <v>1</v>
      </c>
      <c r="AT69" s="122"/>
      <c r="AU69" s="144">
        <f t="shared" ref="AU69:BF69" si="245">AU65+AU66+AU67+AU68</f>
        <v>149674.44</v>
      </c>
      <c r="AV69" s="134">
        <f t="shared" si="245"/>
        <v>423460.42000000004</v>
      </c>
      <c r="AW69" s="134">
        <f t="shared" si="245"/>
        <v>76549.72</v>
      </c>
      <c r="AX69" s="134">
        <f t="shared" si="245"/>
        <v>1557828.25</v>
      </c>
      <c r="AY69" s="134">
        <f t="shared" si="245"/>
        <v>1670735.04</v>
      </c>
      <c r="AZ69" s="134">
        <f t="shared" si="245"/>
        <v>2345022.59</v>
      </c>
      <c r="BA69" s="154">
        <f t="shared" si="245"/>
        <v>2037011.2</v>
      </c>
      <c r="BB69" s="134">
        <f t="shared" si="245"/>
        <v>1123484.5900000001</v>
      </c>
      <c r="BC69" s="134">
        <f t="shared" si="245"/>
        <v>4804.2000000000007</v>
      </c>
      <c r="BD69" s="134">
        <f t="shared" si="245"/>
        <v>4779384.57</v>
      </c>
      <c r="BE69" s="134">
        <f t="shared" si="245"/>
        <v>4093328.5799999996</v>
      </c>
      <c r="BF69" s="134">
        <f t="shared" si="245"/>
        <v>875522.2300000001</v>
      </c>
      <c r="BG69" s="241">
        <f t="shared" ref="BG69" si="246">SUM(BG65:BG68)</f>
        <v>875522.2300000001</v>
      </c>
      <c r="BH69" s="139">
        <f>BG69/$AR$69</f>
        <v>724.77005794701995</v>
      </c>
      <c r="BI69" s="122"/>
      <c r="BJ69" s="144">
        <f t="shared" ref="BJ69:BU69" si="247">BJ65+BJ66+BJ67+BJ68</f>
        <v>856241.12</v>
      </c>
      <c r="BK69" s="134">
        <f t="shared" si="247"/>
        <v>0</v>
      </c>
      <c r="BL69" s="134">
        <f t="shared" si="247"/>
        <v>0</v>
      </c>
      <c r="BM69" s="134">
        <f t="shared" si="247"/>
        <v>0</v>
      </c>
      <c r="BN69" s="134">
        <f t="shared" si="247"/>
        <v>0</v>
      </c>
      <c r="BO69" s="134">
        <f t="shared" si="247"/>
        <v>0</v>
      </c>
      <c r="BP69" s="154">
        <f t="shared" si="247"/>
        <v>0</v>
      </c>
      <c r="BQ69" s="134">
        <f t="shared" si="247"/>
        <v>0</v>
      </c>
      <c r="BR69" s="134">
        <f t="shared" si="247"/>
        <v>0</v>
      </c>
      <c r="BS69" s="134">
        <f t="shared" si="247"/>
        <v>0</v>
      </c>
      <c r="BT69" s="134">
        <f t="shared" si="247"/>
        <v>0</v>
      </c>
      <c r="BU69" s="134">
        <f t="shared" si="247"/>
        <v>0</v>
      </c>
      <c r="BV69" s="134">
        <f t="shared" ref="BV69" si="248">SUM(BV65:BV68)</f>
        <v>0</v>
      </c>
      <c r="BW69" s="139">
        <f>BV69/$AR$69</f>
        <v>0</v>
      </c>
      <c r="BX69" s="122"/>
    </row>
    <row r="70" spans="2:76" ht="12.6" thickBot="1" x14ac:dyDescent="0.35">
      <c r="B70" s="252" t="s">
        <v>111</v>
      </c>
      <c r="C70" s="159">
        <f>C64-C69</f>
        <v>0</v>
      </c>
      <c r="D70" s="159">
        <f t="shared" ref="D70:N70" si="249">D64-D69</f>
        <v>-2.6564113795757294E-3</v>
      </c>
      <c r="E70" s="159">
        <f t="shared" si="249"/>
        <v>0</v>
      </c>
      <c r="F70" s="159">
        <f t="shared" si="249"/>
        <v>0</v>
      </c>
      <c r="G70" s="159">
        <f t="shared" si="249"/>
        <v>0</v>
      </c>
      <c r="H70" s="159">
        <f t="shared" si="249"/>
        <v>0</v>
      </c>
      <c r="I70" s="159">
        <f t="shared" si="249"/>
        <v>0</v>
      </c>
      <c r="J70" s="159">
        <f t="shared" si="249"/>
        <v>-2.3283064365386963E-10</v>
      </c>
      <c r="K70" s="159">
        <f t="shared" si="249"/>
        <v>0</v>
      </c>
      <c r="L70" s="159">
        <f t="shared" si="249"/>
        <v>0</v>
      </c>
      <c r="M70" s="159">
        <f t="shared" si="249"/>
        <v>9.9999999511055648E-3</v>
      </c>
      <c r="N70" s="159">
        <f t="shared" si="249"/>
        <v>0</v>
      </c>
      <c r="O70" s="242">
        <f>SUM(C70:N70)</f>
        <v>7.3435883386991918E-3</v>
      </c>
      <c r="Q70" s="159">
        <f t="shared" ref="Q70" si="250">Q64-Q69</f>
        <v>0</v>
      </c>
      <c r="R70" s="159">
        <f t="shared" ref="R70" si="251">R64-R69</f>
        <v>0</v>
      </c>
      <c r="S70" s="159">
        <f t="shared" ref="S70" si="252">S64-S69</f>
        <v>0</v>
      </c>
      <c r="T70" s="159">
        <f t="shared" ref="T70" si="253">T64-T69</f>
        <v>0</v>
      </c>
      <c r="U70" s="159">
        <f t="shared" ref="U70" si="254">U64-U69</f>
        <v>0</v>
      </c>
      <c r="V70" s="340">
        <f t="shared" ref="V70" si="255">V64-V69</f>
        <v>0</v>
      </c>
      <c r="W70" s="340">
        <f t="shared" ref="W70" si="256">W64-W69</f>
        <v>0</v>
      </c>
      <c r="X70" s="159">
        <f t="shared" ref="X70" si="257">X64-X69</f>
        <v>0</v>
      </c>
      <c r="Y70" s="159">
        <f t="shared" ref="Y70" si="258">Y64-Y69</f>
        <v>0</v>
      </c>
      <c r="Z70" s="159">
        <f t="shared" ref="Z70" si="259">Z64-Z69</f>
        <v>0</v>
      </c>
      <c r="AA70" s="159">
        <f t="shared" ref="AA70" si="260">AA64-AA69</f>
        <v>0</v>
      </c>
      <c r="AB70" s="340">
        <f t="shared" ref="AB70" si="261">AB64-AB69</f>
        <v>1.0000001639127731E-2</v>
      </c>
      <c r="AC70" s="242">
        <f>SUM(Q70:AB70)</f>
        <v>1.0000001639127731E-2</v>
      </c>
      <c r="AD70" s="161"/>
      <c r="AE70" s="122"/>
      <c r="AF70" s="159">
        <f t="shared" ref="AF70" si="262">AF64-AF69</f>
        <v>0</v>
      </c>
      <c r="AG70" s="159">
        <f t="shared" ref="AG70" si="263">AG64-AG69</f>
        <v>0</v>
      </c>
      <c r="AH70" s="159">
        <f t="shared" ref="AH70" si="264">AH64-AH69</f>
        <v>0</v>
      </c>
      <c r="AI70" s="340">
        <f t="shared" ref="AI70" si="265">AI64-AI69</f>
        <v>0</v>
      </c>
      <c r="AJ70" s="340">
        <f t="shared" ref="AJ70" si="266">AJ64-AJ69</f>
        <v>0</v>
      </c>
      <c r="AK70" s="340">
        <f>AK64-AK69</f>
        <v>-3.0000004917383194E-3</v>
      </c>
      <c r="AL70" s="340">
        <f t="shared" ref="AL70" si="267">AL64-AL69</f>
        <v>0</v>
      </c>
      <c r="AM70" s="340">
        <f t="shared" ref="AM70" si="268">AM64-AM69</f>
        <v>-9.3132257461547852E-10</v>
      </c>
      <c r="AN70" s="340">
        <f t="shared" ref="AN70" si="269">AN64-AN69</f>
        <v>8.149072527885437E-10</v>
      </c>
      <c r="AO70" s="340">
        <f t="shared" ref="AO70" si="270">AO64-AO69</f>
        <v>1.5279510989785194E-10</v>
      </c>
      <c r="AP70" s="159">
        <f t="shared" ref="AP70" si="271">AP64-AP69</f>
        <v>0</v>
      </c>
      <c r="AQ70" s="159">
        <f t="shared" ref="AQ70" si="272">AQ64-AQ69</f>
        <v>4.7097820788621902E-3</v>
      </c>
      <c r="AR70" s="242">
        <f>SUM(AF70:AQ70)</f>
        <v>1.7097816235036589E-3</v>
      </c>
      <c r="AS70" s="161"/>
      <c r="AT70" s="122"/>
      <c r="AU70" s="159">
        <f>AU64-AU69</f>
        <v>-5.2386894822120667E-10</v>
      </c>
      <c r="AV70" s="160">
        <f t="shared" ref="AV70:BF70" si="273">AV64-AV69</f>
        <v>0</v>
      </c>
      <c r="AW70" s="160">
        <f t="shared" si="273"/>
        <v>-7.2759576141834259E-10</v>
      </c>
      <c r="AX70" s="160">
        <f t="shared" si="273"/>
        <v>0</v>
      </c>
      <c r="AY70" s="160">
        <f t="shared" si="273"/>
        <v>0</v>
      </c>
      <c r="AZ70" s="160">
        <f t="shared" si="273"/>
        <v>0</v>
      </c>
      <c r="BA70" s="160">
        <f t="shared" si="273"/>
        <v>0</v>
      </c>
      <c r="BB70" s="160">
        <f t="shared" si="273"/>
        <v>0</v>
      </c>
      <c r="BC70" s="160">
        <f t="shared" si="273"/>
        <v>1.8553691916167736E-10</v>
      </c>
      <c r="BD70" s="160">
        <f t="shared" si="273"/>
        <v>0</v>
      </c>
      <c r="BE70" s="160">
        <f t="shared" si="273"/>
        <v>0</v>
      </c>
      <c r="BF70" s="160">
        <f t="shared" si="273"/>
        <v>0</v>
      </c>
      <c r="BG70" s="242">
        <f>SUM(AU70:BF70)</f>
        <v>-1.0659277904778719E-9</v>
      </c>
      <c r="BH70" s="161"/>
      <c r="BI70" s="122"/>
      <c r="BJ70" s="159">
        <f>BJ64-BJ69</f>
        <v>0</v>
      </c>
      <c r="BK70" s="160">
        <f t="shared" ref="BK70:BU70" si="274">BK64-BK69</f>
        <v>0</v>
      </c>
      <c r="BL70" s="160">
        <f t="shared" si="274"/>
        <v>0</v>
      </c>
      <c r="BM70" s="160">
        <f t="shared" si="274"/>
        <v>0</v>
      </c>
      <c r="BN70" s="160">
        <f t="shared" si="274"/>
        <v>0</v>
      </c>
      <c r="BO70" s="160">
        <f>BO60-BO69</f>
        <v>0</v>
      </c>
      <c r="BP70" s="160">
        <f t="shared" si="274"/>
        <v>0</v>
      </c>
      <c r="BQ70" s="160">
        <f t="shared" si="274"/>
        <v>0</v>
      </c>
      <c r="BR70" s="160">
        <f t="shared" si="274"/>
        <v>0</v>
      </c>
      <c r="BS70" s="160">
        <f t="shared" si="274"/>
        <v>0</v>
      </c>
      <c r="BT70" s="160">
        <f t="shared" si="274"/>
        <v>0</v>
      </c>
      <c r="BU70" s="160">
        <f t="shared" si="274"/>
        <v>0</v>
      </c>
      <c r="BV70" s="242">
        <f>SUM(BJ70:BU70)</f>
        <v>0</v>
      </c>
      <c r="BW70" s="161"/>
      <c r="BX70" s="122"/>
    </row>
    <row r="71" spans="2:76"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c r="BJ71" s="164"/>
      <c r="BK71" s="164"/>
      <c r="BL71" s="164"/>
      <c r="BM71" s="164"/>
      <c r="BN71" s="164"/>
      <c r="BO71" s="164"/>
      <c r="BP71" s="164"/>
      <c r="BQ71" s="164"/>
      <c r="BR71" s="164"/>
      <c r="BS71" s="164"/>
      <c r="BT71" s="164"/>
      <c r="BU71" s="164"/>
      <c r="BV71" s="165"/>
    </row>
    <row r="72" spans="2:76" x14ac:dyDescent="0.3">
      <c r="B72" s="164"/>
      <c r="C72" s="317">
        <f>C26+C31+C53+C59+C62+C63</f>
        <v>-52491.349999999627</v>
      </c>
      <c r="D72" s="317">
        <f t="shared" ref="D72:O72" si="275">D26+D31+D53+D59+D62+D63</f>
        <v>255994.00734358863</v>
      </c>
      <c r="E72" s="317">
        <f t="shared" si="275"/>
        <v>12967.299999999814</v>
      </c>
      <c r="F72" s="317">
        <f t="shared" si="275"/>
        <v>-255893.70000000007</v>
      </c>
      <c r="G72" s="317">
        <f t="shared" si="275"/>
        <v>106292.39000000013</v>
      </c>
      <c r="H72" s="317">
        <f t="shared" si="275"/>
        <v>-241264.96999999997</v>
      </c>
      <c r="I72" s="317">
        <f t="shared" si="275"/>
        <v>-332.09000000031665</v>
      </c>
      <c r="J72" s="317">
        <f t="shared" si="275"/>
        <v>516.18999999971129</v>
      </c>
      <c r="K72" s="317">
        <f t="shared" si="275"/>
        <v>505.35999999986961</v>
      </c>
      <c r="L72" s="317">
        <f t="shared" si="275"/>
        <v>50877.100000000362</v>
      </c>
      <c r="M72" s="317">
        <f t="shared" si="275"/>
        <v>-48274.350000000122</v>
      </c>
      <c r="N72" s="317">
        <f t="shared" si="275"/>
        <v>105.15999999968335</v>
      </c>
      <c r="O72" s="317">
        <f t="shared" si="275"/>
        <v>-170998.9526564104</v>
      </c>
      <c r="Q72" s="317">
        <f>Q26+Q31+Q53+Q59+Q62+Q63</f>
        <v>395737.04000000004</v>
      </c>
      <c r="R72" s="317">
        <f t="shared" ref="R72:AC72" si="276">R26+R31+R53+R59+R62+R63</f>
        <v>-77896.379999999888</v>
      </c>
      <c r="S72" s="317">
        <f t="shared" si="276"/>
        <v>270294.91000000038</v>
      </c>
      <c r="T72" s="317">
        <f t="shared" si="276"/>
        <v>-418406.3600000001</v>
      </c>
      <c r="U72" s="317">
        <f t="shared" si="276"/>
        <v>-129768.30999999959</v>
      </c>
      <c r="V72" s="317">
        <f t="shared" si="276"/>
        <v>37562.539999999397</v>
      </c>
      <c r="W72" s="317">
        <f t="shared" si="276"/>
        <v>-42390.600000000326</v>
      </c>
      <c r="X72" s="317">
        <f t="shared" si="276"/>
        <v>15332.680000000168</v>
      </c>
      <c r="Y72" s="317">
        <f t="shared" si="276"/>
        <v>286482.1800000004</v>
      </c>
      <c r="Z72" s="317">
        <f t="shared" si="276"/>
        <v>-287494.12999999919</v>
      </c>
      <c r="AA72" s="317">
        <f t="shared" si="276"/>
        <v>825359.06999999937</v>
      </c>
      <c r="AB72" s="317">
        <f t="shared" si="276"/>
        <v>1979177.06</v>
      </c>
      <c r="AC72" s="317">
        <f t="shared" si="276"/>
        <v>2853989.6999999993</v>
      </c>
      <c r="AF72" s="317">
        <f>AF26+AF31+AF53+AF59+AF62+AF63</f>
        <v>-2764748.5599999996</v>
      </c>
      <c r="AG72" s="317">
        <f t="shared" ref="AG72:AR72" si="277">AG26+AG31+AG53+AG59+AG62+AG63</f>
        <v>25690.540000000037</v>
      </c>
      <c r="AH72" s="317">
        <f t="shared" si="277"/>
        <v>26649.939999999944</v>
      </c>
      <c r="AI72" s="317">
        <f t="shared" si="277"/>
        <v>507788.16000000015</v>
      </c>
      <c r="AJ72" s="317">
        <f t="shared" si="277"/>
        <v>-484604.97999999952</v>
      </c>
      <c r="AK72" s="317">
        <f t="shared" si="277"/>
        <v>19208.287000000011</v>
      </c>
      <c r="AL72" s="317">
        <f t="shared" si="277"/>
        <v>15171.479999999516</v>
      </c>
      <c r="AM72" s="317">
        <f t="shared" si="277"/>
        <v>-24407.030000000726</v>
      </c>
      <c r="AN72" s="317">
        <f t="shared" si="277"/>
        <v>309442.43000000087</v>
      </c>
      <c r="AO72" s="317">
        <f t="shared" si="277"/>
        <v>-275174.31000000006</v>
      </c>
      <c r="AP72" s="317">
        <f t="shared" si="277"/>
        <v>466122.27000000048</v>
      </c>
      <c r="AQ72" s="317">
        <f t="shared" si="277"/>
        <v>-500769.86529021757</v>
      </c>
      <c r="AR72" s="317">
        <f t="shared" si="277"/>
        <v>-2679631.6382902153</v>
      </c>
      <c r="AU72" s="317">
        <f>AU26+AU31+AU53+AU59+AU62+AU63</f>
        <v>59485.749999999767</v>
      </c>
      <c r="AV72" s="317">
        <f t="shared" ref="AV72:BG72" si="278">AV26+AV31+AV53+AV59+AV62+AV63</f>
        <v>-59240.489999999758</v>
      </c>
      <c r="AW72" s="317">
        <f t="shared" si="278"/>
        <v>-104.65000000083819</v>
      </c>
      <c r="AX72" s="317">
        <f t="shared" si="278"/>
        <v>556978.13000000012</v>
      </c>
      <c r="AY72" s="317">
        <f t="shared" si="278"/>
        <v>570838.63000000035</v>
      </c>
      <c r="AZ72" s="317">
        <f t="shared" si="278"/>
        <v>-1127092.4399999985</v>
      </c>
      <c r="BA72" s="317">
        <f t="shared" si="278"/>
        <v>-34.120000000111759</v>
      </c>
      <c r="BB72" s="317">
        <f t="shared" si="278"/>
        <v>20496.330000000075</v>
      </c>
      <c r="BC72" s="317">
        <f t="shared" si="278"/>
        <v>-20078.010000000009</v>
      </c>
      <c r="BD72" s="317">
        <f t="shared" si="278"/>
        <v>500472.21000000136</v>
      </c>
      <c r="BE72" s="317">
        <f t="shared" si="278"/>
        <v>830939.08000000054</v>
      </c>
      <c r="BF72" s="317">
        <f t="shared" si="278"/>
        <v>-1317592.1199999994</v>
      </c>
      <c r="BG72" s="317">
        <f t="shared" si="278"/>
        <v>15068.299999989511</v>
      </c>
      <c r="BJ72" s="317">
        <f>BJ26+BJ31+BJ53+BJ59+BJ62+BJ63</f>
        <v>246.03999999957159</v>
      </c>
      <c r="BK72" s="317">
        <f t="shared" ref="BK72:BV72" si="279">BK26+BK31+BK53+BK59+BK62+BK63</f>
        <v>0</v>
      </c>
      <c r="BL72" s="317">
        <f t="shared" si="279"/>
        <v>0</v>
      </c>
      <c r="BM72" s="317">
        <f t="shared" si="279"/>
        <v>0</v>
      </c>
      <c r="BN72" s="317">
        <f t="shared" si="279"/>
        <v>0</v>
      </c>
      <c r="BO72" s="317">
        <f t="shared" si="279"/>
        <v>0</v>
      </c>
      <c r="BP72" s="317">
        <f t="shared" si="279"/>
        <v>0</v>
      </c>
      <c r="BQ72" s="317">
        <f t="shared" si="279"/>
        <v>0</v>
      </c>
      <c r="BR72" s="317">
        <f t="shared" si="279"/>
        <v>0</v>
      </c>
      <c r="BS72" s="317">
        <f t="shared" si="279"/>
        <v>0</v>
      </c>
      <c r="BT72" s="317">
        <f t="shared" si="279"/>
        <v>0</v>
      </c>
      <c r="BU72" s="317">
        <f t="shared" si="279"/>
        <v>0</v>
      </c>
      <c r="BV72" s="317">
        <f t="shared" si="279"/>
        <v>246.03999999957159</v>
      </c>
    </row>
    <row r="73" spans="2:76" x14ac:dyDescent="0.3">
      <c r="B73" s="164"/>
      <c r="C73" s="318">
        <f>SUMIFS('Conciliação Bancária 2016.17.18'!$J:$J,'Conciliação Bancária 2016.17.18'!$D:$D,'Base -Receita-Despesa'!C$5)</f>
        <v>-52491.349999999737</v>
      </c>
      <c r="D73" s="318">
        <f>SUMIFS('Conciliação Bancária 2016.17.18'!$J:$J,'Conciliação Bancária 2016.17.18'!$D:$D,'Base -Receita-Despesa'!D$5)</f>
        <v>255994.00734358878</v>
      </c>
      <c r="E73" s="318">
        <f>SUMIFS('Conciliação Bancária 2016.17.18'!$J:$J,'Conciliação Bancária 2016.17.18'!$D:$D,'Base -Receita-Despesa'!E$5)</f>
        <v>12967.299999999901</v>
      </c>
      <c r="F73" s="318">
        <f>SUMIFS('Conciliação Bancária 2016.17.18'!$J:$J,'Conciliação Bancária 2016.17.18'!$D:$D,'Base -Receita-Despesa'!F$5)</f>
        <v>-255893.69999999987</v>
      </c>
      <c r="G73" s="318">
        <f>SUMIFS('Conciliação Bancária 2016.17.18'!$J:$J,'Conciliação Bancária 2016.17.18'!$D:$D,'Base -Receita-Despesa'!G$5)</f>
        <v>106292.38999999968</v>
      </c>
      <c r="H73" s="318">
        <f>SUMIFS('Conciliação Bancária 2016.17.18'!$J:$J,'Conciliação Bancária 2016.17.18'!$D:$D,'Base -Receita-Despesa'!H$5)</f>
        <v>-241264.96999999991</v>
      </c>
      <c r="I73" s="318">
        <f>SUMIFS('Conciliação Bancária 2016.17.18'!$J:$J,'Conciliação Bancária 2016.17.18'!$D:$D,'Base -Receita-Despesa'!I$5)</f>
        <v>-332.08999999984275</v>
      </c>
      <c r="J73" s="318">
        <f>SUMIFS('Conciliação Bancária 2016.17.18'!$J:$J,'Conciliação Bancária 2016.17.18'!$D:$D,'Base -Receita-Despesa'!J$5)</f>
        <v>516.18999999992957</v>
      </c>
      <c r="K73" s="318">
        <f>SUMIFS('Conciliação Bancária 2016.17.18'!$J:$J,'Conciliação Bancária 2016.17.18'!$D:$D,'Base -Receita-Despesa'!K$5)</f>
        <v>505.35999999985307</v>
      </c>
      <c r="L73" s="318">
        <f>SUMIFS('Conciliação Bancária 2016.17.18'!$J:$J,'Conciliação Bancária 2016.17.18'!$D:$D,'Base -Receita-Despesa'!L$5)</f>
        <v>50877.099999999933</v>
      </c>
      <c r="M73" s="318">
        <f>SUMIFS('Conciliação Bancária 2016.17.18'!$J:$J,'Conciliação Bancária 2016.17.18'!$D:$D,'Base -Receita-Despesa'!M$5)</f>
        <v>-48274.350000000035</v>
      </c>
      <c r="N73" s="318">
        <f>SUMIFS('Conciliação Bancária 2016.17.18'!$J:$J,'Conciliação Bancária 2016.17.18'!$D:$D,'Base -Receita-Despesa'!N$5)</f>
        <v>105.16000000023749</v>
      </c>
      <c r="O73" s="317">
        <f>SUMIFS('Conciliação Bancária 2016.17.18'!$J:$J,'Conciliação Bancária 2016.17.18'!$A:$A,C3)</f>
        <v>-170998.95265641194</v>
      </c>
      <c r="Q73" s="318">
        <f>SUMIFS('Conciliação Bancária 2016.17.18'!$J:$J,'Conciliação Bancária 2016.17.18'!$D:$D,'Base -Receita-Despesa'!Q$5)</f>
        <v>395737.03999999986</v>
      </c>
      <c r="R73" s="318">
        <f>SUMIFS('Conciliação Bancária 2016.17.18'!$J:$J,'Conciliação Bancária 2016.17.18'!$D:$D,'Base -Receita-Despesa'!R$5)</f>
        <v>-77896.379999999903</v>
      </c>
      <c r="S73" s="318">
        <f>SUMIFS('Conciliação Bancária 2016.17.18'!$J:$J,'Conciliação Bancária 2016.17.18'!$D:$D,'Base -Receita-Despesa'!S$5)</f>
        <v>270294.90999999986</v>
      </c>
      <c r="T73" s="318">
        <f>SUMIFS('Conciliação Bancária 2016.17.18'!$J:$J,'Conciliação Bancária 2016.17.18'!$D:$D,'Base -Receita-Despesa'!T$5)</f>
        <v>-418406.36000000034</v>
      </c>
      <c r="U73" s="318">
        <f>SUMIFS('Conciliação Bancária 2016.17.18'!$J:$J,'Conciliação Bancária 2016.17.18'!$D:$D,'Base -Receita-Despesa'!U$5)</f>
        <v>-129768.31</v>
      </c>
      <c r="V73" s="318">
        <f>SUMIFS('Conciliação Bancária 2016.17.18'!$J:$J,'Conciliação Bancária 2016.17.18'!$D:$D,'Base -Receita-Despesa'!V$5)</f>
        <v>37562.539999999884</v>
      </c>
      <c r="W73" s="318">
        <f>SUMIFS('Conciliação Bancária 2016.17.18'!$J:$J,'Conciliação Bancária 2016.17.18'!$D:$D,'Base -Receita-Despesa'!W$5)</f>
        <v>-42390.600000000682</v>
      </c>
      <c r="X73" s="318">
        <f>SUMIFS('Conciliação Bancária 2016.17.18'!$J:$J,'Conciliação Bancária 2016.17.18'!$D:$D,'Base -Receita-Despesa'!X$5)</f>
        <v>15332.680000000348</v>
      </c>
      <c r="Y73" s="318">
        <f>SUMIFS('Conciliação Bancária 2016.17.18'!$J:$J,'Conciliação Bancária 2016.17.18'!$D:$D,'Base -Receita-Despesa'!Y$5)</f>
        <v>286482.17999999976</v>
      </c>
      <c r="Z73" s="318">
        <f>SUMIFS('Conciliação Bancária 2016.17.18'!$J:$J,'Conciliação Bancária 2016.17.18'!$D:$D,'Base -Receita-Despesa'!Z$5)</f>
        <v>-287494.13000000076</v>
      </c>
      <c r="AA73" s="318">
        <f>SUMIFS('Conciliação Bancária 2016.17.18'!$J:$J,'Conciliação Bancária 2016.17.18'!$D:$D,'Base -Receita-Despesa'!AA$5)</f>
        <v>825359.0699999996</v>
      </c>
      <c r="AB73" s="318">
        <f>SUMIFS('Conciliação Bancária 2016.17.18'!$J:$J,'Conciliação Bancária 2016.17.18'!$D:$D,'Base -Receita-Despesa'!AB$5)</f>
        <v>1979177.0600000061</v>
      </c>
      <c r="AC73" s="317">
        <f>SUMIFS('Conciliação Bancária 2016.17.18'!$J:$J,'Conciliação Bancária 2016.17.18'!$A:$A,Q3)</f>
        <v>2853989.6999999983</v>
      </c>
      <c r="AF73" s="318">
        <f>SUMIFS('Conciliação Bancária 2016.17.18'!$J:$J,'Conciliação Bancária 2016.17.18'!$D:$D,'Base -Receita-Despesa'!AF$5)</f>
        <v>-2764748.5600000024</v>
      </c>
      <c r="AG73" s="318">
        <f>SUMIFS('Conciliação Bancária 2016.17.18'!$J:$J,'Conciliação Bancária 2016.17.18'!$D:$D,'Base -Receita-Despesa'!AG$5)</f>
        <v>25690.540000000037</v>
      </c>
      <c r="AH73" s="318">
        <f>SUMIFS('Conciliação Bancária 2016.17.18'!$J:$J,'Conciliação Bancária 2016.17.18'!$D:$D,'Base -Receita-Despesa'!AH$5)</f>
        <v>26649.939999999769</v>
      </c>
      <c r="AI73" s="318">
        <f>SUMIFS('Conciliação Bancária 2016.17.18'!$J:$J,'Conciliação Bancária 2016.17.18'!$D:$D,'Base -Receita-Despesa'!AI$5)</f>
        <v>507788.16000000125</v>
      </c>
      <c r="AJ73" s="318">
        <f>SUMIFS('Conciliação Bancária 2016.17.18'!$J:$J,'Conciliação Bancária 2016.17.18'!$D:$D,'Base -Receita-Despesa'!AJ$5)</f>
        <v>-484604.97999999917</v>
      </c>
      <c r="AK73" s="318">
        <f>SUMIFS('Conciliação Bancária 2016.17.18'!$J:$J,'Conciliação Bancária 2016.17.18'!$D:$D,'Base -Receita-Despesa'!AK$5)</f>
        <v>19208.287000000128</v>
      </c>
      <c r="AL73" s="318">
        <f>SUMIFS('Conciliação Bancária 2016.17.18'!$J:$J,'Conciliação Bancária 2016.17.18'!$D:$D,'Base -Receita-Despesa'!AL$5)</f>
        <v>15171.480000000085</v>
      </c>
      <c r="AM73" s="318">
        <f>SUMIFS('Conciliação Bancária 2016.17.18'!$J:$J,'Conciliação Bancária 2016.17.18'!$D:$D,'Base -Receita-Despesa'!AM$5)</f>
        <v>-24407.02999999989</v>
      </c>
      <c r="AN73" s="318">
        <f>SUMIFS('Conciliação Bancária 2016.17.18'!$J:$J,'Conciliação Bancária 2016.17.18'!$D:$D,'Base -Receita-Despesa'!AN$5)</f>
        <v>309442.42999999993</v>
      </c>
      <c r="AO73" s="318">
        <f>SUMIFS('Conciliação Bancária 2016.17.18'!$J:$J,'Conciliação Bancária 2016.17.18'!$D:$D,'Base -Receita-Despesa'!AO$5)</f>
        <v>-275174.30999999994</v>
      </c>
      <c r="AP73" s="318">
        <f>SUMIFS('Conciliação Bancária 2016.17.18'!$J:$J,'Conciliação Bancária 2016.17.18'!$D:$D,'Base -Receita-Despesa'!AP$5)</f>
        <v>466122.26999999984</v>
      </c>
      <c r="AQ73" s="318">
        <f>SUMIFS('Conciliação Bancária 2016.17.18'!$J:$J,'Conciliação Bancária 2016.17.18'!$D:$D,'Base -Receita-Despesa'!AQ$5)</f>
        <v>-500769.86529021885</v>
      </c>
      <c r="AR73" s="317">
        <f>SUMIFS('Conciliação Bancária 2016.17.18'!$J:$J,'Conciliação Bancária 2016.17.18'!$A:$A,AF3)</f>
        <v>-2679631.6382902171</v>
      </c>
      <c r="AU73" s="317">
        <f>SUMIFS('Conciliação Bancária 2016.17.18'!$J:$J,'Conciliação Bancária 2016.17.18'!$D:$D,'Base -Receita-Despesa'!AU$5)</f>
        <v>59485.750000000116</v>
      </c>
      <c r="AV73" s="317">
        <f>SUMIFS('Conciliação Bancária 2016.17.18'!$J:$J,'Conciliação Bancária 2016.17.18'!$D:$D,'Base -Receita-Despesa'!AV$5)</f>
        <v>-59240.490000000085</v>
      </c>
      <c r="AW73" s="317">
        <f>SUMIFS('Conciliação Bancária 2016.17.18'!$J:$J,'Conciliação Bancária 2016.17.18'!$D:$D,'Base -Receita-Despesa'!AW$5)</f>
        <v>-104.65000000002328</v>
      </c>
      <c r="AX73" s="317">
        <f>SUMIFS('Conciliação Bancária 2016.17.18'!$J:$J,'Conciliação Bancária 2016.17.18'!$D:$D,'Base -Receita-Despesa'!AX$5)</f>
        <v>556978.12999999989</v>
      </c>
      <c r="AY73" s="317">
        <f>SUMIFS('Conciliação Bancária 2016.17.18'!$J:$J,'Conciliação Bancária 2016.17.18'!$D:$D,'Base -Receita-Despesa'!AY$5)</f>
        <v>570838.62999999861</v>
      </c>
      <c r="AZ73" s="317">
        <f>SUMIFS('Conciliação Bancária 2016.17.18'!$J:$J,'Conciliação Bancária 2016.17.18'!$D:$D,'Base -Receita-Despesa'!AZ$5)</f>
        <v>-1127092.44</v>
      </c>
      <c r="BA73" s="317">
        <f>SUMIFS('Conciliação Bancária 2016.17.18'!$J:$J,'Conciliação Bancária 2016.17.18'!$D:$D,'Base -Receita-Despesa'!BA$5)</f>
        <v>-34.120000000111759</v>
      </c>
      <c r="BB73" s="317">
        <f>SUMIFS('Conciliação Bancária 2016.17.18'!$J:$J,'Conciliação Bancária 2016.17.18'!$D:$D,'Base -Receita-Despesa'!BB$5)</f>
        <v>20496.330000000078</v>
      </c>
      <c r="BC73" s="317">
        <f>SUMIFS('Conciliação Bancária 2016.17.18'!$J:$J,'Conciliação Bancária 2016.17.18'!$D:$D,'Base -Receita-Despesa'!BC$5)</f>
        <v>-20078.009999999929</v>
      </c>
      <c r="BD73" s="317">
        <f>SUMIFS('Conciliação Bancária 2016.17.18'!$J:$J,'Conciliação Bancária 2016.17.18'!$D:$D,'Base -Receita-Despesa'!BD$5)</f>
        <v>500472.21000000124</v>
      </c>
      <c r="BE73" s="317">
        <f>SUMIFS('Conciliação Bancária 2016.17.18'!$J:$J,'Conciliação Bancária 2016.17.18'!$D:$D,'Base -Receita-Despesa'!BE$5)</f>
        <v>830939.07999999914</v>
      </c>
      <c r="BF73" s="317">
        <f>SUMIFS('Conciliação Bancária 2016.17.18'!$J:$J,'Conciliação Bancária 2016.17.18'!$D:$D,'Base -Receita-Despesa'!BF$5)</f>
        <v>-1317592.1200000003</v>
      </c>
      <c r="BG73" s="317">
        <f>SUMIFS('Conciliação Bancária 2016.17.18'!$J:$J,'Conciliação Bancária 2016.17.18'!$A:$A,AU3)</f>
        <v>15068.300000001491</v>
      </c>
      <c r="BJ73" s="317">
        <f>SUMIFS('Conciliação Bancária 2016.17.18'!$J:$J,'Conciliação Bancária 2016.17.18'!$D:$D,'Base -Receita-Despesa'!BJ$5)</f>
        <v>246.03999999980792</v>
      </c>
      <c r="BK73" s="317">
        <f>SUMIFS('Conciliação Bancária 2016.17.18'!$J:$J,'Conciliação Bancária 2016.17.18'!$D:$D,'Base -Receita-Despesa'!BK$5)</f>
        <v>0</v>
      </c>
      <c r="BL73" s="317">
        <f>SUMIFS('Conciliação Bancária 2016.17.18'!$J:$J,'Conciliação Bancária 2016.17.18'!$D:$D,'Base -Receita-Despesa'!BL$5)</f>
        <v>0</v>
      </c>
      <c r="BM73" s="317">
        <f>SUMIFS('Conciliação Bancária 2016.17.18'!$J:$J,'Conciliação Bancária 2016.17.18'!$D:$D,'Base -Receita-Despesa'!BM$5)</f>
        <v>0</v>
      </c>
      <c r="BN73" s="317">
        <f>SUMIFS('Conciliação Bancária 2016.17.18'!$J:$J,'Conciliação Bancária 2016.17.18'!$D:$D,'Base -Receita-Despesa'!BN$5)</f>
        <v>0</v>
      </c>
      <c r="BO73" s="317">
        <f>SUMIFS('Conciliação Bancária 2016.17.18'!$J:$J,'Conciliação Bancária 2016.17.18'!$D:$D,'Base -Receita-Despesa'!BO$5)</f>
        <v>0</v>
      </c>
      <c r="BP73" s="317">
        <f>SUMIFS('Conciliação Bancária 2016.17.18'!$J:$J,'Conciliação Bancária 2016.17.18'!$D:$D,'Base -Receita-Despesa'!BP$5)</f>
        <v>0</v>
      </c>
      <c r="BQ73" s="317">
        <f>SUMIFS('Conciliação Bancária 2016.17.18'!$J:$J,'Conciliação Bancária 2016.17.18'!$D:$D,'Base -Receita-Despesa'!BQ$5)</f>
        <v>0</v>
      </c>
      <c r="BR73" s="317">
        <f>SUMIFS('Conciliação Bancária 2016.17.18'!$J:$J,'Conciliação Bancária 2016.17.18'!$D:$D,'Base -Receita-Despesa'!BR$5)</f>
        <v>0</v>
      </c>
      <c r="BS73" s="317">
        <f>SUMIFS('Conciliação Bancária 2016.17.18'!$J:$J,'Conciliação Bancária 2016.17.18'!$D:$D,'Base -Receita-Despesa'!BS$5)</f>
        <v>0</v>
      </c>
      <c r="BT73" s="317">
        <f>SUMIFS('Conciliação Bancária 2016.17.18'!$J:$J,'Conciliação Bancária 2016.17.18'!$D:$D,'Base -Receita-Despesa'!BT$5)</f>
        <v>0</v>
      </c>
      <c r="BU73" s="317">
        <f>SUMIFS('Conciliação Bancária 2016.17.18'!$J:$J,'Conciliação Bancária 2016.17.18'!$D:$D,'Base -Receita-Despesa'!BU$5)</f>
        <v>0</v>
      </c>
      <c r="BV73" s="317">
        <f>SUMIFS('Conciliação Bancária 2016.17.18'!$J:$J,'Conciliação Bancária 2016.17.18'!$A:$A,BJ3)</f>
        <v>246.03999999980792</v>
      </c>
    </row>
    <row r="74" spans="2:76" x14ac:dyDescent="0.3">
      <c r="B74" s="164"/>
      <c r="C74" s="117" t="b">
        <f t="shared" ref="C74:O74" si="280">ROUND(C72,2)=ROUND(C73,2)</f>
        <v>1</v>
      </c>
      <c r="D74" s="117" t="b">
        <f t="shared" si="280"/>
        <v>1</v>
      </c>
      <c r="E74" s="117" t="b">
        <f t="shared" si="280"/>
        <v>1</v>
      </c>
      <c r="F74" s="117" t="b">
        <f t="shared" si="280"/>
        <v>1</v>
      </c>
      <c r="G74" s="117" t="b">
        <f t="shared" si="280"/>
        <v>1</v>
      </c>
      <c r="H74" s="117" t="b">
        <f t="shared" si="280"/>
        <v>1</v>
      </c>
      <c r="I74" s="117" t="b">
        <f t="shared" si="280"/>
        <v>1</v>
      </c>
      <c r="J74" s="117" t="b">
        <f t="shared" si="280"/>
        <v>1</v>
      </c>
      <c r="K74" s="117" t="b">
        <f t="shared" si="280"/>
        <v>1</v>
      </c>
      <c r="L74" s="117" t="b">
        <f t="shared" si="280"/>
        <v>1</v>
      </c>
      <c r="M74" s="117" t="b">
        <f t="shared" si="280"/>
        <v>1</v>
      </c>
      <c r="N74" s="117" t="b">
        <f t="shared" si="280"/>
        <v>1</v>
      </c>
      <c r="O74" s="117" t="b">
        <f t="shared" si="280"/>
        <v>1</v>
      </c>
      <c r="P74" s="213"/>
      <c r="Q74" s="117" t="b">
        <f t="shared" ref="Q74:AC74" si="281">ROUND(Q72,2)=ROUND(Q73,2)</f>
        <v>1</v>
      </c>
      <c r="R74" s="117" t="b">
        <f t="shared" si="281"/>
        <v>1</v>
      </c>
      <c r="S74" s="117" t="b">
        <f t="shared" si="281"/>
        <v>1</v>
      </c>
      <c r="T74" s="117" t="b">
        <f t="shared" si="281"/>
        <v>1</v>
      </c>
      <c r="U74" s="117" t="b">
        <f t="shared" si="281"/>
        <v>1</v>
      </c>
      <c r="V74" s="117" t="b">
        <f t="shared" si="281"/>
        <v>1</v>
      </c>
      <c r="W74" s="117" t="b">
        <f t="shared" si="281"/>
        <v>1</v>
      </c>
      <c r="X74" s="117" t="b">
        <f t="shared" si="281"/>
        <v>1</v>
      </c>
      <c r="Y74" s="117" t="b">
        <f t="shared" si="281"/>
        <v>1</v>
      </c>
      <c r="Z74" s="117" t="b">
        <f t="shared" si="281"/>
        <v>1</v>
      </c>
      <c r="AA74" s="117" t="b">
        <f t="shared" si="281"/>
        <v>1</v>
      </c>
      <c r="AB74" s="117" t="b">
        <f t="shared" si="281"/>
        <v>1</v>
      </c>
      <c r="AC74" s="117" t="b">
        <f t="shared" si="281"/>
        <v>1</v>
      </c>
      <c r="AE74" s="117"/>
      <c r="AF74" s="117" t="b">
        <f t="shared" ref="AF74:AR74" si="282">ROUND(AF72,2)=ROUND(AF73,2)</f>
        <v>1</v>
      </c>
      <c r="AG74" s="117" t="b">
        <f t="shared" si="282"/>
        <v>1</v>
      </c>
      <c r="AH74" s="117" t="b">
        <f t="shared" si="282"/>
        <v>1</v>
      </c>
      <c r="AI74" s="117" t="b">
        <f t="shared" si="282"/>
        <v>1</v>
      </c>
      <c r="AJ74" s="117" t="b">
        <f t="shared" si="282"/>
        <v>1</v>
      </c>
      <c r="AK74" s="117" t="b">
        <f t="shared" si="282"/>
        <v>1</v>
      </c>
      <c r="AL74" s="117" t="b">
        <f t="shared" si="282"/>
        <v>1</v>
      </c>
      <c r="AM74" s="117" t="b">
        <f t="shared" si="282"/>
        <v>1</v>
      </c>
      <c r="AN74" s="117" t="b">
        <f t="shared" si="282"/>
        <v>1</v>
      </c>
      <c r="AO74" s="117" t="b">
        <f t="shared" si="282"/>
        <v>1</v>
      </c>
      <c r="AP74" s="117" t="b">
        <f t="shared" si="282"/>
        <v>1</v>
      </c>
      <c r="AQ74" s="117" t="b">
        <f t="shared" si="282"/>
        <v>1</v>
      </c>
      <c r="AR74" s="117" t="b">
        <f t="shared" si="282"/>
        <v>1</v>
      </c>
      <c r="AT74" s="117"/>
      <c r="AU74" s="117" t="b">
        <f t="shared" ref="AU74:BG74" si="283">ROUND(AU72,2)=ROUND(AU73,2)</f>
        <v>1</v>
      </c>
      <c r="AV74" s="117" t="b">
        <f t="shared" si="283"/>
        <v>1</v>
      </c>
      <c r="AW74" s="117" t="b">
        <f t="shared" si="283"/>
        <v>1</v>
      </c>
      <c r="AX74" s="117" t="b">
        <f t="shared" si="283"/>
        <v>1</v>
      </c>
      <c r="AY74" s="117" t="b">
        <f t="shared" si="283"/>
        <v>1</v>
      </c>
      <c r="AZ74" s="117" t="b">
        <f t="shared" si="283"/>
        <v>1</v>
      </c>
      <c r="BA74" s="117" t="b">
        <f t="shared" si="283"/>
        <v>1</v>
      </c>
      <c r="BB74" s="117" t="b">
        <f t="shared" si="283"/>
        <v>1</v>
      </c>
      <c r="BC74" s="117" t="b">
        <f t="shared" si="283"/>
        <v>1</v>
      </c>
      <c r="BD74" s="117" t="b">
        <f t="shared" si="283"/>
        <v>1</v>
      </c>
      <c r="BE74" s="117" t="b">
        <f t="shared" si="283"/>
        <v>1</v>
      </c>
      <c r="BF74" s="117" t="b">
        <f t="shared" si="283"/>
        <v>1</v>
      </c>
      <c r="BG74" s="117" t="b">
        <f t="shared" si="283"/>
        <v>1</v>
      </c>
      <c r="BI74" s="117"/>
      <c r="BJ74" s="117" t="b">
        <f t="shared" ref="BJ74:BV74" si="284">ROUND(BJ72,2)=ROUND(BJ73,2)</f>
        <v>1</v>
      </c>
      <c r="BK74" s="117" t="b">
        <f t="shared" si="284"/>
        <v>1</v>
      </c>
      <c r="BL74" s="117" t="b">
        <f t="shared" si="284"/>
        <v>1</v>
      </c>
      <c r="BM74" s="117" t="b">
        <f t="shared" si="284"/>
        <v>1</v>
      </c>
      <c r="BN74" s="117" t="b">
        <f t="shared" si="284"/>
        <v>1</v>
      </c>
      <c r="BO74" s="117" t="b">
        <f t="shared" si="284"/>
        <v>1</v>
      </c>
      <c r="BP74" s="117" t="b">
        <f t="shared" si="284"/>
        <v>1</v>
      </c>
      <c r="BQ74" s="117" t="b">
        <f t="shared" si="284"/>
        <v>1</v>
      </c>
      <c r="BR74" s="117" t="b">
        <f t="shared" si="284"/>
        <v>1</v>
      </c>
      <c r="BS74" s="117" t="b">
        <f t="shared" si="284"/>
        <v>1</v>
      </c>
      <c r="BT74" s="117" t="b">
        <f t="shared" si="284"/>
        <v>1</v>
      </c>
      <c r="BU74" s="117" t="b">
        <f t="shared" si="284"/>
        <v>1</v>
      </c>
      <c r="BV74" s="117" t="b">
        <f t="shared" si="284"/>
        <v>1</v>
      </c>
      <c r="BX74" s="117"/>
    </row>
    <row r="75" spans="2:76"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c r="BJ75" s="162"/>
      <c r="BK75" s="162"/>
      <c r="BL75" s="162"/>
      <c r="BM75" s="118"/>
      <c r="BO75" s="119"/>
      <c r="BP75" s="163"/>
      <c r="BX75" s="117"/>
    </row>
    <row r="76" spans="2:76"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c r="BJ76" s="162"/>
      <c r="BK76" s="162"/>
      <c r="BL76" s="162"/>
      <c r="BM76" s="118"/>
      <c r="BO76" s="119"/>
      <c r="BP76" s="163"/>
      <c r="BX76" s="117"/>
    </row>
    <row r="77" spans="2:76"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c r="BJ77" s="162"/>
      <c r="BK77" s="162"/>
      <c r="BL77" s="162"/>
      <c r="BM77" s="118"/>
      <c r="BO77" s="119"/>
      <c r="BP77" s="163"/>
      <c r="BX77" s="117"/>
    </row>
    <row r="78" spans="2:76"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c r="BJ78" s="162"/>
      <c r="BK78" s="162"/>
      <c r="BL78" s="162"/>
      <c r="BM78" s="162"/>
      <c r="BO78" s="119"/>
      <c r="BP78" s="163"/>
      <c r="BX78" s="117"/>
    </row>
    <row r="79" spans="2:76"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c r="BJ79" s="162"/>
      <c r="BK79" s="162"/>
      <c r="BL79" s="162"/>
      <c r="BM79" s="118"/>
      <c r="BO79" s="119"/>
      <c r="BP79" s="163"/>
      <c r="BX79" s="117"/>
    </row>
    <row r="80" spans="2:76"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c r="BJ80" s="162"/>
      <c r="BK80" s="162"/>
      <c r="BL80" s="162"/>
      <c r="BM80" s="118"/>
      <c r="BP80" s="163"/>
      <c r="BX80" s="117"/>
    </row>
    <row r="81" spans="2:76"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c r="BJ81" s="162"/>
      <c r="BK81" s="162"/>
      <c r="BL81" s="162"/>
      <c r="BM81" s="118"/>
      <c r="BO81" s="119"/>
      <c r="BP81" s="163"/>
      <c r="BX81" s="117"/>
    </row>
    <row r="82" spans="2:76"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c r="BJ82" s="162"/>
      <c r="BK82" s="162"/>
      <c r="BL82" s="162"/>
      <c r="BM82" s="162"/>
      <c r="BN82" s="119"/>
      <c r="BO82" s="119"/>
      <c r="BP82" s="259"/>
    </row>
    <row r="83" spans="2:76"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c r="BJ83" s="162"/>
      <c r="BK83" s="162"/>
      <c r="BL83" s="162"/>
      <c r="BM83" s="118"/>
      <c r="BO83" s="119"/>
      <c r="BP83" s="163"/>
      <c r="BX83" s="117"/>
    </row>
    <row r="84" spans="2:76"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c r="BJ84" s="162"/>
      <c r="BK84" s="162"/>
      <c r="BL84" s="162"/>
      <c r="BM84" s="118"/>
      <c r="BO84" s="119"/>
      <c r="BP84" s="163"/>
      <c r="BX84" s="117"/>
    </row>
    <row r="85" spans="2:76"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c r="BJ85" s="162"/>
      <c r="BK85" s="162"/>
      <c r="BL85" s="162"/>
      <c r="BM85" s="118"/>
      <c r="BO85" s="119"/>
      <c r="BP85" s="163"/>
      <c r="BX85" s="117"/>
    </row>
    <row r="86" spans="2:76"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c r="BJ86" s="162"/>
      <c r="BK86" s="162"/>
      <c r="BL86" s="162"/>
      <c r="BM86" s="118"/>
      <c r="BO86" s="119"/>
      <c r="BP86" s="163"/>
      <c r="BX86" s="117"/>
    </row>
    <row r="87" spans="2:76"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c r="BJ87" s="162"/>
      <c r="BK87" s="162"/>
      <c r="BL87" s="162"/>
      <c r="BM87" s="118"/>
      <c r="BO87" s="119"/>
      <c r="BP87" s="163"/>
      <c r="BX87" s="117"/>
    </row>
    <row r="88" spans="2:76"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c r="BJ88" s="162"/>
      <c r="BK88" s="162"/>
      <c r="BL88" s="162"/>
      <c r="BM88" s="162"/>
      <c r="BN88" s="119"/>
      <c r="BO88" s="119"/>
      <c r="BP88" s="259"/>
    </row>
    <row r="89" spans="2:76"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c r="BJ89" s="162"/>
      <c r="BK89" s="162"/>
      <c r="BL89" s="162"/>
      <c r="BM89" s="118"/>
      <c r="BN89" s="119"/>
      <c r="BO89" s="119"/>
      <c r="BP89" s="259"/>
    </row>
    <row r="90" spans="2:76"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c r="BJ90" s="162"/>
      <c r="BK90" s="162"/>
      <c r="BL90" s="162"/>
      <c r="BM90" s="118"/>
      <c r="BN90" s="119"/>
      <c r="BO90" s="119"/>
      <c r="BP90" s="259"/>
    </row>
    <row r="91" spans="2:76"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c r="BJ91" s="118"/>
      <c r="BK91" s="162"/>
      <c r="BL91" s="118"/>
      <c r="BM91" s="118"/>
      <c r="BN91" s="119"/>
      <c r="BO91" s="119"/>
      <c r="BP91" s="259"/>
    </row>
    <row r="92" spans="2:76"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c r="BJ92" s="162"/>
      <c r="BK92" s="162"/>
      <c r="BL92" s="162"/>
      <c r="BM92" s="118"/>
      <c r="BN92" s="119"/>
      <c r="BO92" s="120"/>
      <c r="BP92" s="259"/>
    </row>
    <row r="93" spans="2:76"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c r="BJ93" s="166"/>
      <c r="BK93" s="162"/>
      <c r="BL93" s="166"/>
      <c r="BM93" s="162"/>
      <c r="BN93" s="119"/>
      <c r="BO93" s="119"/>
      <c r="BP93" s="259"/>
    </row>
    <row r="94" spans="2:76" x14ac:dyDescent="0.3">
      <c r="AF94" s="118"/>
      <c r="AG94" s="118"/>
      <c r="AI94" s="118"/>
      <c r="AK94" s="119"/>
      <c r="AL94" s="163"/>
      <c r="AU94" s="118"/>
      <c r="AV94" s="118"/>
      <c r="AX94" s="118"/>
      <c r="AZ94" s="119"/>
      <c r="BA94" s="163"/>
      <c r="BJ94" s="118"/>
      <c r="BK94" s="118"/>
      <c r="BM94" s="118"/>
      <c r="BO94" s="119"/>
      <c r="BP94" s="163"/>
    </row>
    <row r="95" spans="2:76" x14ac:dyDescent="0.3">
      <c r="AF95" s="118"/>
      <c r="AG95" s="118"/>
      <c r="AI95" s="118"/>
      <c r="AK95" s="119"/>
      <c r="AL95" s="163"/>
      <c r="AU95" s="118"/>
      <c r="AV95" s="118"/>
      <c r="AX95" s="118"/>
      <c r="AZ95" s="119"/>
      <c r="BA95" s="163"/>
      <c r="BJ95" s="118"/>
      <c r="BK95" s="118"/>
      <c r="BM95" s="118"/>
      <c r="BO95" s="119"/>
      <c r="BP95" s="163"/>
    </row>
    <row r="96" spans="2:76" x14ac:dyDescent="0.3">
      <c r="AF96" s="118"/>
      <c r="AG96" s="118"/>
      <c r="AI96" s="118"/>
      <c r="AK96" s="119"/>
      <c r="AL96" s="163"/>
      <c r="AU96" s="118"/>
      <c r="AV96" s="118"/>
      <c r="AX96" s="118"/>
      <c r="AZ96" s="119"/>
      <c r="BA96" s="163"/>
      <c r="BJ96" s="118"/>
      <c r="BK96" s="118"/>
      <c r="BM96" s="118"/>
      <c r="BO96" s="119"/>
      <c r="BP96" s="163"/>
    </row>
    <row r="97" spans="2:68" x14ac:dyDescent="0.3">
      <c r="AF97" s="118"/>
      <c r="AG97" s="118"/>
      <c r="AI97" s="118"/>
      <c r="AK97" s="119"/>
      <c r="AL97" s="163"/>
      <c r="AU97" s="118"/>
      <c r="AV97" s="118"/>
      <c r="AX97" s="118"/>
      <c r="AZ97" s="119"/>
      <c r="BA97" s="163"/>
      <c r="BJ97" s="118"/>
      <c r="BK97" s="118"/>
      <c r="BM97" s="118"/>
      <c r="BO97" s="119"/>
      <c r="BP97" s="163"/>
    </row>
    <row r="98" spans="2:68" x14ac:dyDescent="0.3">
      <c r="AF98" s="118"/>
      <c r="AG98" s="118"/>
      <c r="AI98" s="118"/>
      <c r="AK98" s="119"/>
      <c r="AL98" s="163"/>
      <c r="AU98" s="118"/>
      <c r="AV98" s="118"/>
      <c r="AX98" s="118"/>
      <c r="AZ98" s="119"/>
      <c r="BA98" s="163"/>
      <c r="BJ98" s="118"/>
      <c r="BK98" s="118"/>
      <c r="BM98" s="118"/>
      <c r="BO98" s="119"/>
      <c r="BP98" s="163"/>
    </row>
    <row r="99" spans="2:68"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c r="BL99" s="162"/>
      <c r="BM99" s="162"/>
      <c r="BN99" s="119"/>
      <c r="BO99" s="119"/>
    </row>
    <row r="100" spans="2:68"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c r="BJ100" s="118"/>
      <c r="BK100" s="118"/>
      <c r="BM100" s="168"/>
      <c r="BO100" s="119"/>
      <c r="BP100" s="163"/>
    </row>
    <row r="101" spans="2:68"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c r="BJ101" s="118"/>
      <c r="BK101" s="118"/>
      <c r="BM101" s="162"/>
      <c r="BO101" s="119"/>
      <c r="BP101" s="163"/>
    </row>
    <row r="102" spans="2:68" x14ac:dyDescent="0.3">
      <c r="AF102" s="118"/>
      <c r="AG102" s="118"/>
      <c r="AI102" s="118"/>
      <c r="AK102" s="119"/>
      <c r="AL102" s="163"/>
      <c r="AU102" s="118"/>
      <c r="AV102" s="118"/>
      <c r="AX102" s="118"/>
      <c r="AZ102" s="119"/>
      <c r="BA102" s="163"/>
      <c r="BJ102" s="118"/>
      <c r="BK102" s="118"/>
      <c r="BM102" s="118"/>
      <c r="BO102" s="119"/>
      <c r="BP102" s="163"/>
    </row>
    <row r="103" spans="2:68" x14ac:dyDescent="0.3">
      <c r="AF103" s="118"/>
      <c r="AG103" s="118"/>
      <c r="AI103" s="118"/>
      <c r="AK103" s="169"/>
      <c r="AL103" s="163"/>
      <c r="AU103" s="118"/>
      <c r="AV103" s="118"/>
      <c r="AX103" s="118"/>
      <c r="AZ103" s="169"/>
      <c r="BA103" s="163"/>
      <c r="BJ103" s="118"/>
      <c r="BK103" s="118"/>
      <c r="BM103" s="118"/>
      <c r="BO103" s="169"/>
      <c r="BP103" s="163"/>
    </row>
    <row r="104" spans="2:68" x14ac:dyDescent="0.3">
      <c r="AC104" s="170"/>
      <c r="AF104" s="118"/>
      <c r="AG104" s="118"/>
      <c r="AI104" s="118"/>
      <c r="AK104" s="169"/>
      <c r="AL104" s="163"/>
      <c r="AU104" s="118"/>
      <c r="AV104" s="118"/>
      <c r="AX104" s="118"/>
      <c r="AZ104" s="169"/>
      <c r="BA104" s="163"/>
      <c r="BJ104" s="118"/>
      <c r="BK104" s="118"/>
      <c r="BM104" s="118"/>
      <c r="BO104" s="169"/>
      <c r="BP104" s="163"/>
    </row>
    <row r="105" spans="2:68" x14ac:dyDescent="0.3">
      <c r="AK105" s="169"/>
      <c r="AL105" s="163"/>
      <c r="AZ105" s="169"/>
      <c r="BA105" s="163"/>
      <c r="BO105" s="169"/>
      <c r="BP105" s="163"/>
    </row>
    <row r="106" spans="2:68" x14ac:dyDescent="0.3">
      <c r="AK106" s="169"/>
      <c r="AL106" s="163"/>
      <c r="AZ106" s="169"/>
      <c r="BA106" s="163"/>
      <c r="BO106" s="169"/>
      <c r="BP106" s="163"/>
    </row>
  </sheetData>
  <mergeCells count="38">
    <mergeCell ref="C61:N61"/>
    <mergeCell ref="Q61:AD61"/>
    <mergeCell ref="AF61:AS61"/>
    <mergeCell ref="C32:N32"/>
    <mergeCell ref="Q32:AD32"/>
    <mergeCell ref="AF32:AS32"/>
    <mergeCell ref="C54:N54"/>
    <mergeCell ref="Q54:AD54"/>
    <mergeCell ref="AF54:AS54"/>
    <mergeCell ref="B3:B4"/>
    <mergeCell ref="C3:O4"/>
    <mergeCell ref="Q3:AD4"/>
    <mergeCell ref="AF3:AS4"/>
    <mergeCell ref="C27:N27"/>
    <mergeCell ref="Q27:AD27"/>
    <mergeCell ref="AF27:AS27"/>
    <mergeCell ref="AO2:AR2"/>
    <mergeCell ref="Q7:AD7"/>
    <mergeCell ref="AF7:AS7"/>
    <mergeCell ref="C15:N15"/>
    <mergeCell ref="Q15:AD15"/>
    <mergeCell ref="AF15:AS15"/>
    <mergeCell ref="AU32:BH32"/>
    <mergeCell ref="AU54:BH54"/>
    <mergeCell ref="AU61:BH61"/>
    <mergeCell ref="BS2:BV2"/>
    <mergeCell ref="BJ3:BW4"/>
    <mergeCell ref="BJ7:BW7"/>
    <mergeCell ref="BJ15:BW15"/>
    <mergeCell ref="BJ27:BW27"/>
    <mergeCell ref="BJ32:BW32"/>
    <mergeCell ref="BJ54:BW54"/>
    <mergeCell ref="BJ61:BW61"/>
    <mergeCell ref="BD2:BG2"/>
    <mergeCell ref="AU3:BH4"/>
    <mergeCell ref="AU7:BH7"/>
    <mergeCell ref="AU15:BH15"/>
    <mergeCell ref="AU27:BH27"/>
  </mergeCells>
  <pageMargins left="0.51180555555555596" right="0.51180555555555596" top="0.78749999999999998" bottom="0.78749999999999998" header="0.511811023622047" footer="0.511811023622047"/>
  <pageSetup paperSize="9" orientation="portrait" horizontalDpi="300" verticalDpi="300" r:id="rId1"/>
  <ignoredErrors>
    <ignoredError sqref="BO7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368"/>
      <c r="G2" s="368"/>
      <c r="H2" s="10"/>
      <c r="I2" s="10"/>
      <c r="J2" s="10"/>
      <c r="K2" s="10"/>
      <c r="L2" s="10"/>
    </row>
    <row r="3" spans="1:12" ht="19.5" customHeight="1" thickBot="1" x14ac:dyDescent="0.35">
      <c r="A3" s="179" t="s">
        <v>27</v>
      </c>
      <c r="B3" s="180">
        <v>3</v>
      </c>
      <c r="C3" s="180">
        <v>3</v>
      </c>
      <c r="D3" s="180">
        <v>1</v>
      </c>
      <c r="E3" s="254">
        <f t="shared" ref="E3:E5" si="0">IFERROR(D3/C3,0)</f>
        <v>0.33333333333333331</v>
      </c>
      <c r="F3" s="369"/>
      <c r="G3" s="369"/>
      <c r="H3" s="11"/>
      <c r="I3" s="11"/>
      <c r="J3" s="11"/>
      <c r="K3" s="11"/>
      <c r="L3" s="11"/>
    </row>
    <row r="4" spans="1:12" ht="19.5" customHeight="1" thickBot="1" x14ac:dyDescent="0.35">
      <c r="A4" s="179" t="s">
        <v>28</v>
      </c>
      <c r="B4" s="180">
        <v>110</v>
      </c>
      <c r="C4" s="180">
        <v>121</v>
      </c>
      <c r="D4" s="180">
        <v>108</v>
      </c>
      <c r="E4" s="254">
        <f t="shared" si="0"/>
        <v>0.8925619834710744</v>
      </c>
      <c r="F4" s="369"/>
      <c r="G4" s="369"/>
      <c r="H4" s="11"/>
      <c r="I4" s="11"/>
      <c r="J4" s="11"/>
      <c r="K4" s="11"/>
      <c r="L4" s="16"/>
    </row>
    <row r="5" spans="1:12" ht="19.5" customHeight="1" thickBot="1" x14ac:dyDescent="0.35">
      <c r="A5" s="179" t="s">
        <v>29</v>
      </c>
      <c r="B5" s="180">
        <v>0</v>
      </c>
      <c r="C5" s="180">
        <v>0</v>
      </c>
      <c r="D5" s="180">
        <v>0</v>
      </c>
      <c r="E5" s="254">
        <f t="shared" si="0"/>
        <v>0</v>
      </c>
      <c r="F5" s="369"/>
      <c r="G5" s="369"/>
      <c r="H5" s="11"/>
      <c r="I5" s="11"/>
      <c r="J5" s="11"/>
      <c r="K5" s="11"/>
      <c r="L5" s="11"/>
    </row>
    <row r="6" spans="1:12" ht="19.5" customHeight="1" thickBot="1" x14ac:dyDescent="0.35">
      <c r="A6" s="181" t="s">
        <v>30</v>
      </c>
      <c r="B6" s="182">
        <f>SUM(B3:B5)</f>
        <v>113</v>
      </c>
      <c r="C6" s="182">
        <f>SUM(C3:C5)</f>
        <v>124</v>
      </c>
      <c r="D6" s="182">
        <f>SUM(D3:D5)</f>
        <v>109</v>
      </c>
      <c r="E6" s="255">
        <f>D6/C6</f>
        <v>0.87903225806451613</v>
      </c>
      <c r="F6" s="369"/>
      <c r="G6" s="369"/>
      <c r="H6" s="12"/>
      <c r="I6" s="12"/>
      <c r="J6" s="12"/>
      <c r="K6" s="12"/>
      <c r="L6" s="12"/>
    </row>
    <row r="7" spans="1:12" ht="19.5" customHeight="1" x14ac:dyDescent="0.3">
      <c r="A7" s="183"/>
      <c r="B7" s="184"/>
      <c r="C7" s="184"/>
      <c r="D7" s="184"/>
      <c r="E7" s="185"/>
      <c r="F7" s="369"/>
      <c r="G7" s="369"/>
      <c r="H7" s="12"/>
      <c r="I7" s="12"/>
      <c r="J7" s="12"/>
      <c r="K7" s="12"/>
      <c r="L7" s="12"/>
    </row>
    <row r="8" spans="1:12" ht="26.4" x14ac:dyDescent="0.3">
      <c r="A8" s="186" t="s">
        <v>25</v>
      </c>
      <c r="B8" s="177">
        <v>2016</v>
      </c>
      <c r="C8" s="177">
        <v>2017</v>
      </c>
      <c r="D8" s="177">
        <v>2018</v>
      </c>
      <c r="E8" s="178" t="s">
        <v>26</v>
      </c>
      <c r="F8" s="369"/>
      <c r="G8" s="369"/>
      <c r="H8" s="12"/>
      <c r="I8" s="12"/>
      <c r="J8" s="12"/>
      <c r="K8" s="12"/>
      <c r="L8" s="12"/>
    </row>
    <row r="9" spans="1:12" x14ac:dyDescent="0.3">
      <c r="A9" s="187" t="s">
        <v>31</v>
      </c>
      <c r="B9" s="188">
        <v>8</v>
      </c>
      <c r="C9" s="188">
        <v>13</v>
      </c>
      <c r="D9" s="188">
        <v>1</v>
      </c>
      <c r="E9" s="254">
        <f t="shared" ref="E9:E12" si="1">IFERROR(D9/C9,0)</f>
        <v>7.6923076923076927E-2</v>
      </c>
      <c r="F9" s="369"/>
      <c r="G9" s="369"/>
      <c r="H9" s="12"/>
      <c r="I9" s="12"/>
      <c r="J9" s="12"/>
      <c r="K9" s="12"/>
      <c r="L9" s="12"/>
    </row>
    <row r="10" spans="1:12" ht="28.2" x14ac:dyDescent="0.3">
      <c r="A10" s="189" t="s">
        <v>32</v>
      </c>
      <c r="B10" s="188">
        <v>19</v>
      </c>
      <c r="C10" s="188">
        <v>38</v>
      </c>
      <c r="D10" s="188">
        <v>4</v>
      </c>
      <c r="E10" s="254">
        <f t="shared" si="1"/>
        <v>0.10526315789473684</v>
      </c>
      <c r="F10" s="369"/>
      <c r="G10" s="369"/>
      <c r="H10" s="12"/>
      <c r="I10" s="12"/>
      <c r="J10" s="12"/>
      <c r="K10" s="12"/>
      <c r="L10" s="12"/>
    </row>
    <row r="11" spans="1:12" ht="19.5" customHeight="1" x14ac:dyDescent="0.3">
      <c r="A11" s="187" t="s">
        <v>33</v>
      </c>
      <c r="B11" s="188">
        <v>110</v>
      </c>
      <c r="C11" s="188">
        <v>134</v>
      </c>
      <c r="D11" s="188">
        <v>108</v>
      </c>
      <c r="E11" s="254">
        <f t="shared" si="1"/>
        <v>0.80597014925373134</v>
      </c>
      <c r="F11" s="369"/>
      <c r="G11" s="369"/>
      <c r="H11" s="12"/>
      <c r="I11" s="12"/>
      <c r="J11" s="12"/>
      <c r="K11" s="12"/>
      <c r="L11" s="12"/>
    </row>
    <row r="12" spans="1:12" ht="19.5" customHeight="1" x14ac:dyDescent="0.3">
      <c r="A12" s="187" t="s">
        <v>34</v>
      </c>
      <c r="B12" s="188">
        <v>10</v>
      </c>
      <c r="C12" s="188">
        <v>6</v>
      </c>
      <c r="D12" s="188">
        <v>4</v>
      </c>
      <c r="E12" s="254">
        <f t="shared" si="1"/>
        <v>0.66666666666666663</v>
      </c>
      <c r="F12" s="369"/>
      <c r="G12" s="369"/>
      <c r="H12" s="12"/>
      <c r="I12" s="12"/>
      <c r="J12" s="12"/>
      <c r="K12" s="12"/>
      <c r="L12" s="12"/>
    </row>
    <row r="13" spans="1:12" ht="28.2" x14ac:dyDescent="0.3">
      <c r="A13" s="189" t="s">
        <v>35</v>
      </c>
      <c r="B13" s="188">
        <v>0</v>
      </c>
      <c r="C13" s="188">
        <v>0</v>
      </c>
      <c r="D13" s="188">
        <v>0</v>
      </c>
      <c r="E13" s="254">
        <f>IFERROR(D13/C13,0)</f>
        <v>0</v>
      </c>
      <c r="F13" s="369"/>
      <c r="G13" s="369"/>
      <c r="H13" s="12"/>
      <c r="I13" s="12"/>
      <c r="J13" s="12"/>
      <c r="K13" s="12"/>
      <c r="L13" s="12"/>
    </row>
    <row r="14" spans="1:12" ht="19.5" customHeight="1" x14ac:dyDescent="0.3">
      <c r="A14" s="187" t="s">
        <v>36</v>
      </c>
      <c r="B14" s="188">
        <v>33</v>
      </c>
      <c r="C14" s="188">
        <v>33</v>
      </c>
      <c r="D14" s="188">
        <v>33</v>
      </c>
      <c r="E14" s="254">
        <f t="shared" ref="E14" si="2">IFERROR(D14/C14,0)</f>
        <v>1</v>
      </c>
      <c r="F14" s="369"/>
      <c r="G14" s="369"/>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7061"/>
  <sheetViews>
    <sheetView showGridLines="0" zoomScale="85" zoomScaleNormal="85" workbookViewId="0">
      <pane ySplit="3" topLeftCell="A17049" activePane="bottomLeft" state="frozen"/>
      <selection pane="bottomLeft" activeCell="D17063" sqref="D17063"/>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21">
        <v>8011423.0999999996</v>
      </c>
      <c r="K1" s="320">
        <v>15168628.049999999</v>
      </c>
    </row>
    <row r="2" spans="1:12" ht="24" customHeight="1" thickBot="1" x14ac:dyDescent="0.35">
      <c r="B2" s="66"/>
      <c r="C2" s="62" t="s">
        <v>2222</v>
      </c>
      <c r="D2" s="63"/>
      <c r="E2" s="64"/>
      <c r="F2" s="81"/>
      <c r="G2" s="67"/>
      <c r="H2" s="50"/>
      <c r="I2" s="51" t="s">
        <v>30</v>
      </c>
      <c r="J2" s="52">
        <f>SUBTOTAL(9,J4:J1048576)</f>
        <v>18673.449053372216</v>
      </c>
      <c r="K2" s="320">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33">
        <v>-409.12</v>
      </c>
      <c r="K8958" s="334"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33">
        <v>-479.95</v>
      </c>
      <c r="K8959" s="334"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33">
        <v>-498.38</v>
      </c>
      <c r="K8960" s="334"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33">
        <v>-912.33</v>
      </c>
      <c r="K8961" s="334"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33">
        <v>-1084.5899999999999</v>
      </c>
      <c r="K8962" s="334"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33">
        <v>-1928.33</v>
      </c>
      <c r="K8963" s="334"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33">
        <v>-1987.68</v>
      </c>
      <c r="K8964" s="334"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33">
        <v>-2000</v>
      </c>
      <c r="K8965" s="334"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33">
        <v>-2200</v>
      </c>
      <c r="K8966" s="334"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33">
        <v>-2558.4</v>
      </c>
      <c r="K8967" s="334"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33">
        <v>-3402</v>
      </c>
      <c r="K8968" s="334"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33">
        <v>-3696.77</v>
      </c>
      <c r="K8969" s="334"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33">
        <v>-6463.19</v>
      </c>
      <c r="K8970" s="334"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33">
        <v>-328.7</v>
      </c>
      <c r="K8972" s="334"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33">
        <v>-33089.230000000003</v>
      </c>
      <c r="K8973" s="334"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33">
        <v>-96</v>
      </c>
      <c r="K8974" s="334"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33">
        <v>-7.38</v>
      </c>
      <c r="K8976" s="334"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33">
        <v>-448.8</v>
      </c>
      <c r="K8977" s="334"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33">
        <v>-1359</v>
      </c>
      <c r="K8978" s="334"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33">
        <v>-1359</v>
      </c>
      <c r="K8979" s="334"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33">
        <v>-1449</v>
      </c>
      <c r="K8981" s="334"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33">
        <v>-2352.39</v>
      </c>
      <c r="K8982" s="334"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33">
        <v>-2440.7800000000002</v>
      </c>
      <c r="K8983" s="334"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33">
        <v>-4267.2</v>
      </c>
      <c r="K8984" s="334"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33">
        <v>-40079.78</v>
      </c>
      <c r="K8985" s="334"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33">
        <v>-242.05</v>
      </c>
      <c r="K8986" s="334"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33">
        <v>-13673.66</v>
      </c>
      <c r="K8987" s="334"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33">
        <v>-25</v>
      </c>
      <c r="K8988" s="334"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33">
        <v>-50</v>
      </c>
      <c r="K8989" s="334"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33">
        <v>1607.96</v>
      </c>
      <c r="K8990" s="334"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33">
        <v>-156.19</v>
      </c>
      <c r="K8992" s="334"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33">
        <v>-1607.96</v>
      </c>
      <c r="K8993" s="334"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33">
        <v>-148.56</v>
      </c>
      <c r="K8994" s="334"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33">
        <v>-240</v>
      </c>
      <c r="K8995" s="334"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37">
        <v>187027.83</v>
      </c>
      <c r="K8997" s="338"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35">
        <v>200000</v>
      </c>
      <c r="K8998" s="336"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33">
        <v>-8.65</v>
      </c>
      <c r="K8999" s="334"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33">
        <v>-8.65</v>
      </c>
      <c r="K9000" s="334"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33">
        <v>-8.65</v>
      </c>
      <c r="K9001" s="334"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33">
        <v>-17.22</v>
      </c>
      <c r="K9002" s="334"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33">
        <v>-99</v>
      </c>
      <c r="K9003" s="334"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33">
        <v>-462.56</v>
      </c>
      <c r="K9004" s="334"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33">
        <v>-700</v>
      </c>
      <c r="K9005" s="334"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33">
        <v>-700</v>
      </c>
      <c r="K9006" s="334"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33">
        <v>-1180.48</v>
      </c>
      <c r="K9007" s="334"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33">
        <v>-1264.51</v>
      </c>
      <c r="K9008" s="334"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33">
        <v>-1414.48</v>
      </c>
      <c r="K9009" s="334"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33">
        <v>-1607.96</v>
      </c>
      <c r="K9010" s="334"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33">
        <v>-162093.24</v>
      </c>
      <c r="K9011" s="334"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33">
        <v>-2356.63</v>
      </c>
      <c r="K9012" s="334"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35">
        <v>-200000</v>
      </c>
      <c r="K9013" s="336"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33">
        <v>-24</v>
      </c>
      <c r="K9015" s="334"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33">
        <v>919.39</v>
      </c>
      <c r="K9018" s="334"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33">
        <v>-8.65</v>
      </c>
      <c r="K9019" s="334"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33">
        <v>-8.65</v>
      </c>
      <c r="K9020" s="334"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33">
        <v>-8.65</v>
      </c>
      <c r="K9021" s="334"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33">
        <v>-8.65</v>
      </c>
      <c r="K9022" s="334"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33">
        <v>-8.65</v>
      </c>
      <c r="K9023" s="334"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33">
        <v>-8.65</v>
      </c>
      <c r="K9024" s="334"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33">
        <v>-8.65</v>
      </c>
      <c r="K9025" s="334"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33">
        <v>-8.65</v>
      </c>
      <c r="K9026" s="334"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33">
        <v>-8.65</v>
      </c>
      <c r="K9027" s="334"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33">
        <v>-507.13</v>
      </c>
      <c r="K9028" s="334"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33">
        <v>-681.38</v>
      </c>
      <c r="K9029" s="334"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33">
        <v>-1048.25</v>
      </c>
      <c r="K9030" s="334"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33">
        <v>-1048.25</v>
      </c>
      <c r="K9031" s="334"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33">
        <v>-1048.25</v>
      </c>
      <c r="K9032" s="334"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33">
        <v>-1160.5</v>
      </c>
      <c r="K9033" s="334"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33">
        <v>-1414.48</v>
      </c>
      <c r="K9034" s="334"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33">
        <v>-1717.13</v>
      </c>
      <c r="K9035" s="334"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33">
        <v>-1774.13</v>
      </c>
      <c r="K9036" s="334"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33">
        <v>-2464.62</v>
      </c>
      <c r="K9037" s="334"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33">
        <v>-2579.34</v>
      </c>
      <c r="K9038" s="334"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33">
        <v>-6126.25</v>
      </c>
      <c r="K9039" s="334"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33">
        <v>-10691.24</v>
      </c>
      <c r="K9040" s="334"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33">
        <v>-22225.09</v>
      </c>
      <c r="K9041" s="334"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33">
        <v>-10767.49</v>
      </c>
      <c r="K9042" s="334"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33">
        <v>-258.8</v>
      </c>
      <c r="K9043" s="334"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33">
        <v>-9.5</v>
      </c>
      <c r="K9045" s="334"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33">
        <v>-9.5</v>
      </c>
      <c r="K9046" s="334"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33">
        <v>-9.5</v>
      </c>
      <c r="K9047" s="334"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33">
        <v>-35.700000000000003</v>
      </c>
      <c r="K9048" s="334"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33">
        <v>-60</v>
      </c>
      <c r="K9049" s="334"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33">
        <v>-78.72</v>
      </c>
      <c r="K9050" s="334"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33">
        <v>-188</v>
      </c>
      <c r="K9051" s="334"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33">
        <v>-342</v>
      </c>
      <c r="K9052" s="334"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33">
        <v>-473.61</v>
      </c>
      <c r="K9053" s="334"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33">
        <v>-610.23</v>
      </c>
      <c r="K9054" s="334"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33">
        <v>-649.08000000000004</v>
      </c>
      <c r="K9055" s="334"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33">
        <v>-740</v>
      </c>
      <c r="K9056" s="334"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33">
        <v>-767.55</v>
      </c>
      <c r="K9057" s="334"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33">
        <v>-1072.51</v>
      </c>
      <c r="K9058" s="334"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33">
        <v>-2562.9499999999998</v>
      </c>
      <c r="K9059" s="334"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33">
        <v>-2571.6</v>
      </c>
      <c r="K9060" s="334"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33">
        <v>-2883</v>
      </c>
      <c r="K9061" s="334"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33">
        <v>-3129.4</v>
      </c>
      <c r="K9062" s="334"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33">
        <v>-3750</v>
      </c>
      <c r="K9063" s="334"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33">
        <v>-7035</v>
      </c>
      <c r="K9064" s="334"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35">
        <v>120000</v>
      </c>
      <c r="K9066" s="336"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33">
        <v>-9.5</v>
      </c>
      <c r="K9068" s="334"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33">
        <v>-9.5</v>
      </c>
      <c r="K9069" s="334"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33">
        <v>-9.5</v>
      </c>
      <c r="K9070" s="334"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33">
        <v>-9.5</v>
      </c>
      <c r="K9071" s="334"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33">
        <v>-9.5</v>
      </c>
      <c r="K9072" s="334"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33">
        <v>-9.5</v>
      </c>
      <c r="K9073" s="334"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33">
        <v>-9.5</v>
      </c>
      <c r="K9074" s="334"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33">
        <v>-128</v>
      </c>
      <c r="K9075" s="334"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33">
        <v>-637.25</v>
      </c>
      <c r="K9076" s="334"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33">
        <v>-954</v>
      </c>
      <c r="K9077" s="334"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33">
        <v>-1844.8</v>
      </c>
      <c r="K9078" s="334"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33">
        <v>-3500</v>
      </c>
      <c r="K9079" s="334"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33">
        <v>-3960</v>
      </c>
      <c r="K9080" s="334"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33">
        <v>-15000</v>
      </c>
      <c r="K9081" s="334"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33">
        <v>-20300</v>
      </c>
      <c r="K9082" s="334"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33">
        <v>-83977.87</v>
      </c>
      <c r="K9083" s="334"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33">
        <v>-12579.17</v>
      </c>
      <c r="K9084" s="334"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35">
        <v>-120000</v>
      </c>
      <c r="K9085" s="336"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33">
        <v>-320</v>
      </c>
      <c r="K9086" s="334"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33">
        <v>-41840.160000000003</v>
      </c>
      <c r="K9087" s="334"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33">
        <v>-20208.88</v>
      </c>
      <c r="K9088" s="334"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35">
        <v>240000</v>
      </c>
      <c r="K9090" s="336"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33">
        <v>-9.5</v>
      </c>
      <c r="K9092" s="334"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33">
        <v>-9.5</v>
      </c>
      <c r="K9093" s="334"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33">
        <v>-9.5</v>
      </c>
      <c r="K9094" s="334"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33">
        <v>-9.5</v>
      </c>
      <c r="K9095" s="334"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33">
        <v>-9.5</v>
      </c>
      <c r="K9096" s="334"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33">
        <v>-9.5</v>
      </c>
      <c r="K9097" s="334"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33">
        <v>-9.5</v>
      </c>
      <c r="K9098" s="334"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33">
        <v>-9.5</v>
      </c>
      <c r="K9099" s="334"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33">
        <v>-9.5</v>
      </c>
      <c r="K9100" s="334"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33">
        <v>-322.16000000000003</v>
      </c>
      <c r="K9101" s="334"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33">
        <v>-363.6</v>
      </c>
      <c r="K9102" s="334"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33">
        <v>-453.6</v>
      </c>
      <c r="K9103" s="334"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33">
        <v>-548.46</v>
      </c>
      <c r="K9104" s="334"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33">
        <v>-988.51</v>
      </c>
      <c r="K9105" s="334"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33">
        <v>-1270.4000000000001</v>
      </c>
      <c r="K9106" s="334"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33">
        <v>-13660.35</v>
      </c>
      <c r="K9107" s="334"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33">
        <v>-13663.22</v>
      </c>
      <c r="K9108" s="334"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33">
        <v>-19505.25</v>
      </c>
      <c r="K9109" s="334"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33">
        <v>-19505.259999999998</v>
      </c>
      <c r="K9110" s="334"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33">
        <v>-57900</v>
      </c>
      <c r="K9111" s="334"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33">
        <v>-67306.58</v>
      </c>
      <c r="K9112" s="334"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35">
        <v>-240000</v>
      </c>
      <c r="K9113" s="336"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35">
        <v>17000</v>
      </c>
      <c r="K9115" s="336"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33">
        <v>-198.57</v>
      </c>
      <c r="K9117" s="334"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33">
        <v>-300</v>
      </c>
      <c r="K9118" s="334"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33">
        <v>-762.56</v>
      </c>
      <c r="K9119" s="334"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33">
        <v>-1071.6400000000001</v>
      </c>
      <c r="K9120" s="334"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33">
        <v>-1330.25</v>
      </c>
      <c r="K9121" s="334"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33">
        <v>-2510.92</v>
      </c>
      <c r="K9122" s="334"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33">
        <v>-2672.32</v>
      </c>
      <c r="K9123" s="334"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33">
        <v>-3239.04</v>
      </c>
      <c r="K9124" s="334"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33">
        <v>-7513.57</v>
      </c>
      <c r="K9125" s="334"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35">
        <v>-17000</v>
      </c>
      <c r="K9126" s="336"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35">
        <v>23000</v>
      </c>
      <c r="K9128" s="336"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33">
        <v>-347.75</v>
      </c>
      <c r="K9129" s="334"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33">
        <v>-363.34</v>
      </c>
      <c r="K9130" s="334"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33">
        <v>-375.29</v>
      </c>
      <c r="K9131" s="334"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33">
        <v>-414.5</v>
      </c>
      <c r="K9132" s="334"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33">
        <v>-1062</v>
      </c>
      <c r="K9133" s="334"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33">
        <v>-1791.2</v>
      </c>
      <c r="K9134" s="334"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33">
        <v>-1993</v>
      </c>
      <c r="K9135" s="334"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33">
        <v>-2080.8000000000002</v>
      </c>
      <c r="K9136" s="334"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33">
        <v>-2649.27</v>
      </c>
      <c r="K9137" s="334"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33">
        <v>-3013.24</v>
      </c>
      <c r="K9138" s="334"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33">
        <v>-8300</v>
      </c>
      <c r="K9139" s="334"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35">
        <v>-23000</v>
      </c>
      <c r="K9140" s="336"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33">
        <v>-3487.52</v>
      </c>
      <c r="K9141" s="334"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33">
        <v>-1545.04</v>
      </c>
      <c r="K9142" s="334"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33">
        <v>-767.87</v>
      </c>
      <c r="K9143" s="334"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33">
        <v>-84.5</v>
      </c>
      <c r="K9146" s="334"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33">
        <v>-99</v>
      </c>
      <c r="K9147" s="334"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35">
        <v>200000</v>
      </c>
      <c r="K9148" s="336"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33">
        <v>-9.5</v>
      </c>
      <c r="K9149" s="334"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33">
        <v>-9.5</v>
      </c>
      <c r="K9150" s="334"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33">
        <v>-9.5</v>
      </c>
      <c r="K9151" s="334"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33">
        <v>-9.5</v>
      </c>
      <c r="K9152" s="334"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33">
        <v>-26.87</v>
      </c>
      <c r="K9153" s="334"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33">
        <v>-35.07</v>
      </c>
      <c r="K9154" s="334"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33">
        <v>-52.33</v>
      </c>
      <c r="K9155" s="334"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33">
        <v>-52.33</v>
      </c>
      <c r="K9156" s="334"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33">
        <v>-57.61</v>
      </c>
      <c r="K9157" s="334"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33">
        <v>-62.87</v>
      </c>
      <c r="K9158" s="334"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33">
        <v>-62.87</v>
      </c>
      <c r="K9159" s="334"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33">
        <v>-121.59</v>
      </c>
      <c r="K9160" s="334"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33">
        <v>-121.59</v>
      </c>
      <c r="K9161" s="334"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33">
        <v>-169</v>
      </c>
      <c r="K9162" s="334"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33">
        <v>-273.2</v>
      </c>
      <c r="K9163" s="334"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33">
        <v>-306.72000000000003</v>
      </c>
      <c r="K9164" s="334"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33">
        <v>-380.1</v>
      </c>
      <c r="K9165" s="334"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33">
        <v>-448.71</v>
      </c>
      <c r="K9166" s="334"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33">
        <v>-460</v>
      </c>
      <c r="K9167" s="334"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33">
        <v>-465</v>
      </c>
      <c r="K9168" s="334"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33">
        <v>-482.54</v>
      </c>
      <c r="K9169" s="334"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33">
        <v>-602.87</v>
      </c>
      <c r="K9170" s="334"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33">
        <v>-986.27</v>
      </c>
      <c r="K9171" s="334"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33">
        <v>-1600</v>
      </c>
      <c r="K9172" s="334"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33">
        <v>-1857</v>
      </c>
      <c r="K9173" s="334"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33">
        <v>-1987.93</v>
      </c>
      <c r="K9174" s="334"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33">
        <v>-2402.56</v>
      </c>
      <c r="K9175" s="334"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33">
        <v>-2499</v>
      </c>
      <c r="K9176" s="334"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33">
        <v>-3164.7</v>
      </c>
      <c r="K9177" s="334"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33">
        <v>-4236.3</v>
      </c>
      <c r="K9178" s="334"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33">
        <v>-4679.6099999999997</v>
      </c>
      <c r="K9179" s="334"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33">
        <v>-4829</v>
      </c>
      <c r="K9180" s="334"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33">
        <v>-7000</v>
      </c>
      <c r="K9181" s="334"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33">
        <v>-9098.67</v>
      </c>
      <c r="K9182" s="334"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33">
        <v>-125439.61</v>
      </c>
      <c r="K9183" s="334"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35">
        <v>-200000</v>
      </c>
      <c r="K9184" s="336"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33">
        <v>-9.5</v>
      </c>
      <c r="K9186" s="334"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33">
        <v>-9.5</v>
      </c>
      <c r="K9187" s="334"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33">
        <v>-9.5</v>
      </c>
      <c r="K9188" s="334"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33">
        <v>-9.5</v>
      </c>
      <c r="K9189" s="334"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33">
        <v>-9.5</v>
      </c>
      <c r="K9190" s="334"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33">
        <v>-312.5</v>
      </c>
      <c r="K9191" s="334"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33">
        <v>-409.13</v>
      </c>
      <c r="K9192" s="334"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33">
        <v>-480.1</v>
      </c>
      <c r="K9193" s="334"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33">
        <v>-498.54</v>
      </c>
      <c r="K9194" s="334"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33">
        <v>-683</v>
      </c>
      <c r="K9195" s="334"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33">
        <v>-912.34</v>
      </c>
      <c r="K9196" s="334"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33">
        <v>-1084.58</v>
      </c>
      <c r="K9197" s="334"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33">
        <v>-1928.33</v>
      </c>
      <c r="K9198" s="334"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33">
        <v>-1988.27</v>
      </c>
      <c r="K9199" s="334"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33">
        <v>-2288</v>
      </c>
      <c r="K9200" s="334"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33">
        <v>-2526.7199999999998</v>
      </c>
      <c r="K9201" s="334"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33">
        <v>-2775.36</v>
      </c>
      <c r="K9202" s="334"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33">
        <v>-87.5</v>
      </c>
      <c r="K9203" s="334"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33">
        <v>-341.04</v>
      </c>
      <c r="K9204" s="334"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33">
        <v>-160</v>
      </c>
      <c r="K9205" s="334"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33">
        <v>-368</v>
      </c>
      <c r="K9206" s="334"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35">
        <v>55000</v>
      </c>
      <c r="K9208" s="336"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33">
        <v>-9.5</v>
      </c>
      <c r="K9209" s="334"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33">
        <v>-9.5</v>
      </c>
      <c r="K9210" s="334"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33">
        <v>-9.5</v>
      </c>
      <c r="K9211" s="334"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33">
        <v>-9.5</v>
      </c>
      <c r="K9212" s="334"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33">
        <v>-9.5</v>
      </c>
      <c r="K9213" s="334"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33">
        <v>-9.5</v>
      </c>
      <c r="K9214" s="334"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33">
        <v>-9.5</v>
      </c>
      <c r="K9215" s="334"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33">
        <v>-9.5</v>
      </c>
      <c r="K9216" s="334"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33">
        <v>-9.5</v>
      </c>
      <c r="K9217" s="334"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33">
        <v>-90.3</v>
      </c>
      <c r="K9218" s="334"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33">
        <v>-240.4</v>
      </c>
      <c r="K9219" s="334"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33">
        <v>-322.16000000000003</v>
      </c>
      <c r="K9220" s="334"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33">
        <v>-702</v>
      </c>
      <c r="K9221" s="334"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33">
        <v>-1151.7</v>
      </c>
      <c r="K9222" s="334"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33">
        <v>-2132</v>
      </c>
      <c r="K9223" s="334"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33">
        <v>-2564.48</v>
      </c>
      <c r="K9224" s="334"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33">
        <v>-2649.26</v>
      </c>
      <c r="K9225" s="334"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33">
        <v>-3070.1</v>
      </c>
      <c r="K9226" s="334"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33">
        <v>-7000</v>
      </c>
      <c r="K9227" s="334"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33">
        <v>-7165</v>
      </c>
      <c r="K9228" s="334"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33">
        <v>-10000</v>
      </c>
      <c r="K9229" s="334"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33">
        <v>-15324.15</v>
      </c>
      <c r="K9230" s="334"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35">
        <v>-55000</v>
      </c>
      <c r="K9231" s="336"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33">
        <v>-160</v>
      </c>
      <c r="K9232" s="334"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37">
        <v>730988.76</v>
      </c>
      <c r="K9233" s="338"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33">
        <v>-210</v>
      </c>
      <c r="K9235" s="334"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33">
        <v>-242.8</v>
      </c>
      <c r="K9236" s="334"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33">
        <v>-262.5</v>
      </c>
      <c r="K9237" s="334"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33">
        <v>-300</v>
      </c>
      <c r="K9238" s="334"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33">
        <v>-353.92</v>
      </c>
      <c r="K9239" s="334"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33">
        <v>-668</v>
      </c>
      <c r="K9240" s="334"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33">
        <v>-776.44</v>
      </c>
      <c r="K9241" s="334"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33">
        <v>-1088</v>
      </c>
      <c r="K9242" s="334"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33">
        <v>-1254</v>
      </c>
      <c r="K9243" s="334"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33">
        <v>-2020</v>
      </c>
      <c r="K9244" s="334"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33">
        <v>-2114.7399999999998</v>
      </c>
      <c r="K9245" s="334"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33">
        <v>30</v>
      </c>
      <c r="K9247" s="334"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33">
        <v>-2827.32</v>
      </c>
      <c r="K9248" s="334"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33">
        <v>-2805</v>
      </c>
      <c r="K9249" s="334"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33">
        <v>-771.09</v>
      </c>
      <c r="K9250" s="334"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33">
        <v>-382.5</v>
      </c>
      <c r="K9251" s="334"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33">
        <v>7678.78</v>
      </c>
      <c r="K9253" s="334"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35">
        <v>500000</v>
      </c>
      <c r="K9254" s="336"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35">
        <v>499999.99</v>
      </c>
      <c r="K9255" s="336"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35">
        <v>499999.98</v>
      </c>
      <c r="K9256" s="336"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35">
        <v>450000</v>
      </c>
      <c r="K9257" s="336"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33">
        <v>-9.5</v>
      </c>
      <c r="K9258" s="334"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33">
        <v>-9.5</v>
      </c>
      <c r="K9259" s="334"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33">
        <v>-9.5</v>
      </c>
      <c r="K9260" s="334"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33">
        <v>-9.5</v>
      </c>
      <c r="K9261" s="334"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33">
        <v>-9.5</v>
      </c>
      <c r="K9262" s="334"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33">
        <v>-9.5</v>
      </c>
      <c r="K9263" s="334"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33">
        <v>-9.5</v>
      </c>
      <c r="K9264" s="334"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33">
        <v>-17.04</v>
      </c>
      <c r="K9265" s="334"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33">
        <v>-38.4</v>
      </c>
      <c r="K9266" s="334"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33">
        <v>-59.09</v>
      </c>
      <c r="K9267" s="334"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33">
        <v>-59.94</v>
      </c>
      <c r="K9268" s="334"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33">
        <v>-66.3</v>
      </c>
      <c r="K9269" s="334"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33">
        <v>-73.13</v>
      </c>
      <c r="K9270" s="334"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33">
        <v>-79.86</v>
      </c>
      <c r="K9271" s="334"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33">
        <v>-142.85</v>
      </c>
      <c r="K9272" s="334"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33">
        <v>-149.57</v>
      </c>
      <c r="K9273" s="334"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33">
        <v>-183.16</v>
      </c>
      <c r="K9274" s="334"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33">
        <v>-226.69</v>
      </c>
      <c r="K9275" s="334"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33">
        <v>-244.92</v>
      </c>
      <c r="K9276" s="334"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33">
        <v>-245.85</v>
      </c>
      <c r="K9277" s="334"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33">
        <v>-247.57</v>
      </c>
      <c r="K9278" s="334"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33">
        <v>-427.04</v>
      </c>
      <c r="K9279" s="334"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33">
        <v>-456.75</v>
      </c>
      <c r="K9280" s="334"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33">
        <v>-540.09</v>
      </c>
      <c r="K9281" s="334"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33">
        <v>-759.26</v>
      </c>
      <c r="K9282" s="334"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33">
        <v>-1058.3599999999999</v>
      </c>
      <c r="K9283" s="334"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33">
        <v>-1708.69</v>
      </c>
      <c r="K9284" s="334"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33">
        <v>-1823.07</v>
      </c>
      <c r="K9285" s="334"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33">
        <v>-2704.34</v>
      </c>
      <c r="K9286" s="334"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33">
        <v>-2390.37</v>
      </c>
      <c r="K9287" s="334"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33">
        <v>-1185.75</v>
      </c>
      <c r="K9288" s="334"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33">
        <v>-2885.66</v>
      </c>
      <c r="K9289" s="334"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33">
        <v>-3182.46</v>
      </c>
      <c r="K9290" s="334"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33">
        <v>-3300</v>
      </c>
      <c r="K9291" s="334"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33">
        <v>-4048.02</v>
      </c>
      <c r="K9292" s="334"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33">
        <v>-4575.18</v>
      </c>
      <c r="K9293" s="334"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33">
        <v>-4921.37</v>
      </c>
      <c r="K9294" s="334"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33">
        <v>-5651.51</v>
      </c>
      <c r="K9295" s="334"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33">
        <v>-6018.06</v>
      </c>
      <c r="K9296" s="334"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33">
        <v>-8740</v>
      </c>
      <c r="K9297" s="334"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33">
        <v>-9865.6299999999992</v>
      </c>
      <c r="K9298" s="334"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33">
        <v>-11389.18</v>
      </c>
      <c r="K9299" s="334"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33">
        <v>-11641.94</v>
      </c>
      <c r="K9300" s="334"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33">
        <v>-14098.05</v>
      </c>
      <c r="K9301" s="334"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33">
        <v>-17961</v>
      </c>
      <c r="K9302" s="334"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33">
        <v>-18656</v>
      </c>
      <c r="K9303" s="334"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33">
        <v>-29345.040000000001</v>
      </c>
      <c r="K9304" s="334"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33">
        <v>-49900</v>
      </c>
      <c r="K9305" s="334"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33">
        <v>-110441.39</v>
      </c>
      <c r="K9306" s="334"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33">
        <v>-195349.08</v>
      </c>
      <c r="K9307" s="334"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33">
        <v>-362764.58</v>
      </c>
      <c r="K9308" s="334"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33">
        <v>-396996.91</v>
      </c>
      <c r="K9309" s="334"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33">
        <v>-7678.78</v>
      </c>
      <c r="K9310" s="334"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33">
        <v>-12101.13</v>
      </c>
      <c r="K9311" s="334"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35">
        <v>-450000</v>
      </c>
      <c r="K9312" s="336"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35">
        <v>-499999.98</v>
      </c>
      <c r="K9313" s="336"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35">
        <v>-499999.99</v>
      </c>
      <c r="K9314" s="336"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35">
        <v>-500000</v>
      </c>
      <c r="K9315" s="336"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33">
        <v>-295.5</v>
      </c>
      <c r="K9316" s="334"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35">
        <v>450000</v>
      </c>
      <c r="K9318" s="336"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33">
        <v>-9.5</v>
      </c>
      <c r="K9319" s="334"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33">
        <v>-9.5</v>
      </c>
      <c r="K9320" s="334"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33">
        <v>-9.5</v>
      </c>
      <c r="K9321" s="334"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33">
        <v>-9.5</v>
      </c>
      <c r="K9322" s="334"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33">
        <v>-56.45</v>
      </c>
      <c r="K9323" s="334"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33">
        <v>-330.89</v>
      </c>
      <c r="K9324" s="334"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33">
        <v>-372.4</v>
      </c>
      <c r="K9325" s="334"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33">
        <v>-1375.5</v>
      </c>
      <c r="K9326" s="334"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33">
        <v>-2150.29</v>
      </c>
      <c r="K9327" s="334"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33">
        <v>-2649.26</v>
      </c>
      <c r="K9328" s="334"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33">
        <v>-380000</v>
      </c>
      <c r="K9329" s="334"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35">
        <v>-450000</v>
      </c>
      <c r="K9330" s="336"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33">
        <v>-87.5</v>
      </c>
      <c r="K9331" s="334"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33">
        <v>-528</v>
      </c>
      <c r="K9332" s="334"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33">
        <v>-87.5</v>
      </c>
      <c r="K9333" s="334"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33">
        <v>-295.5</v>
      </c>
      <c r="K9334" s="334"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35">
        <v>500000</v>
      </c>
      <c r="K9336" s="336"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33">
        <v>-202</v>
      </c>
      <c r="K9337" s="334"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33">
        <v>-351.84</v>
      </c>
      <c r="K9338" s="334"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33">
        <v>-683.03</v>
      </c>
      <c r="K9339" s="334"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33">
        <v>-3091.2</v>
      </c>
      <c r="K9340" s="334"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33">
        <v>-3111.72</v>
      </c>
      <c r="K9341" s="334"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35">
        <v>-500000</v>
      </c>
      <c r="K9342" s="336"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37">
        <v>633690.65</v>
      </c>
      <c r="K9344" s="338"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37">
        <v>255524.79</v>
      </c>
      <c r="K9345" s="338"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37">
        <v>110784.56</v>
      </c>
      <c r="K9346" s="338"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33">
        <v>-311.35000000000002</v>
      </c>
      <c r="K9347" s="334"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33">
        <v>-387.77</v>
      </c>
      <c r="K9348" s="334"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33">
        <v>-618</v>
      </c>
      <c r="K9349" s="334"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33">
        <v>-1046</v>
      </c>
      <c r="K9350" s="334"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33">
        <v>-2967.8</v>
      </c>
      <c r="K9351" s="334"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35">
        <v>500000</v>
      </c>
      <c r="K9352" s="336"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33">
        <v>-9.5</v>
      </c>
      <c r="K9353" s="334"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33">
        <v>-53.05</v>
      </c>
      <c r="K9354" s="334"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33">
        <v>-360</v>
      </c>
      <c r="K9355" s="334"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33">
        <v>-381.88</v>
      </c>
      <c r="K9356" s="334"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33">
        <v>-453.6</v>
      </c>
      <c r="K9357" s="334"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33">
        <v>-1386</v>
      </c>
      <c r="K9358" s="334"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35">
        <v>-500000</v>
      </c>
      <c r="K9359" s="336"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33">
        <v>-87.5</v>
      </c>
      <c r="K9360" s="334"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33">
        <v>-25</v>
      </c>
      <c r="K9361" s="334"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33">
        <v>-25</v>
      </c>
      <c r="K9362" s="334"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33">
        <v>330.89</v>
      </c>
      <c r="K9364" s="334"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33">
        <v>-2.5</v>
      </c>
      <c r="K9365" s="334"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33">
        <v>-9.5</v>
      </c>
      <c r="K9366" s="334"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33">
        <v>-45.55</v>
      </c>
      <c r="K9367" s="334"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33">
        <v>-154.28</v>
      </c>
      <c r="K9368" s="334"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33">
        <v>-213.45</v>
      </c>
      <c r="K9369" s="334"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33">
        <v>-240.96</v>
      </c>
      <c r="K9370" s="334"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33">
        <v>-254</v>
      </c>
      <c r="K9371" s="334"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33">
        <v>-301.98</v>
      </c>
      <c r="K9372" s="334"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33">
        <v>-391.78</v>
      </c>
      <c r="K9373" s="334"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33">
        <v>-674.3</v>
      </c>
      <c r="K9374" s="334"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33">
        <v>-960</v>
      </c>
      <c r="K9375" s="334"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33">
        <v>-1571.17</v>
      </c>
      <c r="K9376" s="334"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33">
        <v>-1821.22</v>
      </c>
      <c r="K9377" s="334"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33">
        <v>-1992.94</v>
      </c>
      <c r="K9378" s="334"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33">
        <v>-2510.9299999999998</v>
      </c>
      <c r="K9379" s="334"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33">
        <v>-2664.72</v>
      </c>
      <c r="K9380" s="334"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33">
        <v>-3920</v>
      </c>
      <c r="K9381" s="334"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33">
        <v>-3922.08</v>
      </c>
      <c r="K9382" s="334"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33">
        <v>-4033</v>
      </c>
      <c r="K9383" s="334"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33">
        <v>-4365.62</v>
      </c>
      <c r="K9384" s="334"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33">
        <v>-4469.1499999999996</v>
      </c>
      <c r="K9385" s="334"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33">
        <v>-4996.57</v>
      </c>
      <c r="K9386" s="334"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33">
        <v>-20875.8</v>
      </c>
      <c r="K9387" s="334"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33">
        <v>-501.75</v>
      </c>
      <c r="K9390" s="334"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37">
        <v>7751.14</v>
      </c>
      <c r="K9392" s="338"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37">
        <v>0.21</v>
      </c>
      <c r="K9393" s="338"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35">
        <v>500000</v>
      </c>
      <c r="K9394" s="336"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37">
        <v>859.71</v>
      </c>
      <c r="K9395" s="338"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33">
        <v>256.04000000000002</v>
      </c>
      <c r="K9396" s="334"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35">
        <v>-500000</v>
      </c>
      <c r="K9397" s="336"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33">
        <v>-415.36</v>
      </c>
      <c r="K9398" s="334"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33">
        <v>-663.58</v>
      </c>
      <c r="K9399" s="334"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89" t="s">
        <v>2228</v>
      </c>
      <c r="C12168" s="261" t="s">
        <v>138</v>
      </c>
      <c r="D12168" s="74" t="str">
        <f t="shared" si="381"/>
        <v>jan/2019</v>
      </c>
      <c r="E12168" s="264">
        <v>43467</v>
      </c>
      <c r="F12168" s="260">
        <v>2601</v>
      </c>
      <c r="G12168" s="260" t="s">
        <v>2229</v>
      </c>
      <c r="H12168" s="265" t="s">
        <v>4368</v>
      </c>
      <c r="I12168" s="265" t="s">
        <v>2217</v>
      </c>
      <c r="J12168" s="265">
        <v>-620</v>
      </c>
      <c r="K12168" s="83" t="str">
        <f>IFERROR(IFERROR(VLOOKUP(I12168,'DE-PARA'!B:D,3,0),VLOOKUP(I12168,'DE-PARA'!C:D,2,0)),"NÃO ENCONTRADO")</f>
        <v>Investimentos</v>
      </c>
      <c r="L12168" s="50" t="str">
        <f>VLOOKUP(K12168,'Base -Receita-Despesa'!$B:$AS,1,FALSE)</f>
        <v>Investimentos</v>
      </c>
      <c r="P12168" s="290" t="s">
        <v>5085</v>
      </c>
    </row>
    <row r="12169" spans="1:16" x14ac:dyDescent="0.3">
      <c r="A12169" s="82" t="str">
        <f t="shared" si="380"/>
        <v>2019</v>
      </c>
      <c r="B12169" s="260" t="s">
        <v>2228</v>
      </c>
      <c r="C12169" s="261" t="s">
        <v>138</v>
      </c>
      <c r="D12169" s="74" t="str">
        <f t="shared" si="381"/>
        <v>jan/2019</v>
      </c>
      <c r="E12169" s="264">
        <v>43467</v>
      </c>
      <c r="F12169" s="260" t="s">
        <v>1070</v>
      </c>
      <c r="G12169" s="260" t="s">
        <v>2229</v>
      </c>
      <c r="H12169" s="265" t="s">
        <v>1071</v>
      </c>
      <c r="I12169" s="265" t="s">
        <v>2237</v>
      </c>
      <c r="J12169" s="265">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4">
        <v>43468</v>
      </c>
      <c r="F12170" s="260">
        <v>2601</v>
      </c>
      <c r="G12170" s="260" t="s">
        <v>2229</v>
      </c>
      <c r="H12170" s="265" t="s">
        <v>4368</v>
      </c>
      <c r="I12170" s="265" t="s">
        <v>2217</v>
      </c>
      <c r="J12170" s="265">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4">
        <v>43469</v>
      </c>
      <c r="F12171" s="260">
        <v>2601</v>
      </c>
      <c r="G12171" s="260" t="s">
        <v>2229</v>
      </c>
      <c r="H12171" s="265" t="s">
        <v>4368</v>
      </c>
      <c r="I12171" s="265" t="s">
        <v>2217</v>
      </c>
      <c r="J12171" s="265">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4">
        <v>43469</v>
      </c>
      <c r="F12172" s="260">
        <v>10192</v>
      </c>
      <c r="G12172" s="260" t="s">
        <v>2229</v>
      </c>
      <c r="H12172" s="265" t="s">
        <v>4369</v>
      </c>
      <c r="I12172" s="265" t="s">
        <v>2183</v>
      </c>
      <c r="J12172" s="265">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4">
        <v>43469</v>
      </c>
      <c r="F12173" s="260">
        <v>10192</v>
      </c>
      <c r="G12173" s="260" t="s">
        <v>2229</v>
      </c>
      <c r="H12173" s="265" t="s">
        <v>4369</v>
      </c>
      <c r="I12173" s="265" t="s">
        <v>562</v>
      </c>
      <c r="J12173" s="265">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4">
        <v>43469</v>
      </c>
      <c r="F12174" s="260" t="s">
        <v>1070</v>
      </c>
      <c r="G12174" s="260" t="s">
        <v>2229</v>
      </c>
      <c r="H12174" s="265" t="s">
        <v>1071</v>
      </c>
      <c r="I12174" s="265" t="s">
        <v>2237</v>
      </c>
      <c r="J12174" s="265">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4">
        <v>43480</v>
      </c>
      <c r="F12175" s="260" t="s">
        <v>1261</v>
      </c>
      <c r="G12175" s="260" t="s">
        <v>2229</v>
      </c>
      <c r="H12175" s="265" t="s">
        <v>2338</v>
      </c>
      <c r="I12175" s="265" t="s">
        <v>135</v>
      </c>
      <c r="J12175" s="265">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4">
        <v>43480</v>
      </c>
      <c r="F12176" s="260" t="s">
        <v>1070</v>
      </c>
      <c r="G12176" s="260" t="s">
        <v>2229</v>
      </c>
      <c r="H12176" s="265" t="s">
        <v>1071</v>
      </c>
      <c r="I12176" s="265" t="s">
        <v>2237</v>
      </c>
      <c r="J12176" s="265">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4">
        <v>43481</v>
      </c>
      <c r="F12177" s="260" t="s">
        <v>161</v>
      </c>
      <c r="G12177" s="260" t="s">
        <v>2229</v>
      </c>
      <c r="H12177" s="265" t="s">
        <v>161</v>
      </c>
      <c r="I12177" s="265" t="s">
        <v>2168</v>
      </c>
      <c r="J12177" s="266">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4">
        <v>43481</v>
      </c>
      <c r="F12178" s="260" t="s">
        <v>1261</v>
      </c>
      <c r="G12178" s="260" t="s">
        <v>2229</v>
      </c>
      <c r="H12178" s="265" t="s">
        <v>2338</v>
      </c>
      <c r="I12178" s="265" t="s">
        <v>135</v>
      </c>
      <c r="J12178" s="265">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4">
        <v>43481</v>
      </c>
      <c r="F12179" s="260" t="s">
        <v>1061</v>
      </c>
      <c r="G12179" s="260" t="s">
        <v>2229</v>
      </c>
      <c r="H12179" s="265" t="s">
        <v>4370</v>
      </c>
      <c r="I12179" s="265" t="s">
        <v>126</v>
      </c>
      <c r="J12179" s="266">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4">
        <v>43481</v>
      </c>
      <c r="F12180" s="260" t="s">
        <v>1061</v>
      </c>
      <c r="G12180" s="260" t="s">
        <v>2229</v>
      </c>
      <c r="H12180" s="265" t="s">
        <v>4371</v>
      </c>
      <c r="I12180" s="265" t="s">
        <v>2170</v>
      </c>
      <c r="J12180" s="266">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4">
        <v>43481</v>
      </c>
      <c r="F12181" s="260" t="s">
        <v>4372</v>
      </c>
      <c r="G12181" s="260" t="s">
        <v>2229</v>
      </c>
      <c r="H12181" s="265" t="s">
        <v>4373</v>
      </c>
      <c r="I12181" s="265" t="s">
        <v>141</v>
      </c>
      <c r="J12181" s="266">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4">
        <v>43481</v>
      </c>
      <c r="F12182" s="260" t="s">
        <v>4372</v>
      </c>
      <c r="G12182" s="260" t="s">
        <v>2229</v>
      </c>
      <c r="H12182" s="265" t="s">
        <v>3063</v>
      </c>
      <c r="I12182" s="265" t="s">
        <v>141</v>
      </c>
      <c r="J12182" s="265">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4">
        <v>43481</v>
      </c>
      <c r="F12183" s="260" t="s">
        <v>1061</v>
      </c>
      <c r="G12183" s="260" t="s">
        <v>2229</v>
      </c>
      <c r="H12183" s="265" t="s">
        <v>4370</v>
      </c>
      <c r="I12183" s="265" t="s">
        <v>126</v>
      </c>
      <c r="J12183" s="266">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4">
        <v>43482</v>
      </c>
      <c r="F12184" s="260" t="s">
        <v>1061</v>
      </c>
      <c r="G12184" s="260" t="s">
        <v>2229</v>
      </c>
      <c r="H12184" s="265" t="s">
        <v>4370</v>
      </c>
      <c r="I12184" s="265" t="s">
        <v>126</v>
      </c>
      <c r="J12184" s="266">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4">
        <v>43482</v>
      </c>
      <c r="F12185" s="260" t="s">
        <v>4372</v>
      </c>
      <c r="G12185" s="260" t="s">
        <v>2229</v>
      </c>
      <c r="H12185" s="265" t="s">
        <v>542</v>
      </c>
      <c r="I12185" s="265" t="s">
        <v>141</v>
      </c>
      <c r="J12185" s="266">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4">
        <v>43482</v>
      </c>
      <c r="F12186" s="260" t="s">
        <v>4374</v>
      </c>
      <c r="G12186" s="260" t="s">
        <v>2229</v>
      </c>
      <c r="H12186" s="265" t="s">
        <v>72</v>
      </c>
      <c r="I12186" s="265" t="s">
        <v>1064</v>
      </c>
      <c r="J12186" s="266">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4">
        <v>43482</v>
      </c>
      <c r="F12187" s="260" t="s">
        <v>1061</v>
      </c>
      <c r="G12187" s="260" t="s">
        <v>2229</v>
      </c>
      <c r="H12187" s="265" t="s">
        <v>4371</v>
      </c>
      <c r="I12187" s="265" t="s">
        <v>2170</v>
      </c>
      <c r="J12187" s="266">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4">
        <v>43482</v>
      </c>
      <c r="F12188" s="260" t="s">
        <v>254</v>
      </c>
      <c r="G12188" s="260" t="s">
        <v>2229</v>
      </c>
      <c r="H12188" s="265" t="s">
        <v>690</v>
      </c>
      <c r="I12188" s="265" t="s">
        <v>130</v>
      </c>
      <c r="J12188" s="266">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4">
        <v>43482</v>
      </c>
      <c r="F12189" s="260">
        <v>2618959</v>
      </c>
      <c r="G12189" s="260" t="s">
        <v>2229</v>
      </c>
      <c r="H12189" s="265" t="s">
        <v>2362</v>
      </c>
      <c r="I12189" s="265" t="s">
        <v>164</v>
      </c>
      <c r="J12189" s="265">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4">
        <v>43482</v>
      </c>
      <c r="F12190" s="260">
        <v>2618959</v>
      </c>
      <c r="G12190" s="260" t="s">
        <v>2229</v>
      </c>
      <c r="H12190" s="265" t="s">
        <v>2362</v>
      </c>
      <c r="I12190" s="265" t="s">
        <v>562</v>
      </c>
      <c r="J12190" s="265">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4">
        <v>43482</v>
      </c>
      <c r="F12191" s="260">
        <v>2589782</v>
      </c>
      <c r="G12191" s="260" t="s">
        <v>2229</v>
      </c>
      <c r="H12191" s="265" t="s">
        <v>2362</v>
      </c>
      <c r="I12191" s="265" t="s">
        <v>164</v>
      </c>
      <c r="J12191" s="265">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4">
        <v>43482</v>
      </c>
      <c r="F12192" s="262" t="s">
        <v>131</v>
      </c>
      <c r="G12192" s="260" t="s">
        <v>2229</v>
      </c>
      <c r="H12192" s="265" t="s">
        <v>4375</v>
      </c>
      <c r="I12192" s="265" t="s">
        <v>133</v>
      </c>
      <c r="J12192" s="266">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4">
        <v>43482</v>
      </c>
      <c r="F12193" s="260" t="s">
        <v>1061</v>
      </c>
      <c r="G12193" s="260" t="s">
        <v>2229</v>
      </c>
      <c r="H12193" s="267" t="s">
        <v>4370</v>
      </c>
      <c r="I12193" s="265" t="s">
        <v>126</v>
      </c>
      <c r="J12193" s="266">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4">
        <v>43482</v>
      </c>
      <c r="F12194" s="260" t="s">
        <v>254</v>
      </c>
      <c r="G12194" s="260" t="s">
        <v>2229</v>
      </c>
      <c r="H12194" s="265" t="s">
        <v>2572</v>
      </c>
      <c r="I12194" s="265" t="s">
        <v>130</v>
      </c>
      <c r="J12194" s="266">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4">
        <v>43483</v>
      </c>
      <c r="F12195" s="260" t="s">
        <v>1261</v>
      </c>
      <c r="G12195" s="260" t="s">
        <v>2229</v>
      </c>
      <c r="H12195" s="265" t="s">
        <v>262</v>
      </c>
      <c r="I12195" s="265" t="s">
        <v>135</v>
      </c>
      <c r="J12195" s="265">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4">
        <v>43483</v>
      </c>
      <c r="F12196" s="260">
        <v>4824</v>
      </c>
      <c r="G12196" s="260" t="s">
        <v>2229</v>
      </c>
      <c r="H12196" s="265" t="s">
        <v>4376</v>
      </c>
      <c r="I12196" s="265" t="s">
        <v>2186</v>
      </c>
      <c r="J12196" s="266">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4">
        <v>43483</v>
      </c>
      <c r="F12197" s="260">
        <v>4824</v>
      </c>
      <c r="G12197" s="260" t="s">
        <v>2229</v>
      </c>
      <c r="H12197" s="265" t="s">
        <v>4376</v>
      </c>
      <c r="I12197" s="265" t="s">
        <v>562</v>
      </c>
      <c r="J12197" s="265">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4">
        <v>43483</v>
      </c>
      <c r="F12198" s="260" t="s">
        <v>4377</v>
      </c>
      <c r="G12198" s="260" t="s">
        <v>2229</v>
      </c>
      <c r="H12198" s="265" t="s">
        <v>4378</v>
      </c>
      <c r="I12198" s="265" t="s">
        <v>128</v>
      </c>
      <c r="J12198" s="266">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4">
        <v>43483</v>
      </c>
      <c r="F12199" s="260" t="s">
        <v>4377</v>
      </c>
      <c r="G12199" s="260" t="s">
        <v>2229</v>
      </c>
      <c r="H12199" s="265" t="s">
        <v>4378</v>
      </c>
      <c r="I12199" s="265" t="s">
        <v>562</v>
      </c>
      <c r="J12199" s="266">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4">
        <v>43483</v>
      </c>
      <c r="F12200" s="260">
        <v>1</v>
      </c>
      <c r="G12200" s="260" t="s">
        <v>2229</v>
      </c>
      <c r="H12200" s="265" t="s">
        <v>4379</v>
      </c>
      <c r="I12200" s="265" t="s">
        <v>2177</v>
      </c>
      <c r="J12200" s="266">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4">
        <v>43483</v>
      </c>
      <c r="F12201" s="260">
        <v>34921</v>
      </c>
      <c r="G12201" s="260" t="s">
        <v>2229</v>
      </c>
      <c r="H12201" s="265" t="s">
        <v>4380</v>
      </c>
      <c r="I12201" s="265" t="s">
        <v>120</v>
      </c>
      <c r="J12201" s="266">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4">
        <v>43483</v>
      </c>
      <c r="F12202" s="260"/>
      <c r="G12202" s="260" t="s">
        <v>2229</v>
      </c>
      <c r="H12202" s="265" t="s">
        <v>3363</v>
      </c>
      <c r="I12202" s="265" t="s">
        <v>2214</v>
      </c>
      <c r="J12202" s="265">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4">
        <v>43483</v>
      </c>
      <c r="F12203" s="260">
        <v>6293</v>
      </c>
      <c r="G12203" s="260" t="s">
        <v>2229</v>
      </c>
      <c r="H12203" s="265" t="s">
        <v>2974</v>
      </c>
      <c r="I12203" s="265" t="s">
        <v>151</v>
      </c>
      <c r="J12203" s="265">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4">
        <v>43483</v>
      </c>
      <c r="F12204" s="260">
        <v>12686</v>
      </c>
      <c r="G12204" s="260" t="s">
        <v>2229</v>
      </c>
      <c r="H12204" s="265" t="s">
        <v>2592</v>
      </c>
      <c r="I12204" s="265" t="s">
        <v>540</v>
      </c>
      <c r="J12204" s="266">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4">
        <v>43483</v>
      </c>
      <c r="F12205" s="260" t="s">
        <v>1070</v>
      </c>
      <c r="G12205" s="260" t="s">
        <v>2229</v>
      </c>
      <c r="H12205" s="265" t="s">
        <v>1071</v>
      </c>
      <c r="I12205" s="265" t="s">
        <v>2237</v>
      </c>
      <c r="J12205" s="266">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4">
        <v>43483</v>
      </c>
      <c r="F12206" s="260">
        <v>2793324617</v>
      </c>
      <c r="G12206" s="260" t="s">
        <v>2229</v>
      </c>
      <c r="H12206" s="265" t="s">
        <v>3631</v>
      </c>
      <c r="I12206" s="265" t="s">
        <v>155</v>
      </c>
      <c r="J12206" s="266">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4">
        <v>43483</v>
      </c>
      <c r="F12207" s="260" t="s">
        <v>131</v>
      </c>
      <c r="G12207" s="260" t="s">
        <v>2229</v>
      </c>
      <c r="H12207" s="265" t="s">
        <v>883</v>
      </c>
      <c r="I12207" s="265" t="s">
        <v>133</v>
      </c>
      <c r="J12207" s="266">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4">
        <v>43483</v>
      </c>
      <c r="F12208" s="260">
        <v>118</v>
      </c>
      <c r="G12208" s="260" t="s">
        <v>2229</v>
      </c>
      <c r="H12208" s="265" t="s">
        <v>3270</v>
      </c>
      <c r="I12208" s="265" t="s">
        <v>2177</v>
      </c>
      <c r="J12208" s="266">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4">
        <v>43483</v>
      </c>
      <c r="F12209" s="260" t="s">
        <v>1261</v>
      </c>
      <c r="G12209" s="260" t="s">
        <v>2229</v>
      </c>
      <c r="H12209" s="265" t="s">
        <v>4381</v>
      </c>
      <c r="I12209" s="265" t="s">
        <v>135</v>
      </c>
      <c r="J12209" s="265">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4">
        <v>43483</v>
      </c>
      <c r="F12210" s="260" t="s">
        <v>1261</v>
      </c>
      <c r="G12210" s="260" t="s">
        <v>2229</v>
      </c>
      <c r="H12210" s="265" t="s">
        <v>2250</v>
      </c>
      <c r="I12210" s="265" t="s">
        <v>135</v>
      </c>
      <c r="J12210" s="265">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4">
        <v>43483</v>
      </c>
      <c r="F12211" s="260" t="s">
        <v>1261</v>
      </c>
      <c r="G12211" s="260" t="s">
        <v>2229</v>
      </c>
      <c r="H12211" s="265" t="s">
        <v>2250</v>
      </c>
      <c r="I12211" s="265" t="s">
        <v>135</v>
      </c>
      <c r="J12211" s="265">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4">
        <v>43483</v>
      </c>
      <c r="F12212" s="260" t="s">
        <v>1261</v>
      </c>
      <c r="G12212" s="260" t="s">
        <v>2229</v>
      </c>
      <c r="H12212" s="265" t="s">
        <v>2250</v>
      </c>
      <c r="I12212" s="265" t="s">
        <v>135</v>
      </c>
      <c r="J12212" s="265">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4">
        <v>43483</v>
      </c>
      <c r="F12213" s="260" t="s">
        <v>1261</v>
      </c>
      <c r="G12213" s="260" t="s">
        <v>2229</v>
      </c>
      <c r="H12213" s="265" t="s">
        <v>2250</v>
      </c>
      <c r="I12213" s="265" t="s">
        <v>135</v>
      </c>
      <c r="J12213" s="265">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4">
        <v>43483</v>
      </c>
      <c r="F12214" s="260" t="s">
        <v>1261</v>
      </c>
      <c r="G12214" s="260" t="s">
        <v>2229</v>
      </c>
      <c r="H12214" s="265" t="s">
        <v>2250</v>
      </c>
      <c r="I12214" s="265" t="s">
        <v>135</v>
      </c>
      <c r="J12214" s="265">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4">
        <v>43483</v>
      </c>
      <c r="F12215" s="260" t="s">
        <v>1261</v>
      </c>
      <c r="G12215" s="260" t="s">
        <v>2229</v>
      </c>
      <c r="H12215" s="265" t="s">
        <v>2250</v>
      </c>
      <c r="I12215" s="265" t="s">
        <v>135</v>
      </c>
      <c r="J12215" s="265">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4">
        <v>43483</v>
      </c>
      <c r="F12216" s="260">
        <v>86727</v>
      </c>
      <c r="G12216" s="260" t="s">
        <v>2229</v>
      </c>
      <c r="H12216" s="265" t="s">
        <v>4382</v>
      </c>
      <c r="I12216" s="265" t="s">
        <v>2184</v>
      </c>
      <c r="J12216" s="266">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4">
        <v>43483</v>
      </c>
      <c r="F12217" s="260">
        <v>326329706</v>
      </c>
      <c r="G12217" s="260" t="s">
        <v>2229</v>
      </c>
      <c r="H12217" s="265" t="s">
        <v>2470</v>
      </c>
      <c r="I12217" s="265" t="s">
        <v>190</v>
      </c>
      <c r="J12217" s="265">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4">
        <v>43483</v>
      </c>
      <c r="F12218" s="260">
        <v>3248950600</v>
      </c>
      <c r="G12218" s="260" t="s">
        <v>2229</v>
      </c>
      <c r="H12218" s="265" t="s">
        <v>2470</v>
      </c>
      <c r="I12218" s="265" t="s">
        <v>190</v>
      </c>
      <c r="J12218" s="265">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4">
        <v>43483</v>
      </c>
      <c r="F12219" s="260">
        <v>324913602</v>
      </c>
      <c r="G12219" s="260" t="s">
        <v>2229</v>
      </c>
      <c r="H12219" s="265" t="s">
        <v>2470</v>
      </c>
      <c r="I12219" s="265" t="s">
        <v>190</v>
      </c>
      <c r="J12219" s="266">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4">
        <v>43483</v>
      </c>
      <c r="F12220" s="260">
        <v>66242</v>
      </c>
      <c r="G12220" s="260" t="s">
        <v>2229</v>
      </c>
      <c r="H12220" s="265" t="s">
        <v>4383</v>
      </c>
      <c r="I12220" s="265" t="s">
        <v>2182</v>
      </c>
      <c r="J12220" s="265">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4">
        <v>43483</v>
      </c>
      <c r="F12221" s="260">
        <v>66041</v>
      </c>
      <c r="G12221" s="260" t="s">
        <v>2229</v>
      </c>
      <c r="H12221" s="265" t="s">
        <v>4383</v>
      </c>
      <c r="I12221" s="265" t="s">
        <v>2183</v>
      </c>
      <c r="J12221" s="266">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4">
        <v>43483</v>
      </c>
      <c r="F12222" s="260">
        <v>66043</v>
      </c>
      <c r="G12222" s="260" t="s">
        <v>2330</v>
      </c>
      <c r="H12222" s="265" t="s">
        <v>4383</v>
      </c>
      <c r="I12222" s="265" t="s">
        <v>2183</v>
      </c>
      <c r="J12222" s="265">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4">
        <v>43483</v>
      </c>
      <c r="F12223" s="260">
        <v>66239</v>
      </c>
      <c r="G12223" s="260" t="s">
        <v>2229</v>
      </c>
      <c r="H12223" s="265" t="s">
        <v>4383</v>
      </c>
      <c r="I12223" s="265" t="s">
        <v>2183</v>
      </c>
      <c r="J12223" s="266">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4">
        <v>43483</v>
      </c>
      <c r="F12224" s="260">
        <v>66240</v>
      </c>
      <c r="G12224" s="260" t="s">
        <v>2229</v>
      </c>
      <c r="H12224" s="265" t="s">
        <v>4383</v>
      </c>
      <c r="I12224" s="265" t="s">
        <v>2183</v>
      </c>
      <c r="J12224" s="266">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4">
        <v>43483</v>
      </c>
      <c r="F12225" s="260">
        <v>66040</v>
      </c>
      <c r="G12225" s="260" t="s">
        <v>2229</v>
      </c>
      <c r="H12225" s="265" t="s">
        <v>4383</v>
      </c>
      <c r="I12225" s="265" t="s">
        <v>2183</v>
      </c>
      <c r="J12225" s="266">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4">
        <v>43486</v>
      </c>
      <c r="F12226" s="260">
        <v>4119</v>
      </c>
      <c r="G12226" s="260" t="s">
        <v>2229</v>
      </c>
      <c r="H12226" s="265" t="s">
        <v>2335</v>
      </c>
      <c r="I12226" s="265" t="s">
        <v>200</v>
      </c>
      <c r="J12226" s="266">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4">
        <v>43486</v>
      </c>
      <c r="F12227" s="260">
        <v>14823</v>
      </c>
      <c r="G12227" s="260" t="s">
        <v>2229</v>
      </c>
      <c r="H12227" s="265" t="s">
        <v>4384</v>
      </c>
      <c r="I12227" s="265" t="s">
        <v>200</v>
      </c>
      <c r="J12227" s="266">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4">
        <v>43486</v>
      </c>
      <c r="F12228" s="260">
        <v>88417</v>
      </c>
      <c r="G12228" s="260" t="s">
        <v>2229</v>
      </c>
      <c r="H12228" s="265" t="s">
        <v>2336</v>
      </c>
      <c r="I12228" s="265" t="s">
        <v>2192</v>
      </c>
      <c r="J12228" s="266">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4">
        <v>43486</v>
      </c>
      <c r="F12229" s="260" t="s">
        <v>1261</v>
      </c>
      <c r="G12229" s="260" t="s">
        <v>2229</v>
      </c>
      <c r="H12229" s="265" t="s">
        <v>262</v>
      </c>
      <c r="I12229" s="265" t="s">
        <v>135</v>
      </c>
      <c r="J12229" s="265">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4">
        <v>43486</v>
      </c>
      <c r="F12230" s="260">
        <v>149</v>
      </c>
      <c r="G12230" s="260" t="s">
        <v>2229</v>
      </c>
      <c r="H12230" s="265" t="s">
        <v>2353</v>
      </c>
      <c r="I12230" s="265" t="s">
        <v>188</v>
      </c>
      <c r="J12230" s="266">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4">
        <v>43486</v>
      </c>
      <c r="F12231" s="260">
        <v>150</v>
      </c>
      <c r="G12231" s="260" t="s">
        <v>2229</v>
      </c>
      <c r="H12231" s="265" t="s">
        <v>2353</v>
      </c>
      <c r="I12231" s="265" t="s">
        <v>179</v>
      </c>
      <c r="J12231" s="266">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4">
        <v>43486</v>
      </c>
      <c r="F12232" s="260">
        <v>64</v>
      </c>
      <c r="G12232" s="260" t="s">
        <v>2229</v>
      </c>
      <c r="H12232" s="265" t="s">
        <v>3242</v>
      </c>
      <c r="I12232" s="265" t="s">
        <v>2212</v>
      </c>
      <c r="J12232" s="266">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4">
        <v>43486</v>
      </c>
      <c r="F12233" s="260">
        <v>1818</v>
      </c>
      <c r="G12233" s="260" t="s">
        <v>2229</v>
      </c>
      <c r="H12233" s="265" t="s">
        <v>2394</v>
      </c>
      <c r="I12233" s="265" t="s">
        <v>2192</v>
      </c>
      <c r="J12233" s="265">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4">
        <v>43486</v>
      </c>
      <c r="F12234" s="260">
        <v>426</v>
      </c>
      <c r="G12234" s="260" t="s">
        <v>2229</v>
      </c>
      <c r="H12234" s="265" t="s">
        <v>4385</v>
      </c>
      <c r="I12234" s="265" t="s">
        <v>120</v>
      </c>
      <c r="J12234" s="266">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4">
        <v>43486</v>
      </c>
      <c r="F12235" s="260" t="s">
        <v>1070</v>
      </c>
      <c r="G12235" s="260" t="s">
        <v>2229</v>
      </c>
      <c r="H12235" s="265" t="s">
        <v>1071</v>
      </c>
      <c r="I12235" s="265" t="s">
        <v>2237</v>
      </c>
      <c r="J12235" s="266">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4">
        <v>43486</v>
      </c>
      <c r="F12236" s="260">
        <v>334</v>
      </c>
      <c r="G12236" s="260" t="s">
        <v>2229</v>
      </c>
      <c r="H12236" s="265" t="s">
        <v>2395</v>
      </c>
      <c r="I12236" s="265" t="s">
        <v>215</v>
      </c>
      <c r="J12236" s="266">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4">
        <v>43486</v>
      </c>
      <c r="F12237" s="260" t="s">
        <v>1261</v>
      </c>
      <c r="G12237" s="260" t="s">
        <v>2229</v>
      </c>
      <c r="H12237" s="265" t="s">
        <v>2250</v>
      </c>
      <c r="I12237" s="265" t="s">
        <v>135</v>
      </c>
      <c r="J12237" s="265">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4">
        <v>43486</v>
      </c>
      <c r="F12238" s="260" t="s">
        <v>1261</v>
      </c>
      <c r="G12238" s="260" t="s">
        <v>2229</v>
      </c>
      <c r="H12238" s="265" t="s">
        <v>2250</v>
      </c>
      <c r="I12238" s="265" t="s">
        <v>135</v>
      </c>
      <c r="J12238" s="265">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4">
        <v>43486</v>
      </c>
      <c r="F12239" s="260" t="s">
        <v>1261</v>
      </c>
      <c r="G12239" s="260" t="s">
        <v>2229</v>
      </c>
      <c r="H12239" s="265" t="s">
        <v>2250</v>
      </c>
      <c r="I12239" s="265" t="s">
        <v>135</v>
      </c>
      <c r="J12239" s="265">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4">
        <v>43486</v>
      </c>
      <c r="F12240" s="260" t="s">
        <v>1261</v>
      </c>
      <c r="G12240" s="260" t="s">
        <v>2229</v>
      </c>
      <c r="H12240" s="265" t="s">
        <v>2250</v>
      </c>
      <c r="I12240" s="265" t="s">
        <v>135</v>
      </c>
      <c r="J12240" s="265">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4">
        <v>43486</v>
      </c>
      <c r="F12241" s="260" t="s">
        <v>1261</v>
      </c>
      <c r="G12241" s="260" t="s">
        <v>2229</v>
      </c>
      <c r="H12241" s="265" t="s">
        <v>2250</v>
      </c>
      <c r="I12241" s="265" t="s">
        <v>135</v>
      </c>
      <c r="J12241" s="265">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4">
        <v>43486</v>
      </c>
      <c r="F12242" s="260" t="s">
        <v>1261</v>
      </c>
      <c r="G12242" s="260" t="s">
        <v>2229</v>
      </c>
      <c r="H12242" s="265" t="s">
        <v>2250</v>
      </c>
      <c r="I12242" s="265" t="s">
        <v>135</v>
      </c>
      <c r="J12242" s="265">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4">
        <v>43486</v>
      </c>
      <c r="F12243" s="260" t="s">
        <v>1261</v>
      </c>
      <c r="G12243" s="260" t="s">
        <v>2229</v>
      </c>
      <c r="H12243" s="265" t="s">
        <v>2250</v>
      </c>
      <c r="I12243" s="265" t="s">
        <v>135</v>
      </c>
      <c r="J12243" s="265">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4">
        <v>43486</v>
      </c>
      <c r="F12244" s="260" t="s">
        <v>1261</v>
      </c>
      <c r="G12244" s="260" t="s">
        <v>2229</v>
      </c>
      <c r="H12244" s="265" t="s">
        <v>2250</v>
      </c>
      <c r="I12244" s="265" t="s">
        <v>135</v>
      </c>
      <c r="J12244" s="265">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4">
        <v>43487</v>
      </c>
      <c r="F12245" s="260">
        <v>20</v>
      </c>
      <c r="G12245" s="260" t="s">
        <v>2229</v>
      </c>
      <c r="H12245" s="265" t="s">
        <v>3533</v>
      </c>
      <c r="I12245" s="265" t="s">
        <v>119</v>
      </c>
      <c r="J12245" s="266">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4">
        <v>43487</v>
      </c>
      <c r="F12246" s="260">
        <v>315314</v>
      </c>
      <c r="G12246" s="260" t="s">
        <v>2229</v>
      </c>
      <c r="H12246" s="265" t="s">
        <v>4386</v>
      </c>
      <c r="I12246" s="265" t="s">
        <v>2181</v>
      </c>
      <c r="J12246" s="265">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4">
        <v>43487</v>
      </c>
      <c r="F12247" s="260">
        <v>315314</v>
      </c>
      <c r="G12247" s="260" t="s">
        <v>2229</v>
      </c>
      <c r="H12247" s="265" t="s">
        <v>4386</v>
      </c>
      <c r="I12247" s="265" t="s">
        <v>562</v>
      </c>
      <c r="J12247" s="265">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4">
        <v>43487</v>
      </c>
      <c r="F12248" s="260">
        <v>139</v>
      </c>
      <c r="G12248" s="260" t="s">
        <v>2229</v>
      </c>
      <c r="H12248" s="265" t="s">
        <v>2344</v>
      </c>
      <c r="I12248" s="265" t="s">
        <v>2210</v>
      </c>
      <c r="J12248" s="266">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4">
        <v>43487</v>
      </c>
      <c r="F12249" s="260" t="s">
        <v>1070</v>
      </c>
      <c r="G12249" s="260" t="s">
        <v>2229</v>
      </c>
      <c r="H12249" s="265" t="s">
        <v>1071</v>
      </c>
      <c r="I12249" s="265" t="s">
        <v>2237</v>
      </c>
      <c r="J12249" s="266">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4">
        <v>43487</v>
      </c>
      <c r="F12250" s="260" t="s">
        <v>1261</v>
      </c>
      <c r="G12250" s="260" t="s">
        <v>2229</v>
      </c>
      <c r="H12250" s="265" t="s">
        <v>2250</v>
      </c>
      <c r="I12250" s="265" t="s">
        <v>135</v>
      </c>
      <c r="J12250" s="265">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4">
        <v>43487</v>
      </c>
      <c r="F12251" s="260" t="s">
        <v>1261</v>
      </c>
      <c r="G12251" s="260" t="s">
        <v>2229</v>
      </c>
      <c r="H12251" s="265" t="s">
        <v>2250</v>
      </c>
      <c r="I12251" s="265" t="s">
        <v>135</v>
      </c>
      <c r="J12251" s="265">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4">
        <v>43488</v>
      </c>
      <c r="F12252" s="260">
        <v>48</v>
      </c>
      <c r="G12252" s="260" t="s">
        <v>2229</v>
      </c>
      <c r="H12252" s="265" t="s">
        <v>4387</v>
      </c>
      <c r="I12252" s="265" t="s">
        <v>2194</v>
      </c>
      <c r="J12252" s="266">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4">
        <v>43488</v>
      </c>
      <c r="F12253" s="260" t="s">
        <v>1070</v>
      </c>
      <c r="G12253" s="260" t="s">
        <v>2229</v>
      </c>
      <c r="H12253" s="265" t="s">
        <v>1071</v>
      </c>
      <c r="I12253" s="265" t="s">
        <v>2237</v>
      </c>
      <c r="J12253" s="266">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4">
        <v>43488</v>
      </c>
      <c r="F12254" s="260">
        <v>2745</v>
      </c>
      <c r="G12254" s="260" t="s">
        <v>2229</v>
      </c>
      <c r="H12254" s="265" t="s">
        <v>2521</v>
      </c>
      <c r="I12254" s="265" t="s">
        <v>2194</v>
      </c>
      <c r="J12254" s="265">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4">
        <v>43488</v>
      </c>
      <c r="F12255" s="260" t="s">
        <v>1261</v>
      </c>
      <c r="G12255" s="260" t="s">
        <v>2229</v>
      </c>
      <c r="H12255" s="265" t="s">
        <v>2250</v>
      </c>
      <c r="I12255" s="265" t="s">
        <v>135</v>
      </c>
      <c r="J12255" s="265">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4">
        <v>43488</v>
      </c>
      <c r="F12256" s="260" t="s">
        <v>1261</v>
      </c>
      <c r="G12256" s="260" t="s">
        <v>2229</v>
      </c>
      <c r="H12256" s="265" t="s">
        <v>2250</v>
      </c>
      <c r="I12256" s="265" t="s">
        <v>135</v>
      </c>
      <c r="J12256" s="265">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4">
        <v>43489</v>
      </c>
      <c r="F12257" s="260">
        <v>7675</v>
      </c>
      <c r="G12257" s="260" t="s">
        <v>2229</v>
      </c>
      <c r="H12257" s="268" t="s">
        <v>2341</v>
      </c>
      <c r="I12257" s="265" t="s">
        <v>232</v>
      </c>
      <c r="J12257" s="265">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4">
        <v>43489</v>
      </c>
      <c r="F12258" s="260">
        <v>7675</v>
      </c>
      <c r="G12258" s="260" t="s">
        <v>2229</v>
      </c>
      <c r="H12258" s="268" t="s">
        <v>2341</v>
      </c>
      <c r="I12258" s="265" t="s">
        <v>562</v>
      </c>
      <c r="J12258" s="265">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4">
        <v>43489</v>
      </c>
      <c r="F12259" s="260">
        <v>264705</v>
      </c>
      <c r="G12259" s="260" t="s">
        <v>2284</v>
      </c>
      <c r="H12259" s="268" t="s">
        <v>4388</v>
      </c>
      <c r="I12259" s="265" t="s">
        <v>2182</v>
      </c>
      <c r="J12259" s="265">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4">
        <v>43489</v>
      </c>
      <c r="F12260" s="260">
        <v>264705</v>
      </c>
      <c r="G12260" s="260" t="s">
        <v>2284</v>
      </c>
      <c r="H12260" s="268" t="s">
        <v>4388</v>
      </c>
      <c r="I12260" s="265" t="s">
        <v>562</v>
      </c>
      <c r="J12260" s="265">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4">
        <v>43489</v>
      </c>
      <c r="F12261" s="260">
        <v>265086</v>
      </c>
      <c r="G12261" s="260" t="s">
        <v>2284</v>
      </c>
      <c r="H12261" s="265" t="s">
        <v>4388</v>
      </c>
      <c r="I12261" s="265" t="s">
        <v>2182</v>
      </c>
      <c r="J12261" s="265">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4">
        <v>43489</v>
      </c>
      <c r="F12262" s="260">
        <v>265086</v>
      </c>
      <c r="G12262" s="260" t="s">
        <v>2284</v>
      </c>
      <c r="H12262" s="265" t="s">
        <v>4388</v>
      </c>
      <c r="I12262" s="265" t="s">
        <v>562</v>
      </c>
      <c r="J12262" s="265">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4">
        <v>43489</v>
      </c>
      <c r="F12263" s="260">
        <v>441636</v>
      </c>
      <c r="G12263" s="260" t="s">
        <v>2229</v>
      </c>
      <c r="H12263" s="265" t="s">
        <v>257</v>
      </c>
      <c r="I12263" s="265" t="s">
        <v>145</v>
      </c>
      <c r="J12263" s="265">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4">
        <v>43489</v>
      </c>
      <c r="F12264" s="260">
        <v>441636</v>
      </c>
      <c r="G12264" s="260" t="s">
        <v>2229</v>
      </c>
      <c r="H12264" s="265" t="s">
        <v>257</v>
      </c>
      <c r="I12264" s="265" t="s">
        <v>562</v>
      </c>
      <c r="J12264" s="265">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4">
        <v>43489</v>
      </c>
      <c r="F12265" s="260" t="s">
        <v>1070</v>
      </c>
      <c r="G12265" s="260" t="s">
        <v>2229</v>
      </c>
      <c r="H12265" s="265" t="s">
        <v>1071</v>
      </c>
      <c r="I12265" s="265" t="s">
        <v>2237</v>
      </c>
      <c r="J12265" s="266">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4">
        <v>43489</v>
      </c>
      <c r="F12266" s="260" t="s">
        <v>1261</v>
      </c>
      <c r="G12266" s="260" t="s">
        <v>2229</v>
      </c>
      <c r="H12266" s="265" t="s">
        <v>4381</v>
      </c>
      <c r="I12266" s="265" t="s">
        <v>135</v>
      </c>
      <c r="J12266" s="265">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4">
        <v>43489</v>
      </c>
      <c r="F12267" s="260" t="s">
        <v>1261</v>
      </c>
      <c r="G12267" s="260" t="s">
        <v>2229</v>
      </c>
      <c r="H12267" s="265" t="s">
        <v>2250</v>
      </c>
      <c r="I12267" s="265" t="s">
        <v>135</v>
      </c>
      <c r="J12267" s="265">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4">
        <v>43490</v>
      </c>
      <c r="F12268" s="260" t="s">
        <v>161</v>
      </c>
      <c r="G12268" s="260" t="s">
        <v>2229</v>
      </c>
      <c r="H12268" s="265" t="s">
        <v>161</v>
      </c>
      <c r="I12268" s="265" t="s">
        <v>2168</v>
      </c>
      <c r="J12268" s="266">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4">
        <v>43490</v>
      </c>
      <c r="F12269" s="260" t="s">
        <v>161</v>
      </c>
      <c r="G12269" s="260" t="s">
        <v>2229</v>
      </c>
      <c r="H12269" s="265" t="s">
        <v>161</v>
      </c>
      <c r="I12269" s="265" t="s">
        <v>2168</v>
      </c>
      <c r="J12269" s="266">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4">
        <v>43493</v>
      </c>
      <c r="F12270" s="260" t="s">
        <v>1061</v>
      </c>
      <c r="G12270" s="260" t="s">
        <v>2229</v>
      </c>
      <c r="H12270" s="265" t="s">
        <v>4370</v>
      </c>
      <c r="I12270" s="265" t="s">
        <v>126</v>
      </c>
      <c r="J12270" s="266">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4">
        <v>43493</v>
      </c>
      <c r="F12271" s="260" t="s">
        <v>4374</v>
      </c>
      <c r="G12271" s="260" t="s">
        <v>2229</v>
      </c>
      <c r="H12271" s="265" t="s">
        <v>72</v>
      </c>
      <c r="I12271" s="265" t="s">
        <v>1064</v>
      </c>
      <c r="J12271" s="266">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4">
        <v>43493</v>
      </c>
      <c r="F12272" s="260">
        <v>1467</v>
      </c>
      <c r="G12272" s="260" t="s">
        <v>2229</v>
      </c>
      <c r="H12272" s="265" t="s">
        <v>2328</v>
      </c>
      <c r="I12272" s="265" t="s">
        <v>145</v>
      </c>
      <c r="J12272" s="266">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4">
        <v>43493</v>
      </c>
      <c r="F12273" s="260">
        <v>1901002580877</v>
      </c>
      <c r="G12273" s="260" t="s">
        <v>2229</v>
      </c>
      <c r="H12273" s="265" t="s">
        <v>1638</v>
      </c>
      <c r="I12273" s="265" t="s">
        <v>151</v>
      </c>
      <c r="J12273" s="266">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4">
        <v>43493</v>
      </c>
      <c r="F12274" s="260">
        <v>1901002580878</v>
      </c>
      <c r="G12274" s="260" t="s">
        <v>2229</v>
      </c>
      <c r="H12274" s="265" t="s">
        <v>1638</v>
      </c>
      <c r="I12274" s="265" t="s">
        <v>151</v>
      </c>
      <c r="J12274" s="266">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4">
        <v>43493</v>
      </c>
      <c r="F12275" s="260" t="s">
        <v>1261</v>
      </c>
      <c r="G12275" s="260" t="s">
        <v>2229</v>
      </c>
      <c r="H12275" s="265" t="s">
        <v>2250</v>
      </c>
      <c r="I12275" s="265" t="s">
        <v>135</v>
      </c>
      <c r="J12275" s="265">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4">
        <v>43493</v>
      </c>
      <c r="F12276" s="260" t="s">
        <v>1261</v>
      </c>
      <c r="G12276" s="260" t="s">
        <v>2229</v>
      </c>
      <c r="H12276" s="265" t="s">
        <v>2250</v>
      </c>
      <c r="I12276" s="265" t="s">
        <v>135</v>
      </c>
      <c r="J12276" s="265">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4">
        <v>43493</v>
      </c>
      <c r="F12277" s="260">
        <v>2390414</v>
      </c>
      <c r="G12277" s="260" t="s">
        <v>2229</v>
      </c>
      <c r="H12277" s="265" t="s">
        <v>2392</v>
      </c>
      <c r="I12277" s="265" t="s">
        <v>145</v>
      </c>
      <c r="J12277" s="265">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4">
        <v>43493</v>
      </c>
      <c r="F12278" s="260">
        <v>2360016</v>
      </c>
      <c r="G12278" s="260" t="s">
        <v>2229</v>
      </c>
      <c r="H12278" s="265" t="s">
        <v>2392</v>
      </c>
      <c r="I12278" s="265" t="s">
        <v>145</v>
      </c>
      <c r="J12278" s="265">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4">
        <v>43493</v>
      </c>
      <c r="F12279" s="260" t="s">
        <v>1061</v>
      </c>
      <c r="G12279" s="260" t="s">
        <v>2229</v>
      </c>
      <c r="H12279" s="265" t="s">
        <v>4370</v>
      </c>
      <c r="I12279" s="265" t="s">
        <v>126</v>
      </c>
      <c r="J12279" s="266">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4">
        <v>43493</v>
      </c>
      <c r="F12280" s="260">
        <v>326329706</v>
      </c>
      <c r="G12280" s="260" t="s">
        <v>2229</v>
      </c>
      <c r="H12280" s="265" t="s">
        <v>2470</v>
      </c>
      <c r="I12280" s="267" t="s">
        <v>190</v>
      </c>
      <c r="J12280" s="265">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4">
        <v>43493</v>
      </c>
      <c r="F12281" s="260">
        <v>324895060</v>
      </c>
      <c r="G12281" s="260" t="s">
        <v>2229</v>
      </c>
      <c r="H12281" s="267" t="s">
        <v>3126</v>
      </c>
      <c r="I12281" s="267" t="s">
        <v>190</v>
      </c>
      <c r="J12281" s="265">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4">
        <v>43493</v>
      </c>
      <c r="F12282" s="260">
        <v>324913602</v>
      </c>
      <c r="G12282" s="260" t="s">
        <v>2229</v>
      </c>
      <c r="H12282" s="267" t="s">
        <v>3126</v>
      </c>
      <c r="I12282" s="267" t="s">
        <v>190</v>
      </c>
      <c r="J12282" s="266">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4">
        <v>43493</v>
      </c>
      <c r="F12283" s="260" t="s">
        <v>208</v>
      </c>
      <c r="G12283" s="260" t="s">
        <v>4389</v>
      </c>
      <c r="H12283" s="265" t="s">
        <v>2421</v>
      </c>
      <c r="I12283" s="265" t="s">
        <v>846</v>
      </c>
      <c r="J12283" s="265">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4">
        <v>43494</v>
      </c>
      <c r="F12284" s="260">
        <v>154</v>
      </c>
      <c r="G12284" s="260" t="s">
        <v>2229</v>
      </c>
      <c r="H12284" s="265" t="s">
        <v>2389</v>
      </c>
      <c r="I12284" s="265" t="s">
        <v>2197</v>
      </c>
      <c r="J12284" s="266">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4">
        <v>43494</v>
      </c>
      <c r="F12285" s="260">
        <v>965</v>
      </c>
      <c r="G12285" s="260" t="s">
        <v>2229</v>
      </c>
      <c r="H12285" s="265" t="s">
        <v>4390</v>
      </c>
      <c r="I12285" s="265" t="s">
        <v>120</v>
      </c>
      <c r="J12285" s="265">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4">
        <v>43494</v>
      </c>
      <c r="F12286" s="260">
        <v>146566</v>
      </c>
      <c r="G12286" s="260" t="s">
        <v>2229</v>
      </c>
      <c r="H12286" s="265" t="s">
        <v>1337</v>
      </c>
      <c r="I12286" s="265" t="s">
        <v>145</v>
      </c>
      <c r="J12286" s="265">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4">
        <v>43494</v>
      </c>
      <c r="F12287" s="260">
        <v>374</v>
      </c>
      <c r="G12287" s="260" t="s">
        <v>2229</v>
      </c>
      <c r="H12287" s="269" t="s">
        <v>4391</v>
      </c>
      <c r="I12287" s="265" t="s">
        <v>2202</v>
      </c>
      <c r="J12287" s="266">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4">
        <v>43494</v>
      </c>
      <c r="F12288" s="260" t="s">
        <v>2326</v>
      </c>
      <c r="G12288" s="260" t="s">
        <v>2229</v>
      </c>
      <c r="H12288" s="265" t="s">
        <v>2958</v>
      </c>
      <c r="I12288" s="265" t="s">
        <v>2209</v>
      </c>
      <c r="J12288" s="265">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4">
        <v>43494</v>
      </c>
      <c r="F12289" s="260" t="s">
        <v>2326</v>
      </c>
      <c r="G12289" s="260" t="s">
        <v>2229</v>
      </c>
      <c r="H12289" s="265" t="s">
        <v>1080</v>
      </c>
      <c r="I12289" s="265" t="s">
        <v>2209</v>
      </c>
      <c r="J12289" s="266">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4">
        <v>43494</v>
      </c>
      <c r="F12290" s="260">
        <v>44164</v>
      </c>
      <c r="G12290" s="260" t="s">
        <v>2229</v>
      </c>
      <c r="H12290" s="265" t="s">
        <v>2340</v>
      </c>
      <c r="I12290" s="265" t="s">
        <v>2217</v>
      </c>
      <c r="J12290" s="266">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4">
        <v>43494</v>
      </c>
      <c r="F12291" s="260">
        <v>16223</v>
      </c>
      <c r="G12291" s="260" t="s">
        <v>2229</v>
      </c>
      <c r="H12291" s="265" t="s">
        <v>2340</v>
      </c>
      <c r="I12291" s="265" t="s">
        <v>177</v>
      </c>
      <c r="J12291" s="265">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4">
        <v>43494</v>
      </c>
      <c r="F12292" s="260">
        <v>44164</v>
      </c>
      <c r="G12292" s="260" t="s">
        <v>2229</v>
      </c>
      <c r="H12292" s="265" t="s">
        <v>2340</v>
      </c>
      <c r="I12292" s="265" t="s">
        <v>2217</v>
      </c>
      <c r="J12292" s="266">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4">
        <v>43494</v>
      </c>
      <c r="F12293" s="260">
        <v>16223</v>
      </c>
      <c r="G12293" s="260" t="s">
        <v>2229</v>
      </c>
      <c r="H12293" s="265" t="s">
        <v>2340</v>
      </c>
      <c r="I12293" s="265" t="s">
        <v>177</v>
      </c>
      <c r="J12293" s="265">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4">
        <v>43494</v>
      </c>
      <c r="F12294" s="260">
        <v>114</v>
      </c>
      <c r="G12294" s="260" t="s">
        <v>2229</v>
      </c>
      <c r="H12294" s="265" t="s">
        <v>3305</v>
      </c>
      <c r="I12294" s="265" t="s">
        <v>2198</v>
      </c>
      <c r="J12294" s="266">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4">
        <v>43494</v>
      </c>
      <c r="F12295" s="260">
        <v>143</v>
      </c>
      <c r="G12295" s="260" t="s">
        <v>2229</v>
      </c>
      <c r="H12295" s="265" t="s">
        <v>2353</v>
      </c>
      <c r="I12295" s="265" t="s">
        <v>179</v>
      </c>
      <c r="J12295" s="266">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4">
        <v>43494</v>
      </c>
      <c r="F12296" s="260" t="s">
        <v>2326</v>
      </c>
      <c r="G12296" s="260" t="s">
        <v>2229</v>
      </c>
      <c r="H12296" s="265" t="s">
        <v>1785</v>
      </c>
      <c r="I12296" s="265" t="s">
        <v>2209</v>
      </c>
      <c r="J12296" s="265">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4">
        <v>43494</v>
      </c>
      <c r="F12297" s="260" t="s">
        <v>2326</v>
      </c>
      <c r="G12297" s="260" t="s">
        <v>2229</v>
      </c>
      <c r="H12297" s="265" t="s">
        <v>4392</v>
      </c>
      <c r="I12297" s="265" t="s">
        <v>2209</v>
      </c>
      <c r="J12297" s="265">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4">
        <v>43494</v>
      </c>
      <c r="F12298" s="260">
        <v>136</v>
      </c>
      <c r="G12298" s="260" t="s">
        <v>2229</v>
      </c>
      <c r="H12298" s="265" t="s">
        <v>4393</v>
      </c>
      <c r="I12298" s="265" t="s">
        <v>116</v>
      </c>
      <c r="J12298" s="266">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4">
        <v>43494</v>
      </c>
      <c r="F12299" s="260">
        <v>15</v>
      </c>
      <c r="G12299" s="260" t="s">
        <v>2229</v>
      </c>
      <c r="H12299" s="265" t="s">
        <v>2396</v>
      </c>
      <c r="I12299" s="265" t="s">
        <v>241</v>
      </c>
      <c r="J12299" s="265">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4">
        <v>43494</v>
      </c>
      <c r="F12300" s="260">
        <v>15</v>
      </c>
      <c r="G12300" s="260" t="s">
        <v>2229</v>
      </c>
      <c r="H12300" s="265" t="s">
        <v>2396</v>
      </c>
      <c r="I12300" s="265" t="s">
        <v>241</v>
      </c>
      <c r="J12300" s="265">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4">
        <v>43494</v>
      </c>
      <c r="F12301" s="260" t="s">
        <v>2326</v>
      </c>
      <c r="G12301" s="260" t="s">
        <v>2229</v>
      </c>
      <c r="H12301" s="265" t="s">
        <v>4394</v>
      </c>
      <c r="I12301" s="265" t="s">
        <v>2209</v>
      </c>
      <c r="J12301" s="265">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4">
        <v>43494</v>
      </c>
      <c r="F12302" s="260">
        <v>18</v>
      </c>
      <c r="G12302" s="260" t="s">
        <v>2229</v>
      </c>
      <c r="H12302" s="265" t="s">
        <v>3189</v>
      </c>
      <c r="I12302" s="265" t="s">
        <v>2176</v>
      </c>
      <c r="J12302" s="266">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4">
        <v>43494</v>
      </c>
      <c r="F12303" s="260" t="s">
        <v>2326</v>
      </c>
      <c r="G12303" s="260" t="s">
        <v>2229</v>
      </c>
      <c r="H12303" s="265" t="s">
        <v>4395</v>
      </c>
      <c r="I12303" s="265" t="s">
        <v>2209</v>
      </c>
      <c r="J12303" s="265">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4">
        <v>43494</v>
      </c>
      <c r="F12304" s="260" t="s">
        <v>2326</v>
      </c>
      <c r="G12304" s="260" t="s">
        <v>2229</v>
      </c>
      <c r="H12304" s="265" t="s">
        <v>4395</v>
      </c>
      <c r="I12304" s="265" t="s">
        <v>2209</v>
      </c>
      <c r="J12304" s="265">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4">
        <v>43494</v>
      </c>
      <c r="F12305" s="260" t="s">
        <v>2326</v>
      </c>
      <c r="G12305" s="260" t="s">
        <v>2229</v>
      </c>
      <c r="H12305" s="265" t="s">
        <v>4396</v>
      </c>
      <c r="I12305" s="265" t="s">
        <v>2209</v>
      </c>
      <c r="J12305" s="265">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4">
        <v>43494</v>
      </c>
      <c r="F12306" s="260" t="s">
        <v>2326</v>
      </c>
      <c r="G12306" s="260" t="s">
        <v>2229</v>
      </c>
      <c r="H12306" s="265" t="s">
        <v>132</v>
      </c>
      <c r="I12306" s="265" t="s">
        <v>2209</v>
      </c>
      <c r="J12306" s="265">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4">
        <v>43494</v>
      </c>
      <c r="F12307" s="260">
        <v>19045</v>
      </c>
      <c r="G12307" s="260" t="s">
        <v>2229</v>
      </c>
      <c r="H12307" s="265" t="s">
        <v>2370</v>
      </c>
      <c r="I12307" s="265" t="s">
        <v>145</v>
      </c>
      <c r="J12307" s="266">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4">
        <v>43494</v>
      </c>
      <c r="F12308" s="260">
        <v>46097</v>
      </c>
      <c r="G12308" s="260" t="s">
        <v>2229</v>
      </c>
      <c r="H12308" s="265" t="s">
        <v>3281</v>
      </c>
      <c r="I12308" s="265" t="s">
        <v>241</v>
      </c>
      <c r="J12308" s="266">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4">
        <v>43494</v>
      </c>
      <c r="F12309" s="260" t="s">
        <v>2326</v>
      </c>
      <c r="G12309" s="260" t="s">
        <v>2229</v>
      </c>
      <c r="H12309" s="265" t="s">
        <v>4385</v>
      </c>
      <c r="I12309" s="265" t="s">
        <v>2209</v>
      </c>
      <c r="J12309" s="266">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4">
        <v>43494</v>
      </c>
      <c r="F12310" s="260">
        <v>1846166</v>
      </c>
      <c r="G12310" s="260" t="s">
        <v>2229</v>
      </c>
      <c r="H12310" s="265" t="s">
        <v>3364</v>
      </c>
      <c r="I12310" s="265" t="s">
        <v>846</v>
      </c>
      <c r="J12310" s="265">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4">
        <v>43494</v>
      </c>
      <c r="F12311" s="260" t="s">
        <v>1070</v>
      </c>
      <c r="G12311" s="260" t="s">
        <v>2229</v>
      </c>
      <c r="H12311" s="265" t="s">
        <v>1071</v>
      </c>
      <c r="I12311" s="265" t="s">
        <v>2237</v>
      </c>
      <c r="J12311" s="266">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4">
        <v>43494</v>
      </c>
      <c r="F12312" s="260" t="s">
        <v>2326</v>
      </c>
      <c r="G12312" s="260" t="s">
        <v>2229</v>
      </c>
      <c r="H12312" s="265" t="s">
        <v>883</v>
      </c>
      <c r="I12312" s="265" t="s">
        <v>2209</v>
      </c>
      <c r="J12312" s="265">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4">
        <v>43494</v>
      </c>
      <c r="F12313" s="260" t="s">
        <v>2326</v>
      </c>
      <c r="G12313" s="260" t="s">
        <v>2229</v>
      </c>
      <c r="H12313" s="265" t="s">
        <v>2360</v>
      </c>
      <c r="I12313" s="265" t="s">
        <v>2209</v>
      </c>
      <c r="J12313" s="265">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4">
        <v>43494</v>
      </c>
      <c r="F12314" s="260" t="s">
        <v>1261</v>
      </c>
      <c r="G12314" s="260" t="s">
        <v>2229</v>
      </c>
      <c r="H12314" s="265" t="s">
        <v>2250</v>
      </c>
      <c r="I12314" s="265" t="s">
        <v>135</v>
      </c>
      <c r="J12314" s="265">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4">
        <v>43494</v>
      </c>
      <c r="F12315" s="260" t="s">
        <v>1261</v>
      </c>
      <c r="G12315" s="260" t="s">
        <v>2229</v>
      </c>
      <c r="H12315" s="265" t="s">
        <v>2250</v>
      </c>
      <c r="I12315" s="265" t="s">
        <v>135</v>
      </c>
      <c r="J12315" s="265">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4">
        <v>43494</v>
      </c>
      <c r="F12316" s="260" t="s">
        <v>1261</v>
      </c>
      <c r="G12316" s="260" t="s">
        <v>2229</v>
      </c>
      <c r="H12316" s="265" t="s">
        <v>2250</v>
      </c>
      <c r="I12316" s="265" t="s">
        <v>135</v>
      </c>
      <c r="J12316" s="265">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4">
        <v>43494</v>
      </c>
      <c r="F12317" s="260" t="s">
        <v>1261</v>
      </c>
      <c r="G12317" s="260" t="s">
        <v>2229</v>
      </c>
      <c r="H12317" s="265" t="s">
        <v>2250</v>
      </c>
      <c r="I12317" s="265" t="s">
        <v>135</v>
      </c>
      <c r="J12317" s="265">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4">
        <v>43494</v>
      </c>
      <c r="F12318" s="260" t="s">
        <v>1261</v>
      </c>
      <c r="G12318" s="260" t="s">
        <v>2229</v>
      </c>
      <c r="H12318" s="265" t="s">
        <v>2250</v>
      </c>
      <c r="I12318" s="265" t="s">
        <v>135</v>
      </c>
      <c r="J12318" s="265">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4">
        <v>43494</v>
      </c>
      <c r="F12319" s="260" t="s">
        <v>1261</v>
      </c>
      <c r="G12319" s="260" t="s">
        <v>2229</v>
      </c>
      <c r="H12319" s="265" t="s">
        <v>2250</v>
      </c>
      <c r="I12319" s="265" t="s">
        <v>135</v>
      </c>
      <c r="J12319" s="265">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4">
        <v>43494</v>
      </c>
      <c r="F12320" s="260" t="s">
        <v>1261</v>
      </c>
      <c r="G12320" s="260" t="s">
        <v>2229</v>
      </c>
      <c r="H12320" s="265" t="s">
        <v>2250</v>
      </c>
      <c r="I12320" s="265" t="s">
        <v>135</v>
      </c>
      <c r="J12320" s="265">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4">
        <v>43494</v>
      </c>
      <c r="F12321" s="260" t="s">
        <v>1261</v>
      </c>
      <c r="G12321" s="260" t="s">
        <v>2229</v>
      </c>
      <c r="H12321" s="265" t="s">
        <v>2250</v>
      </c>
      <c r="I12321" s="265" t="s">
        <v>135</v>
      </c>
      <c r="J12321" s="265">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4">
        <v>43494</v>
      </c>
      <c r="F12322" s="260" t="s">
        <v>1261</v>
      </c>
      <c r="G12322" s="260" t="s">
        <v>2229</v>
      </c>
      <c r="H12322" s="265" t="s">
        <v>2250</v>
      </c>
      <c r="I12322" s="265" t="s">
        <v>135</v>
      </c>
      <c r="J12322" s="265">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4">
        <v>43494</v>
      </c>
      <c r="F12323" s="260" t="s">
        <v>1261</v>
      </c>
      <c r="G12323" s="260" t="s">
        <v>2229</v>
      </c>
      <c r="H12323" s="265" t="s">
        <v>2250</v>
      </c>
      <c r="I12323" s="265" t="s">
        <v>135</v>
      </c>
      <c r="J12323" s="265">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4">
        <v>43494</v>
      </c>
      <c r="F12324" s="260" t="s">
        <v>1261</v>
      </c>
      <c r="G12324" s="260" t="s">
        <v>2229</v>
      </c>
      <c r="H12324" s="265" t="s">
        <v>2250</v>
      </c>
      <c r="I12324" s="265" t="s">
        <v>135</v>
      </c>
      <c r="J12324" s="265">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4">
        <v>43494</v>
      </c>
      <c r="F12325" s="260" t="s">
        <v>1261</v>
      </c>
      <c r="G12325" s="260" t="s">
        <v>2229</v>
      </c>
      <c r="H12325" s="265" t="s">
        <v>2250</v>
      </c>
      <c r="I12325" s="265" t="s">
        <v>135</v>
      </c>
      <c r="J12325" s="265">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4">
        <v>43494</v>
      </c>
      <c r="F12326" s="260" t="s">
        <v>1261</v>
      </c>
      <c r="G12326" s="260" t="s">
        <v>2229</v>
      </c>
      <c r="H12326" s="265" t="s">
        <v>2250</v>
      </c>
      <c r="I12326" s="265" t="s">
        <v>135</v>
      </c>
      <c r="J12326" s="265">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4">
        <v>43494</v>
      </c>
      <c r="F12327" s="260" t="s">
        <v>1261</v>
      </c>
      <c r="G12327" s="260" t="s">
        <v>2229</v>
      </c>
      <c r="H12327" s="265" t="s">
        <v>2250</v>
      </c>
      <c r="I12327" s="265" t="s">
        <v>135</v>
      </c>
      <c r="J12327" s="265">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4">
        <v>43494</v>
      </c>
      <c r="F12328" s="260" t="s">
        <v>1261</v>
      </c>
      <c r="G12328" s="260" t="s">
        <v>2229</v>
      </c>
      <c r="H12328" s="265" t="s">
        <v>2250</v>
      </c>
      <c r="I12328" s="265" t="s">
        <v>135</v>
      </c>
      <c r="J12328" s="265">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4">
        <v>43494</v>
      </c>
      <c r="F12329" s="260" t="s">
        <v>1261</v>
      </c>
      <c r="G12329" s="260" t="s">
        <v>2229</v>
      </c>
      <c r="H12329" s="265" t="s">
        <v>2250</v>
      </c>
      <c r="I12329" s="265" t="s">
        <v>135</v>
      </c>
      <c r="J12329" s="265">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4">
        <v>43494</v>
      </c>
      <c r="F12330" s="260" t="s">
        <v>1261</v>
      </c>
      <c r="G12330" s="260" t="s">
        <v>2229</v>
      </c>
      <c r="H12330" s="265" t="s">
        <v>2250</v>
      </c>
      <c r="I12330" s="265" t="s">
        <v>135</v>
      </c>
      <c r="J12330" s="265">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4">
        <v>43494</v>
      </c>
      <c r="F12331" s="260" t="s">
        <v>1261</v>
      </c>
      <c r="G12331" s="260" t="s">
        <v>2229</v>
      </c>
      <c r="H12331" s="265" t="s">
        <v>2250</v>
      </c>
      <c r="I12331" s="265" t="s">
        <v>135</v>
      </c>
      <c r="J12331" s="265">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4">
        <v>43494</v>
      </c>
      <c r="F12332" s="260" t="s">
        <v>1261</v>
      </c>
      <c r="G12332" s="260" t="s">
        <v>2229</v>
      </c>
      <c r="H12332" s="265" t="s">
        <v>2250</v>
      </c>
      <c r="I12332" s="265" t="s">
        <v>135</v>
      </c>
      <c r="J12332" s="265">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4">
        <v>43494</v>
      </c>
      <c r="F12333" s="260" t="s">
        <v>1261</v>
      </c>
      <c r="G12333" s="260" t="s">
        <v>2229</v>
      </c>
      <c r="H12333" s="265" t="s">
        <v>2250</v>
      </c>
      <c r="I12333" s="265" t="s">
        <v>135</v>
      </c>
      <c r="J12333" s="265">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4">
        <v>43494</v>
      </c>
      <c r="F12334" s="260" t="s">
        <v>1261</v>
      </c>
      <c r="G12334" s="260" t="s">
        <v>2229</v>
      </c>
      <c r="H12334" s="265" t="s">
        <v>2250</v>
      </c>
      <c r="I12334" s="265" t="s">
        <v>135</v>
      </c>
      <c r="J12334" s="265">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4">
        <v>43494</v>
      </c>
      <c r="F12335" s="260" t="s">
        <v>1261</v>
      </c>
      <c r="G12335" s="260" t="s">
        <v>2229</v>
      </c>
      <c r="H12335" s="265" t="s">
        <v>2250</v>
      </c>
      <c r="I12335" s="265" t="s">
        <v>135</v>
      </c>
      <c r="J12335" s="265">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4">
        <v>43494</v>
      </c>
      <c r="F12336" s="260" t="s">
        <v>1261</v>
      </c>
      <c r="G12336" s="260" t="s">
        <v>2229</v>
      </c>
      <c r="H12336" s="265" t="s">
        <v>2250</v>
      </c>
      <c r="I12336" s="265" t="s">
        <v>135</v>
      </c>
      <c r="J12336" s="265">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4">
        <v>43494</v>
      </c>
      <c r="F12337" s="260">
        <v>86728</v>
      </c>
      <c r="G12337" s="260" t="s">
        <v>2229</v>
      </c>
      <c r="H12337" s="265" t="s">
        <v>4382</v>
      </c>
      <c r="I12337" s="265" t="s">
        <v>2184</v>
      </c>
      <c r="J12337" s="265">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4">
        <v>43494</v>
      </c>
      <c r="F12338" s="260">
        <v>86729</v>
      </c>
      <c r="G12338" s="260" t="s">
        <v>2229</v>
      </c>
      <c r="H12338" s="265" t="s">
        <v>4382</v>
      </c>
      <c r="I12338" s="265" t="s">
        <v>2184</v>
      </c>
      <c r="J12338" s="265">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4">
        <v>43494</v>
      </c>
      <c r="F12339" s="260">
        <v>2359104</v>
      </c>
      <c r="G12339" s="260" t="s">
        <v>2229</v>
      </c>
      <c r="H12339" s="265" t="s">
        <v>2392</v>
      </c>
      <c r="I12339" s="265" t="s">
        <v>145</v>
      </c>
      <c r="J12339" s="266">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4">
        <v>43494</v>
      </c>
      <c r="F12340" s="260">
        <v>430175</v>
      </c>
      <c r="G12340" s="260" t="s">
        <v>2229</v>
      </c>
      <c r="H12340" s="265" t="s">
        <v>2377</v>
      </c>
      <c r="I12340" s="265" t="s">
        <v>846</v>
      </c>
      <c r="J12340" s="266">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4">
        <v>43494</v>
      </c>
      <c r="F12341" s="260">
        <v>430175</v>
      </c>
      <c r="G12341" s="260" t="s">
        <v>2229</v>
      </c>
      <c r="H12341" s="265" t="s">
        <v>2377</v>
      </c>
      <c r="I12341" s="265" t="s">
        <v>562</v>
      </c>
      <c r="J12341" s="265">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4">
        <v>43494</v>
      </c>
      <c r="F12342" s="260">
        <v>15</v>
      </c>
      <c r="G12342" s="260" t="s">
        <v>2229</v>
      </c>
      <c r="H12342" s="265" t="s">
        <v>2351</v>
      </c>
      <c r="I12342" s="265" t="s">
        <v>145</v>
      </c>
      <c r="J12342" s="266">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4">
        <v>43494</v>
      </c>
      <c r="F12343" s="260" t="s">
        <v>2326</v>
      </c>
      <c r="G12343" s="260" t="s">
        <v>2229</v>
      </c>
      <c r="H12343" s="265" t="s">
        <v>2572</v>
      </c>
      <c r="I12343" s="265" t="s">
        <v>2209</v>
      </c>
      <c r="J12343" s="265">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4">
        <v>43494</v>
      </c>
      <c r="F12344" s="260">
        <v>439</v>
      </c>
      <c r="G12344" s="260" t="s">
        <v>2229</v>
      </c>
      <c r="H12344" s="265" t="s">
        <v>2382</v>
      </c>
      <c r="I12344" s="265" t="s">
        <v>200</v>
      </c>
      <c r="J12344" s="266">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4">
        <v>43495</v>
      </c>
      <c r="F12345" s="260">
        <v>2222</v>
      </c>
      <c r="G12345" s="260" t="s">
        <v>2229</v>
      </c>
      <c r="H12345" s="265" t="s">
        <v>2231</v>
      </c>
      <c r="I12345" s="265" t="s">
        <v>2185</v>
      </c>
      <c r="J12345" s="266">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4">
        <v>43495</v>
      </c>
      <c r="F12346" s="260">
        <v>3796</v>
      </c>
      <c r="G12346" s="260" t="s">
        <v>2229</v>
      </c>
      <c r="H12346" s="265" t="s">
        <v>2231</v>
      </c>
      <c r="I12346" s="265" t="s">
        <v>2185</v>
      </c>
      <c r="J12346" s="266">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4">
        <v>43495</v>
      </c>
      <c r="F12347" s="260">
        <v>2912</v>
      </c>
      <c r="G12347" s="260" t="s">
        <v>2229</v>
      </c>
      <c r="H12347" s="265" t="s">
        <v>2231</v>
      </c>
      <c r="I12347" s="265" t="s">
        <v>2185</v>
      </c>
      <c r="J12347" s="266">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4">
        <v>43495</v>
      </c>
      <c r="F12348" s="260" t="s">
        <v>2326</v>
      </c>
      <c r="G12348" s="260" t="s">
        <v>2229</v>
      </c>
      <c r="H12348" s="265" t="s">
        <v>3279</v>
      </c>
      <c r="I12348" s="265" t="s">
        <v>2209</v>
      </c>
      <c r="J12348" s="265">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4">
        <v>43495</v>
      </c>
      <c r="F12349" s="260" t="s">
        <v>131</v>
      </c>
      <c r="G12349" s="260" t="s">
        <v>2229</v>
      </c>
      <c r="H12349" s="265" t="s">
        <v>4397</v>
      </c>
      <c r="I12349" s="265" t="s">
        <v>133</v>
      </c>
      <c r="J12349" s="266">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4">
        <v>43495</v>
      </c>
      <c r="F12350" s="260">
        <v>401195</v>
      </c>
      <c r="G12350" s="260" t="s">
        <v>2229</v>
      </c>
      <c r="H12350" s="265" t="s">
        <v>4398</v>
      </c>
      <c r="I12350" s="265" t="s">
        <v>2182</v>
      </c>
      <c r="J12350" s="265">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4">
        <v>43495</v>
      </c>
      <c r="F12351" s="260" t="s">
        <v>2326</v>
      </c>
      <c r="G12351" s="260" t="s">
        <v>2229</v>
      </c>
      <c r="H12351" s="265" t="s">
        <v>2850</v>
      </c>
      <c r="I12351" s="265" t="s">
        <v>2209</v>
      </c>
      <c r="J12351" s="265">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4">
        <v>43495</v>
      </c>
      <c r="F12352" s="260" t="s">
        <v>2326</v>
      </c>
      <c r="G12352" s="260" t="s">
        <v>2229</v>
      </c>
      <c r="H12352" s="265" t="s">
        <v>1508</v>
      </c>
      <c r="I12352" s="265" t="s">
        <v>2209</v>
      </c>
      <c r="J12352" s="265">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4">
        <v>43495</v>
      </c>
      <c r="F12353" s="260" t="s">
        <v>2326</v>
      </c>
      <c r="G12353" s="260" t="s">
        <v>2229</v>
      </c>
      <c r="H12353" s="265" t="s">
        <v>1508</v>
      </c>
      <c r="I12353" s="265" t="s">
        <v>2209</v>
      </c>
      <c r="J12353" s="265">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4">
        <v>43495</v>
      </c>
      <c r="F12354" s="260">
        <v>78194</v>
      </c>
      <c r="G12354" s="260" t="s">
        <v>2229</v>
      </c>
      <c r="H12354" s="265" t="s">
        <v>528</v>
      </c>
      <c r="I12354" s="265" t="s">
        <v>2181</v>
      </c>
      <c r="J12354" s="265">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4">
        <v>43495</v>
      </c>
      <c r="F12355" s="260">
        <v>78114</v>
      </c>
      <c r="G12355" s="260" t="s">
        <v>2229</v>
      </c>
      <c r="H12355" s="265" t="s">
        <v>528</v>
      </c>
      <c r="I12355" s="265" t="s">
        <v>2182</v>
      </c>
      <c r="J12355" s="266">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4">
        <v>43495</v>
      </c>
      <c r="F12356" s="260">
        <v>78644</v>
      </c>
      <c r="G12356" s="260" t="s">
        <v>2229</v>
      </c>
      <c r="H12356" s="265" t="s">
        <v>528</v>
      </c>
      <c r="I12356" s="265" t="s">
        <v>2182</v>
      </c>
      <c r="J12356" s="265">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4">
        <v>43495</v>
      </c>
      <c r="F12357" s="260">
        <v>73489</v>
      </c>
      <c r="G12357" s="260" t="s">
        <v>2229</v>
      </c>
      <c r="H12357" s="265" t="s">
        <v>528</v>
      </c>
      <c r="I12357" s="265" t="s">
        <v>2182</v>
      </c>
      <c r="J12357" s="265">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4">
        <v>43495</v>
      </c>
      <c r="F12358" s="260" t="s">
        <v>208</v>
      </c>
      <c r="G12358" s="260" t="s">
        <v>2229</v>
      </c>
      <c r="H12358" s="265" t="s">
        <v>4399</v>
      </c>
      <c r="I12358" s="265" t="s">
        <v>160</v>
      </c>
      <c r="J12358" s="265">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4">
        <v>43495</v>
      </c>
      <c r="F12359" s="260">
        <v>1088243</v>
      </c>
      <c r="G12359" s="260" t="s">
        <v>2229</v>
      </c>
      <c r="H12359" s="265" t="s">
        <v>4400</v>
      </c>
      <c r="I12359" s="265" t="s">
        <v>2181</v>
      </c>
      <c r="J12359" s="266">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4">
        <v>43495</v>
      </c>
      <c r="F12360" s="260">
        <v>1088303</v>
      </c>
      <c r="G12360" s="260" t="s">
        <v>2229</v>
      </c>
      <c r="H12360" s="265" t="s">
        <v>4400</v>
      </c>
      <c r="I12360" s="265" t="s">
        <v>2181</v>
      </c>
      <c r="J12360" s="266">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4">
        <v>43495</v>
      </c>
      <c r="F12361" s="260">
        <v>1088127</v>
      </c>
      <c r="G12361" s="260" t="s">
        <v>2232</v>
      </c>
      <c r="H12361" s="265" t="s">
        <v>4400</v>
      </c>
      <c r="I12361" s="265" t="s">
        <v>2182</v>
      </c>
      <c r="J12361" s="266">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4">
        <v>43495</v>
      </c>
      <c r="F12362" s="260">
        <v>1087816</v>
      </c>
      <c r="G12362" s="260" t="s">
        <v>2229</v>
      </c>
      <c r="H12362" s="265" t="s">
        <v>4400</v>
      </c>
      <c r="I12362" s="265" t="s">
        <v>2181</v>
      </c>
      <c r="J12362" s="266">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4">
        <v>43495</v>
      </c>
      <c r="F12363" s="260">
        <v>3320</v>
      </c>
      <c r="G12363" s="260" t="s">
        <v>2229</v>
      </c>
      <c r="H12363" s="265" t="s">
        <v>3354</v>
      </c>
      <c r="I12363" s="265" t="s">
        <v>2181</v>
      </c>
      <c r="J12363" s="266">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4">
        <v>43495</v>
      </c>
      <c r="F12364" s="260">
        <v>3320</v>
      </c>
      <c r="G12364" s="260" t="s">
        <v>2229</v>
      </c>
      <c r="H12364" s="265" t="s">
        <v>3354</v>
      </c>
      <c r="I12364" s="265" t="s">
        <v>562</v>
      </c>
      <c r="J12364" s="265">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4">
        <v>43495</v>
      </c>
      <c r="F12365" s="260" t="s">
        <v>131</v>
      </c>
      <c r="G12365" s="260" t="s">
        <v>2229</v>
      </c>
      <c r="H12365" s="265" t="s">
        <v>4401</v>
      </c>
      <c r="I12365" s="265" t="s">
        <v>133</v>
      </c>
      <c r="J12365" s="266">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4">
        <v>43495</v>
      </c>
      <c r="F12366" s="260">
        <v>20940</v>
      </c>
      <c r="G12366" s="260" t="s">
        <v>2229</v>
      </c>
      <c r="H12366" s="265" t="s">
        <v>4402</v>
      </c>
      <c r="I12366" s="265" t="s">
        <v>2183</v>
      </c>
      <c r="J12366" s="266">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4">
        <v>43495</v>
      </c>
      <c r="F12367" s="260">
        <v>20940</v>
      </c>
      <c r="G12367" s="260" t="s">
        <v>2229</v>
      </c>
      <c r="H12367" s="265" t="s">
        <v>4402</v>
      </c>
      <c r="I12367" s="265" t="s">
        <v>562</v>
      </c>
      <c r="J12367" s="265">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4">
        <v>43495</v>
      </c>
      <c r="F12368" s="260">
        <v>20629</v>
      </c>
      <c r="G12368" s="260" t="s">
        <v>2229</v>
      </c>
      <c r="H12368" s="265" t="s">
        <v>4402</v>
      </c>
      <c r="I12368" s="265" t="s">
        <v>2183</v>
      </c>
      <c r="J12368" s="265">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4">
        <v>43495</v>
      </c>
      <c r="F12369" s="260">
        <v>20629</v>
      </c>
      <c r="G12369" s="260" t="s">
        <v>2229</v>
      </c>
      <c r="H12369" s="265" t="s">
        <v>4402</v>
      </c>
      <c r="I12369" s="265" t="s">
        <v>562</v>
      </c>
      <c r="J12369" s="265">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4">
        <v>43495</v>
      </c>
      <c r="F12370" s="260">
        <v>20940</v>
      </c>
      <c r="G12370" s="260" t="s">
        <v>2229</v>
      </c>
      <c r="H12370" s="265" t="s">
        <v>4402</v>
      </c>
      <c r="I12370" s="265" t="s">
        <v>2183</v>
      </c>
      <c r="J12370" s="266">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4">
        <v>43495</v>
      </c>
      <c r="F12371" s="260">
        <v>20940</v>
      </c>
      <c r="G12371" s="260" t="s">
        <v>2229</v>
      </c>
      <c r="H12371" s="265" t="s">
        <v>4402</v>
      </c>
      <c r="I12371" s="265" t="s">
        <v>562</v>
      </c>
      <c r="J12371" s="265">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4">
        <v>43495</v>
      </c>
      <c r="F12372" s="260">
        <v>20629</v>
      </c>
      <c r="G12372" s="260" t="s">
        <v>2229</v>
      </c>
      <c r="H12372" s="265" t="s">
        <v>4402</v>
      </c>
      <c r="I12372" s="265" t="s">
        <v>2183</v>
      </c>
      <c r="J12372" s="265">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4">
        <v>43495</v>
      </c>
      <c r="F12373" s="260">
        <v>20629</v>
      </c>
      <c r="G12373" s="260" t="s">
        <v>2229</v>
      </c>
      <c r="H12373" s="265" t="s">
        <v>4402</v>
      </c>
      <c r="I12373" s="265" t="s">
        <v>562</v>
      </c>
      <c r="J12373" s="265">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4">
        <v>43495</v>
      </c>
      <c r="F12374" s="260">
        <v>20940</v>
      </c>
      <c r="G12374" s="260" t="s">
        <v>2229</v>
      </c>
      <c r="H12374" s="265" t="s">
        <v>4402</v>
      </c>
      <c r="I12374" s="265" t="s">
        <v>2183</v>
      </c>
      <c r="J12374" s="266">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4">
        <v>43495</v>
      </c>
      <c r="F12375" s="260">
        <v>20940</v>
      </c>
      <c r="G12375" s="260" t="s">
        <v>2229</v>
      </c>
      <c r="H12375" s="265" t="s">
        <v>4402</v>
      </c>
      <c r="I12375" s="265" t="s">
        <v>562</v>
      </c>
      <c r="J12375" s="265">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4">
        <v>43495</v>
      </c>
      <c r="F12376" s="260">
        <v>20629</v>
      </c>
      <c r="G12376" s="260" t="s">
        <v>2229</v>
      </c>
      <c r="H12376" s="265" t="s">
        <v>4402</v>
      </c>
      <c r="I12376" s="265" t="s">
        <v>2183</v>
      </c>
      <c r="J12376" s="265">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4">
        <v>43495</v>
      </c>
      <c r="F12377" s="260">
        <v>20629</v>
      </c>
      <c r="G12377" s="260" t="s">
        <v>2229</v>
      </c>
      <c r="H12377" s="265" t="s">
        <v>4402</v>
      </c>
      <c r="I12377" s="265" t="s">
        <v>562</v>
      </c>
      <c r="J12377" s="265">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4">
        <v>43495</v>
      </c>
      <c r="F12378" s="260">
        <v>44164</v>
      </c>
      <c r="G12378" s="260" t="s">
        <v>2229</v>
      </c>
      <c r="H12378" s="265" t="s">
        <v>2340</v>
      </c>
      <c r="I12378" s="265" t="s">
        <v>2217</v>
      </c>
      <c r="J12378" s="266">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4">
        <v>43495</v>
      </c>
      <c r="F12379" s="260">
        <v>16223</v>
      </c>
      <c r="G12379" s="260" t="s">
        <v>2229</v>
      </c>
      <c r="H12379" s="265" t="s">
        <v>2340</v>
      </c>
      <c r="I12379" s="265" t="s">
        <v>177</v>
      </c>
      <c r="J12379" s="265">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4">
        <v>43495</v>
      </c>
      <c r="F12380" s="260">
        <v>2556</v>
      </c>
      <c r="G12380" s="260" t="s">
        <v>2229</v>
      </c>
      <c r="H12380" s="265" t="s">
        <v>3127</v>
      </c>
      <c r="I12380" s="265" t="s">
        <v>2190</v>
      </c>
      <c r="J12380" s="266">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4">
        <v>43495</v>
      </c>
      <c r="F12381" s="260">
        <v>2556</v>
      </c>
      <c r="G12381" s="260" t="s">
        <v>2229</v>
      </c>
      <c r="H12381" s="265" t="s">
        <v>3127</v>
      </c>
      <c r="I12381" s="265" t="s">
        <v>562</v>
      </c>
      <c r="J12381" s="265">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4">
        <v>43495</v>
      </c>
      <c r="F12382" s="260">
        <v>7794</v>
      </c>
      <c r="G12382" s="260" t="s">
        <v>2284</v>
      </c>
      <c r="H12382" s="265" t="s">
        <v>3159</v>
      </c>
      <c r="I12382" s="265" t="s">
        <v>2181</v>
      </c>
      <c r="J12382" s="266">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4">
        <v>43495</v>
      </c>
      <c r="F12383" s="260">
        <v>7633</v>
      </c>
      <c r="G12383" s="260" t="s">
        <v>2229</v>
      </c>
      <c r="H12383" s="265" t="s">
        <v>3159</v>
      </c>
      <c r="I12383" s="265" t="s">
        <v>2181</v>
      </c>
      <c r="J12383" s="266">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4">
        <v>43495</v>
      </c>
      <c r="F12384" s="260">
        <v>7298</v>
      </c>
      <c r="G12384" s="260" t="s">
        <v>2229</v>
      </c>
      <c r="H12384" s="265" t="s">
        <v>2399</v>
      </c>
      <c r="I12384" s="265" t="s">
        <v>232</v>
      </c>
      <c r="J12384" s="265">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4">
        <v>43495</v>
      </c>
      <c r="F12385" s="260">
        <v>2843</v>
      </c>
      <c r="G12385" s="260" t="s">
        <v>2229</v>
      </c>
      <c r="H12385" s="265" t="s">
        <v>3353</v>
      </c>
      <c r="I12385" s="265" t="s">
        <v>2182</v>
      </c>
      <c r="J12385" s="266">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4">
        <v>43495</v>
      </c>
      <c r="F12386" s="260" t="s">
        <v>208</v>
      </c>
      <c r="G12386" s="260" t="s">
        <v>2229</v>
      </c>
      <c r="H12386" s="265" t="s">
        <v>2761</v>
      </c>
      <c r="I12386" s="265" t="s">
        <v>160</v>
      </c>
      <c r="J12386" s="265">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4">
        <v>43495</v>
      </c>
      <c r="F12387" s="260">
        <v>15</v>
      </c>
      <c r="G12387" s="260" t="s">
        <v>2229</v>
      </c>
      <c r="H12387" s="265" t="s">
        <v>2396</v>
      </c>
      <c r="I12387" s="265" t="s">
        <v>241</v>
      </c>
      <c r="J12387" s="265">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4">
        <v>43495</v>
      </c>
      <c r="F12388" s="260" t="s">
        <v>2326</v>
      </c>
      <c r="G12388" s="260" t="s">
        <v>2229</v>
      </c>
      <c r="H12388" s="265" t="s">
        <v>3280</v>
      </c>
      <c r="I12388" s="265" t="s">
        <v>2209</v>
      </c>
      <c r="J12388" s="265">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4">
        <v>43495</v>
      </c>
      <c r="F12389" s="260" t="s">
        <v>2326</v>
      </c>
      <c r="G12389" s="260" t="s">
        <v>2229</v>
      </c>
      <c r="H12389" s="265" t="s">
        <v>4395</v>
      </c>
      <c r="I12389" s="265" t="s">
        <v>2209</v>
      </c>
      <c r="J12389" s="265">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4">
        <v>43495</v>
      </c>
      <c r="F12390" s="260">
        <v>10388</v>
      </c>
      <c r="G12390" s="260" t="s">
        <v>2229</v>
      </c>
      <c r="H12390" s="265" t="s">
        <v>4369</v>
      </c>
      <c r="I12390" s="265" t="s">
        <v>2183</v>
      </c>
      <c r="J12390" s="265">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4">
        <v>43495</v>
      </c>
      <c r="F12391" s="260">
        <v>10388</v>
      </c>
      <c r="G12391" s="260" t="s">
        <v>2229</v>
      </c>
      <c r="H12391" s="265" t="s">
        <v>4369</v>
      </c>
      <c r="I12391" s="265" t="s">
        <v>562</v>
      </c>
      <c r="J12391" s="265">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4">
        <v>43495</v>
      </c>
      <c r="F12392" s="260">
        <v>1122</v>
      </c>
      <c r="G12392" s="260" t="s">
        <v>2229</v>
      </c>
      <c r="H12392" s="265" t="s">
        <v>4403</v>
      </c>
      <c r="I12392" s="265" t="s">
        <v>2217</v>
      </c>
      <c r="J12392" s="266">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4">
        <v>43495</v>
      </c>
      <c r="F12393" s="260">
        <v>265086</v>
      </c>
      <c r="G12393" s="260" t="s">
        <v>2232</v>
      </c>
      <c r="H12393" s="265" t="s">
        <v>4388</v>
      </c>
      <c r="I12393" s="265" t="s">
        <v>2182</v>
      </c>
      <c r="J12393" s="265">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0" t="s">
        <v>2228</v>
      </c>
      <c r="C12394" s="261" t="s">
        <v>138</v>
      </c>
      <c r="D12394" s="74" t="str">
        <f t="shared" si="387"/>
        <v>jan/2019</v>
      </c>
      <c r="E12394" s="264">
        <v>43495</v>
      </c>
      <c r="F12394" s="260">
        <v>265086</v>
      </c>
      <c r="G12394" s="260" t="s">
        <v>2232</v>
      </c>
      <c r="H12394" s="265" t="s">
        <v>4388</v>
      </c>
      <c r="I12394" s="265" t="s">
        <v>562</v>
      </c>
      <c r="J12394" s="265">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4">
        <v>43495</v>
      </c>
      <c r="F12395" s="260">
        <v>264705</v>
      </c>
      <c r="G12395" s="260" t="s">
        <v>2232</v>
      </c>
      <c r="H12395" s="265" t="s">
        <v>4388</v>
      </c>
      <c r="I12395" s="265" t="s">
        <v>2182</v>
      </c>
      <c r="J12395" s="265">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4">
        <v>43495</v>
      </c>
      <c r="F12396" s="260">
        <v>264705</v>
      </c>
      <c r="G12396" s="260" t="s">
        <v>2232</v>
      </c>
      <c r="H12396" s="265" t="s">
        <v>4388</v>
      </c>
      <c r="I12396" s="265" t="s">
        <v>562</v>
      </c>
      <c r="J12396" s="265">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4">
        <v>43495</v>
      </c>
      <c r="F12397" s="260">
        <v>268328</v>
      </c>
      <c r="G12397" s="260" t="s">
        <v>2284</v>
      </c>
      <c r="H12397" s="265" t="s">
        <v>4388</v>
      </c>
      <c r="I12397" s="265" t="s">
        <v>2182</v>
      </c>
      <c r="J12397" s="266">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4">
        <v>43495</v>
      </c>
      <c r="F12398" s="260">
        <v>268328</v>
      </c>
      <c r="G12398" s="260" t="s">
        <v>2284</v>
      </c>
      <c r="H12398" s="265" t="s">
        <v>4388</v>
      </c>
      <c r="I12398" s="265" t="s">
        <v>562</v>
      </c>
      <c r="J12398" s="265">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4">
        <v>43495</v>
      </c>
      <c r="F12399" s="260">
        <v>4481</v>
      </c>
      <c r="G12399" s="260" t="s">
        <v>2229</v>
      </c>
      <c r="H12399" s="265" t="s">
        <v>4404</v>
      </c>
      <c r="I12399" s="265" t="s">
        <v>2182</v>
      </c>
      <c r="J12399" s="265">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4">
        <v>43495</v>
      </c>
      <c r="F12400" s="260">
        <v>4481</v>
      </c>
      <c r="G12400" s="260" t="s">
        <v>2229</v>
      </c>
      <c r="H12400" s="265" t="s">
        <v>4404</v>
      </c>
      <c r="I12400" s="265" t="s">
        <v>562</v>
      </c>
      <c r="J12400" s="265">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4">
        <v>43495</v>
      </c>
      <c r="F12401" s="260">
        <v>4529</v>
      </c>
      <c r="G12401" s="260" t="s">
        <v>2229</v>
      </c>
      <c r="H12401" s="265" t="s">
        <v>4404</v>
      </c>
      <c r="I12401" s="265" t="s">
        <v>2194</v>
      </c>
      <c r="J12401" s="265">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4">
        <v>43495</v>
      </c>
      <c r="F12402" s="260">
        <v>4529</v>
      </c>
      <c r="G12402" s="260" t="s">
        <v>2229</v>
      </c>
      <c r="H12402" s="265" t="s">
        <v>4404</v>
      </c>
      <c r="I12402" s="265" t="s">
        <v>562</v>
      </c>
      <c r="J12402" s="265">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4">
        <v>43495</v>
      </c>
      <c r="F12403" s="260" t="s">
        <v>1070</v>
      </c>
      <c r="G12403" s="260" t="s">
        <v>2229</v>
      </c>
      <c r="H12403" s="265" t="s">
        <v>1071</v>
      </c>
      <c r="I12403" s="265" t="s">
        <v>2237</v>
      </c>
      <c r="J12403" s="266">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4">
        <v>43495</v>
      </c>
      <c r="F12404" s="260">
        <v>268991</v>
      </c>
      <c r="G12404" s="260" t="s">
        <v>2324</v>
      </c>
      <c r="H12404" s="265" t="s">
        <v>222</v>
      </c>
      <c r="I12404" s="265" t="s">
        <v>2182</v>
      </c>
      <c r="J12404" s="265">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4">
        <v>43495</v>
      </c>
      <c r="F12405" s="260">
        <v>269718</v>
      </c>
      <c r="G12405" s="260" t="s">
        <v>2229</v>
      </c>
      <c r="H12405" s="265" t="s">
        <v>222</v>
      </c>
      <c r="I12405" s="265" t="s">
        <v>2181</v>
      </c>
      <c r="J12405" s="265">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4">
        <v>43495</v>
      </c>
      <c r="F12406" s="260">
        <v>269717</v>
      </c>
      <c r="G12406" s="260" t="s">
        <v>2330</v>
      </c>
      <c r="H12406" s="265" t="s">
        <v>222</v>
      </c>
      <c r="I12406" s="265" t="s">
        <v>2182</v>
      </c>
      <c r="J12406" s="265">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4">
        <v>43495</v>
      </c>
      <c r="F12407" s="260">
        <v>268992</v>
      </c>
      <c r="G12407" s="260" t="s">
        <v>2324</v>
      </c>
      <c r="H12407" s="265" t="s">
        <v>222</v>
      </c>
      <c r="I12407" s="265" t="s">
        <v>2181</v>
      </c>
      <c r="J12407" s="265">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4">
        <v>43495</v>
      </c>
      <c r="F12408" s="260">
        <v>268991</v>
      </c>
      <c r="G12408" s="260" t="s">
        <v>2330</v>
      </c>
      <c r="H12408" s="265" t="s">
        <v>222</v>
      </c>
      <c r="I12408" s="265" t="s">
        <v>2182</v>
      </c>
      <c r="J12408" s="265">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4">
        <v>43495</v>
      </c>
      <c r="F12409" s="260">
        <v>268992</v>
      </c>
      <c r="G12409" s="260" t="s">
        <v>2330</v>
      </c>
      <c r="H12409" s="265" t="s">
        <v>222</v>
      </c>
      <c r="I12409" s="265" t="s">
        <v>2181</v>
      </c>
      <c r="J12409" s="265">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4">
        <v>43495</v>
      </c>
      <c r="F12410" s="260">
        <v>269155</v>
      </c>
      <c r="G12410" s="260" t="s">
        <v>2324</v>
      </c>
      <c r="H12410" s="265" t="s">
        <v>222</v>
      </c>
      <c r="I12410" s="265" t="s">
        <v>2181</v>
      </c>
      <c r="J12410" s="266">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4">
        <v>43495</v>
      </c>
      <c r="F12411" s="260">
        <v>269154</v>
      </c>
      <c r="G12411" s="260" t="s">
        <v>2324</v>
      </c>
      <c r="H12411" s="265" t="s">
        <v>222</v>
      </c>
      <c r="I12411" s="265" t="s">
        <v>2181</v>
      </c>
      <c r="J12411" s="266">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4">
        <v>43495</v>
      </c>
      <c r="F12412" s="260">
        <v>269153</v>
      </c>
      <c r="G12412" s="260" t="s">
        <v>2330</v>
      </c>
      <c r="H12412" s="265" t="s">
        <v>222</v>
      </c>
      <c r="I12412" s="265" t="s">
        <v>2182</v>
      </c>
      <c r="J12412" s="265">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4">
        <v>43495</v>
      </c>
      <c r="F12413" s="260">
        <v>269153</v>
      </c>
      <c r="G12413" s="260" t="s">
        <v>2324</v>
      </c>
      <c r="H12413" s="265" t="s">
        <v>222</v>
      </c>
      <c r="I12413" s="265" t="s">
        <v>2182</v>
      </c>
      <c r="J12413" s="265">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4">
        <v>43495</v>
      </c>
      <c r="F12414" s="260">
        <v>269154</v>
      </c>
      <c r="G12414" s="260" t="s">
        <v>2330</v>
      </c>
      <c r="H12414" s="265" t="s">
        <v>222</v>
      </c>
      <c r="I12414" s="265" t="s">
        <v>2181</v>
      </c>
      <c r="J12414" s="266">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4">
        <v>43495</v>
      </c>
      <c r="F12415" s="260">
        <v>26915</v>
      </c>
      <c r="G12415" s="260" t="s">
        <v>2330</v>
      </c>
      <c r="H12415" s="265" t="s">
        <v>222</v>
      </c>
      <c r="I12415" s="265" t="s">
        <v>2181</v>
      </c>
      <c r="J12415" s="266">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4">
        <v>43495</v>
      </c>
      <c r="F12416" s="260">
        <v>7949</v>
      </c>
      <c r="G12416" s="260" t="s">
        <v>2229</v>
      </c>
      <c r="H12416" s="265" t="s">
        <v>3254</v>
      </c>
      <c r="I12416" s="265" t="s">
        <v>2204</v>
      </c>
      <c r="J12416" s="265">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4">
        <v>43495</v>
      </c>
      <c r="F12417" s="260">
        <v>7949</v>
      </c>
      <c r="G12417" s="260" t="s">
        <v>2229</v>
      </c>
      <c r="H12417" s="265" t="s">
        <v>3254</v>
      </c>
      <c r="I12417" s="265" t="s">
        <v>562</v>
      </c>
      <c r="J12417" s="265">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4">
        <v>43495</v>
      </c>
      <c r="F12418" s="260" t="s">
        <v>2326</v>
      </c>
      <c r="G12418" s="260" t="s">
        <v>2229</v>
      </c>
      <c r="H12418" s="265" t="s">
        <v>883</v>
      </c>
      <c r="I12418" s="265" t="s">
        <v>2209</v>
      </c>
      <c r="J12418" s="265">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4">
        <v>43495</v>
      </c>
      <c r="F12419" s="260" t="s">
        <v>1261</v>
      </c>
      <c r="G12419" s="260" t="s">
        <v>2229</v>
      </c>
      <c r="H12419" s="265" t="s">
        <v>4381</v>
      </c>
      <c r="I12419" s="265" t="s">
        <v>135</v>
      </c>
      <c r="J12419" s="265">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83" si="389">TEXT(E12420,"mmm/aaaa")</f>
        <v>jan/2019</v>
      </c>
      <c r="E12420" s="264">
        <v>43495</v>
      </c>
      <c r="F12420" s="260" t="s">
        <v>1261</v>
      </c>
      <c r="G12420" s="260" t="s">
        <v>2229</v>
      </c>
      <c r="H12420" s="265" t="s">
        <v>2250</v>
      </c>
      <c r="I12420" s="265" t="s">
        <v>135</v>
      </c>
      <c r="J12420" s="265">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4">
        <v>43495</v>
      </c>
      <c r="F12421" s="260" t="s">
        <v>1261</v>
      </c>
      <c r="G12421" s="260" t="s">
        <v>2229</v>
      </c>
      <c r="H12421" s="265" t="s">
        <v>2250</v>
      </c>
      <c r="I12421" s="265" t="s">
        <v>135</v>
      </c>
      <c r="J12421" s="265">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4">
        <v>43495</v>
      </c>
      <c r="F12422" s="260" t="s">
        <v>1261</v>
      </c>
      <c r="G12422" s="260" t="s">
        <v>2229</v>
      </c>
      <c r="H12422" s="265" t="s">
        <v>2250</v>
      </c>
      <c r="I12422" s="265" t="s">
        <v>135</v>
      </c>
      <c r="J12422" s="265">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4">
        <v>43495</v>
      </c>
      <c r="F12423" s="260" t="s">
        <v>1261</v>
      </c>
      <c r="G12423" s="260" t="s">
        <v>2229</v>
      </c>
      <c r="H12423" s="265" t="s">
        <v>2250</v>
      </c>
      <c r="I12423" s="265" t="s">
        <v>135</v>
      </c>
      <c r="J12423" s="265">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4">
        <v>43495</v>
      </c>
      <c r="F12424" s="260" t="s">
        <v>1261</v>
      </c>
      <c r="G12424" s="260" t="s">
        <v>2229</v>
      </c>
      <c r="H12424" s="265" t="s">
        <v>2250</v>
      </c>
      <c r="I12424" s="265" t="s">
        <v>135</v>
      </c>
      <c r="J12424" s="265">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4">
        <v>43495</v>
      </c>
      <c r="F12425" s="260" t="s">
        <v>1261</v>
      </c>
      <c r="G12425" s="260" t="s">
        <v>2229</v>
      </c>
      <c r="H12425" s="265" t="s">
        <v>2250</v>
      </c>
      <c r="I12425" s="265" t="s">
        <v>135</v>
      </c>
      <c r="J12425" s="265">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4">
        <v>43495</v>
      </c>
      <c r="F12426" s="260" t="s">
        <v>1261</v>
      </c>
      <c r="G12426" s="260" t="s">
        <v>2229</v>
      </c>
      <c r="H12426" s="265" t="s">
        <v>2250</v>
      </c>
      <c r="I12426" s="265" t="s">
        <v>135</v>
      </c>
      <c r="J12426" s="265">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4">
        <v>43495</v>
      </c>
      <c r="F12427" s="260" t="s">
        <v>1261</v>
      </c>
      <c r="G12427" s="260" t="s">
        <v>2229</v>
      </c>
      <c r="H12427" s="265" t="s">
        <v>2250</v>
      </c>
      <c r="I12427" s="265" t="s">
        <v>135</v>
      </c>
      <c r="J12427" s="265">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4">
        <v>43495</v>
      </c>
      <c r="F12428" s="260" t="s">
        <v>1261</v>
      </c>
      <c r="G12428" s="260" t="s">
        <v>2229</v>
      </c>
      <c r="H12428" s="265" t="s">
        <v>2250</v>
      </c>
      <c r="I12428" s="265" t="s">
        <v>135</v>
      </c>
      <c r="J12428" s="265">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4">
        <v>43495</v>
      </c>
      <c r="F12429" s="260" t="s">
        <v>1261</v>
      </c>
      <c r="G12429" s="260" t="s">
        <v>2229</v>
      </c>
      <c r="H12429" s="265" t="s">
        <v>2250</v>
      </c>
      <c r="I12429" s="265" t="s">
        <v>135</v>
      </c>
      <c r="J12429" s="265">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4">
        <v>43495</v>
      </c>
      <c r="F12430" s="260" t="s">
        <v>1261</v>
      </c>
      <c r="G12430" s="260" t="s">
        <v>2229</v>
      </c>
      <c r="H12430" s="265" t="s">
        <v>2250</v>
      </c>
      <c r="I12430" s="265" t="s">
        <v>135</v>
      </c>
      <c r="J12430" s="265">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4">
        <v>43495</v>
      </c>
      <c r="F12431" s="260" t="s">
        <v>1261</v>
      </c>
      <c r="G12431" s="260" t="s">
        <v>2229</v>
      </c>
      <c r="H12431" s="265" t="s">
        <v>2250</v>
      </c>
      <c r="I12431" s="265" t="s">
        <v>135</v>
      </c>
      <c r="J12431" s="265">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4">
        <v>43495</v>
      </c>
      <c r="F12432" s="260" t="s">
        <v>1261</v>
      </c>
      <c r="G12432" s="260" t="s">
        <v>2229</v>
      </c>
      <c r="H12432" s="265" t="s">
        <v>2250</v>
      </c>
      <c r="I12432" s="265" t="s">
        <v>135</v>
      </c>
      <c r="J12432" s="265">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4">
        <v>43495</v>
      </c>
      <c r="F12433" s="260" t="s">
        <v>1261</v>
      </c>
      <c r="G12433" s="260" t="s">
        <v>2229</v>
      </c>
      <c r="H12433" s="265" t="s">
        <v>2250</v>
      </c>
      <c r="I12433" s="265" t="s">
        <v>135</v>
      </c>
      <c r="J12433" s="265">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4">
        <v>43495</v>
      </c>
      <c r="F12434" s="260" t="s">
        <v>1261</v>
      </c>
      <c r="G12434" s="260" t="s">
        <v>2229</v>
      </c>
      <c r="H12434" s="265" t="s">
        <v>2250</v>
      </c>
      <c r="I12434" s="265" t="s">
        <v>135</v>
      </c>
      <c r="J12434" s="265">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4">
        <v>43495</v>
      </c>
      <c r="F12435" s="260" t="s">
        <v>1261</v>
      </c>
      <c r="G12435" s="260" t="s">
        <v>2229</v>
      </c>
      <c r="H12435" s="265" t="s">
        <v>2250</v>
      </c>
      <c r="I12435" s="265" t="s">
        <v>135</v>
      </c>
      <c r="J12435" s="265">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4">
        <v>43495</v>
      </c>
      <c r="F12436" s="260" t="s">
        <v>1261</v>
      </c>
      <c r="G12436" s="260" t="s">
        <v>2229</v>
      </c>
      <c r="H12436" s="265" t="s">
        <v>2250</v>
      </c>
      <c r="I12436" s="265" t="s">
        <v>135</v>
      </c>
      <c r="J12436" s="265">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4">
        <v>43495</v>
      </c>
      <c r="F12437" s="260" t="s">
        <v>1261</v>
      </c>
      <c r="G12437" s="260" t="s">
        <v>2229</v>
      </c>
      <c r="H12437" s="265" t="s">
        <v>2250</v>
      </c>
      <c r="I12437" s="265" t="s">
        <v>135</v>
      </c>
      <c r="J12437" s="265">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4">
        <v>43495</v>
      </c>
      <c r="F12438" s="260" t="s">
        <v>1261</v>
      </c>
      <c r="G12438" s="260" t="s">
        <v>2229</v>
      </c>
      <c r="H12438" s="265" t="s">
        <v>2250</v>
      </c>
      <c r="I12438" s="265" t="s">
        <v>135</v>
      </c>
      <c r="J12438" s="265">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4">
        <v>43495</v>
      </c>
      <c r="F12439" s="260" t="s">
        <v>1261</v>
      </c>
      <c r="G12439" s="260" t="s">
        <v>2229</v>
      </c>
      <c r="H12439" s="265" t="s">
        <v>2250</v>
      </c>
      <c r="I12439" s="265" t="s">
        <v>135</v>
      </c>
      <c r="J12439" s="265">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4">
        <v>43495</v>
      </c>
      <c r="F12440" s="260" t="s">
        <v>1261</v>
      </c>
      <c r="G12440" s="260" t="s">
        <v>2229</v>
      </c>
      <c r="H12440" s="265" t="s">
        <v>2250</v>
      </c>
      <c r="I12440" s="265" t="s">
        <v>135</v>
      </c>
      <c r="J12440" s="265">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4">
        <v>43495</v>
      </c>
      <c r="F12441" s="260" t="s">
        <v>1261</v>
      </c>
      <c r="G12441" s="260" t="s">
        <v>2229</v>
      </c>
      <c r="H12441" s="265" t="s">
        <v>2250</v>
      </c>
      <c r="I12441" s="265" t="s">
        <v>135</v>
      </c>
      <c r="J12441" s="265">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4">
        <v>43496</v>
      </c>
      <c r="F12442" s="260" t="s">
        <v>161</v>
      </c>
      <c r="G12442" s="260" t="s">
        <v>2229</v>
      </c>
      <c r="H12442" s="265" t="s">
        <v>161</v>
      </c>
      <c r="I12442" s="265" t="s">
        <v>2168</v>
      </c>
      <c r="J12442" s="266">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4">
        <v>43496</v>
      </c>
      <c r="F12443" s="260">
        <v>2226243</v>
      </c>
      <c r="G12443" s="260" t="s">
        <v>2229</v>
      </c>
      <c r="H12443" s="265" t="s">
        <v>2684</v>
      </c>
      <c r="I12443" s="265" t="s">
        <v>145</v>
      </c>
      <c r="J12443" s="266">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4">
        <v>43496</v>
      </c>
      <c r="F12444" s="260">
        <v>2226243</v>
      </c>
      <c r="G12444" s="260" t="s">
        <v>2229</v>
      </c>
      <c r="H12444" s="265" t="s">
        <v>2684</v>
      </c>
      <c r="I12444" s="265" t="s">
        <v>562</v>
      </c>
      <c r="J12444" s="265">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4">
        <v>43496</v>
      </c>
      <c r="F12445" s="260" t="s">
        <v>4405</v>
      </c>
      <c r="G12445" s="260" t="s">
        <v>2229</v>
      </c>
      <c r="H12445" s="265" t="s">
        <v>4406</v>
      </c>
      <c r="I12445" s="265" t="s">
        <v>846</v>
      </c>
      <c r="J12445" s="265">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4">
        <v>43496</v>
      </c>
      <c r="F12446" s="260" t="s">
        <v>1061</v>
      </c>
      <c r="G12446" s="260" t="s">
        <v>2229</v>
      </c>
      <c r="H12446" s="265" t="s">
        <v>4371</v>
      </c>
      <c r="I12446" s="265" t="s">
        <v>2170</v>
      </c>
      <c r="J12446" s="265">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4">
        <v>43496</v>
      </c>
      <c r="F12447" s="260">
        <v>18798</v>
      </c>
      <c r="G12447" s="260" t="s">
        <v>2229</v>
      </c>
      <c r="H12447" s="265" t="s">
        <v>4407</v>
      </c>
      <c r="I12447" s="265" t="s">
        <v>2182</v>
      </c>
      <c r="J12447" s="265">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4">
        <v>43496</v>
      </c>
      <c r="F12448" s="260">
        <v>18798</v>
      </c>
      <c r="G12448" s="260" t="s">
        <v>2229</v>
      </c>
      <c r="H12448" s="265" t="s">
        <v>4407</v>
      </c>
      <c r="I12448" s="265" t="s">
        <v>562</v>
      </c>
      <c r="J12448" s="265">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4">
        <v>43496</v>
      </c>
      <c r="F12449" s="260" t="s">
        <v>437</v>
      </c>
      <c r="G12449" s="260" t="s">
        <v>2229</v>
      </c>
      <c r="H12449" s="265" t="s">
        <v>2362</v>
      </c>
      <c r="I12449" s="265" t="s">
        <v>439</v>
      </c>
      <c r="J12449" s="265">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4">
        <v>43496</v>
      </c>
      <c r="F12450" s="260" t="s">
        <v>250</v>
      </c>
      <c r="G12450" s="260" t="s">
        <v>2229</v>
      </c>
      <c r="H12450" s="265" t="s">
        <v>4408</v>
      </c>
      <c r="I12450" s="265" t="s">
        <v>2171</v>
      </c>
      <c r="J12450" s="265">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4">
        <v>43496</v>
      </c>
      <c r="F12451" s="260" t="s">
        <v>1070</v>
      </c>
      <c r="G12451" s="260" t="s">
        <v>2229</v>
      </c>
      <c r="H12451" s="265" t="s">
        <v>1071</v>
      </c>
      <c r="I12451" s="265" t="s">
        <v>2237</v>
      </c>
      <c r="J12451" s="266">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4">
        <v>43496</v>
      </c>
      <c r="F12452" s="260" t="s">
        <v>1261</v>
      </c>
      <c r="G12452" s="260" t="s">
        <v>2229</v>
      </c>
      <c r="H12452" s="265" t="s">
        <v>2250</v>
      </c>
      <c r="I12452" s="265" t="s">
        <v>135</v>
      </c>
      <c r="J12452" s="265">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4">
        <v>43496</v>
      </c>
      <c r="F12453" s="260" t="s">
        <v>1261</v>
      </c>
      <c r="G12453" s="260" t="s">
        <v>2229</v>
      </c>
      <c r="H12453" s="265" t="s">
        <v>2250</v>
      </c>
      <c r="I12453" s="265" t="s">
        <v>135</v>
      </c>
      <c r="J12453" s="265">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0" t="s">
        <v>2240</v>
      </c>
      <c r="C12454" s="261" t="s">
        <v>138</v>
      </c>
      <c r="D12454" s="74" t="str">
        <f t="shared" si="389"/>
        <v>fev/2019</v>
      </c>
      <c r="E12454" s="264">
        <v>43497</v>
      </c>
      <c r="F12454" s="260" t="s">
        <v>1061</v>
      </c>
      <c r="G12454" s="260" t="s">
        <v>2229</v>
      </c>
      <c r="H12454" s="265" t="s">
        <v>4370</v>
      </c>
      <c r="I12454" s="265" t="s">
        <v>126</v>
      </c>
      <c r="J12454" s="266">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0" t="s">
        <v>2228</v>
      </c>
      <c r="C12455" s="261" t="s">
        <v>138</v>
      </c>
      <c r="D12455" s="74" t="str">
        <f t="shared" si="389"/>
        <v>fev/2019</v>
      </c>
      <c r="E12455" s="264">
        <v>43497</v>
      </c>
      <c r="F12455" s="260" t="s">
        <v>1261</v>
      </c>
      <c r="G12455" s="260" t="s">
        <v>2229</v>
      </c>
      <c r="H12455" s="265" t="s">
        <v>262</v>
      </c>
      <c r="I12455" s="265" t="s">
        <v>135</v>
      </c>
      <c r="J12455" s="265">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0" t="s">
        <v>2228</v>
      </c>
      <c r="C12456" s="261" t="s">
        <v>138</v>
      </c>
      <c r="D12456" s="74" t="str">
        <f t="shared" si="389"/>
        <v>fev/2019</v>
      </c>
      <c r="E12456" s="264">
        <v>43497</v>
      </c>
      <c r="F12456" s="260">
        <v>38798</v>
      </c>
      <c r="G12456" s="260" t="s">
        <v>2229</v>
      </c>
      <c r="H12456" s="265" t="s">
        <v>4409</v>
      </c>
      <c r="I12456" s="265" t="s">
        <v>2193</v>
      </c>
      <c r="J12456" s="266">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0" t="s">
        <v>2228</v>
      </c>
      <c r="C12457" s="261" t="s">
        <v>138</v>
      </c>
      <c r="D12457" s="74" t="str">
        <f t="shared" si="389"/>
        <v>fev/2019</v>
      </c>
      <c r="E12457" s="264">
        <v>43497</v>
      </c>
      <c r="F12457" s="260" t="s">
        <v>1061</v>
      </c>
      <c r="G12457" s="260" t="s">
        <v>2229</v>
      </c>
      <c r="H12457" s="265" t="s">
        <v>4370</v>
      </c>
      <c r="I12457" s="265" t="s">
        <v>126</v>
      </c>
      <c r="J12457" s="266">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0" t="s">
        <v>2228</v>
      </c>
      <c r="C12458" s="261" t="s">
        <v>138</v>
      </c>
      <c r="D12458" s="74" t="str">
        <f t="shared" si="389"/>
        <v>fev/2019</v>
      </c>
      <c r="E12458" s="264">
        <v>43497</v>
      </c>
      <c r="F12458" s="260">
        <v>66463</v>
      </c>
      <c r="G12458" s="260" t="s">
        <v>2330</v>
      </c>
      <c r="H12458" s="265" t="s">
        <v>4383</v>
      </c>
      <c r="I12458" s="265" t="s">
        <v>2183</v>
      </c>
      <c r="J12458" s="265">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0" t="s">
        <v>2228</v>
      </c>
      <c r="C12459" s="261" t="s">
        <v>138</v>
      </c>
      <c r="D12459" s="74" t="str">
        <f t="shared" si="389"/>
        <v>fev/2019</v>
      </c>
      <c r="E12459" s="264">
        <v>43497</v>
      </c>
      <c r="F12459" s="260">
        <v>66463</v>
      </c>
      <c r="G12459" s="260" t="s">
        <v>2330</v>
      </c>
      <c r="H12459" s="265" t="s">
        <v>4383</v>
      </c>
      <c r="I12459" s="265" t="s">
        <v>562</v>
      </c>
      <c r="J12459" s="265">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0" t="s">
        <v>2228</v>
      </c>
      <c r="C12460" s="261" t="s">
        <v>138</v>
      </c>
      <c r="D12460" s="74" t="str">
        <f t="shared" si="389"/>
        <v>fev/2019</v>
      </c>
      <c r="E12460" s="264">
        <v>43500</v>
      </c>
      <c r="F12460" s="260" t="s">
        <v>1061</v>
      </c>
      <c r="G12460" s="260" t="s">
        <v>2229</v>
      </c>
      <c r="H12460" s="265" t="s">
        <v>4371</v>
      </c>
      <c r="I12460" s="265" t="s">
        <v>2170</v>
      </c>
      <c r="J12460" s="266">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0" t="s">
        <v>2228</v>
      </c>
      <c r="C12461" s="261" t="s">
        <v>138</v>
      </c>
      <c r="D12461" s="74" t="str">
        <f t="shared" si="389"/>
        <v>fev/2019</v>
      </c>
      <c r="E12461" s="264">
        <v>43500</v>
      </c>
      <c r="F12461" s="260" t="s">
        <v>1070</v>
      </c>
      <c r="G12461" s="260" t="s">
        <v>2229</v>
      </c>
      <c r="H12461" s="265" t="s">
        <v>1071</v>
      </c>
      <c r="I12461" s="265" t="s">
        <v>2237</v>
      </c>
      <c r="J12461" s="266">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0" t="s">
        <v>2228</v>
      </c>
      <c r="C12462" s="261" t="s">
        <v>138</v>
      </c>
      <c r="D12462" s="74" t="str">
        <f t="shared" si="389"/>
        <v>fev/2019</v>
      </c>
      <c r="E12462" s="264">
        <v>43501</v>
      </c>
      <c r="F12462" s="260" t="s">
        <v>4410</v>
      </c>
      <c r="G12462" s="260" t="s">
        <v>2229</v>
      </c>
      <c r="H12462" s="265" t="s">
        <v>4410</v>
      </c>
      <c r="I12462" s="265" t="s">
        <v>141</v>
      </c>
      <c r="J12462" s="266">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0" t="s">
        <v>2228</v>
      </c>
      <c r="C12463" s="261" t="s">
        <v>138</v>
      </c>
      <c r="D12463" s="74" t="str">
        <f t="shared" si="389"/>
        <v>fev/2019</v>
      </c>
      <c r="E12463" s="264">
        <v>43501</v>
      </c>
      <c r="F12463" s="260" t="s">
        <v>4410</v>
      </c>
      <c r="G12463" s="260" t="s">
        <v>2229</v>
      </c>
      <c r="H12463" s="265" t="s">
        <v>3063</v>
      </c>
      <c r="I12463" s="265" t="s">
        <v>141</v>
      </c>
      <c r="J12463" s="265">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0" t="s">
        <v>2228</v>
      </c>
      <c r="C12464" s="261" t="s">
        <v>138</v>
      </c>
      <c r="D12464" s="74" t="str">
        <f t="shared" si="389"/>
        <v>fev/2019</v>
      </c>
      <c r="E12464" s="264">
        <v>43501</v>
      </c>
      <c r="F12464" s="260">
        <v>18330</v>
      </c>
      <c r="G12464" s="260" t="s">
        <v>2229</v>
      </c>
      <c r="H12464" s="265" t="s">
        <v>4411</v>
      </c>
      <c r="I12464" s="265" t="s">
        <v>2190</v>
      </c>
      <c r="J12464" s="265">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0" t="s">
        <v>2228</v>
      </c>
      <c r="C12465" s="261" t="s">
        <v>138</v>
      </c>
      <c r="D12465" s="74" t="str">
        <f t="shared" si="389"/>
        <v>fev/2019</v>
      </c>
      <c r="E12465" s="264">
        <v>43501</v>
      </c>
      <c r="F12465" s="260">
        <v>18330</v>
      </c>
      <c r="G12465" s="260" t="s">
        <v>2229</v>
      </c>
      <c r="H12465" s="265" t="s">
        <v>4411</v>
      </c>
      <c r="I12465" s="265" t="s">
        <v>562</v>
      </c>
      <c r="J12465" s="265">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0" t="s">
        <v>2228</v>
      </c>
      <c r="C12466" s="261" t="s">
        <v>138</v>
      </c>
      <c r="D12466" s="74" t="str">
        <f t="shared" si="389"/>
        <v>fev/2019</v>
      </c>
      <c r="E12466" s="264">
        <v>43501</v>
      </c>
      <c r="F12466" s="260" t="s">
        <v>1070</v>
      </c>
      <c r="G12466" s="260" t="s">
        <v>2229</v>
      </c>
      <c r="H12466" s="265" t="s">
        <v>1071</v>
      </c>
      <c r="I12466" s="265" t="s">
        <v>2237</v>
      </c>
      <c r="J12466" s="266">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0" t="s">
        <v>2228</v>
      </c>
      <c r="C12467" s="261" t="s">
        <v>138</v>
      </c>
      <c r="D12467" s="74" t="str">
        <f t="shared" si="389"/>
        <v>fev/2019</v>
      </c>
      <c r="E12467" s="264">
        <v>43503</v>
      </c>
      <c r="F12467" s="260" t="s">
        <v>1261</v>
      </c>
      <c r="G12467" s="260" t="s">
        <v>2229</v>
      </c>
      <c r="H12467" s="265" t="s">
        <v>262</v>
      </c>
      <c r="I12467" s="265" t="s">
        <v>135</v>
      </c>
      <c r="J12467" s="265">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0" t="s">
        <v>2228</v>
      </c>
      <c r="C12468" s="261" t="s">
        <v>138</v>
      </c>
      <c r="D12468" s="74" t="str">
        <f t="shared" si="389"/>
        <v>fev/2019</v>
      </c>
      <c r="E12468" s="264">
        <v>43503</v>
      </c>
      <c r="F12468" s="260" t="s">
        <v>4412</v>
      </c>
      <c r="G12468" s="260" t="s">
        <v>2229</v>
      </c>
      <c r="H12468" s="265" t="s">
        <v>4413</v>
      </c>
      <c r="I12468" s="265" t="s">
        <v>130</v>
      </c>
      <c r="J12468" s="265">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0" t="s">
        <v>2228</v>
      </c>
      <c r="C12469" s="261" t="s">
        <v>138</v>
      </c>
      <c r="D12469" s="74" t="str">
        <f t="shared" si="389"/>
        <v>fev/2019</v>
      </c>
      <c r="E12469" s="264">
        <v>43503</v>
      </c>
      <c r="F12469" s="260" t="s">
        <v>254</v>
      </c>
      <c r="G12469" s="260" t="s">
        <v>2229</v>
      </c>
      <c r="H12469" s="265" t="s">
        <v>4413</v>
      </c>
      <c r="I12469" s="265" t="s">
        <v>130</v>
      </c>
      <c r="J12469" s="266">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0" t="s">
        <v>2228</v>
      </c>
      <c r="C12470" s="261" t="s">
        <v>138</v>
      </c>
      <c r="D12470" s="74" t="str">
        <f t="shared" si="389"/>
        <v>fev/2019</v>
      </c>
      <c r="E12470" s="264">
        <v>43503</v>
      </c>
      <c r="F12470" s="260" t="s">
        <v>1070</v>
      </c>
      <c r="G12470" s="260" t="s">
        <v>2229</v>
      </c>
      <c r="H12470" s="265" t="s">
        <v>1071</v>
      </c>
      <c r="I12470" s="265" t="s">
        <v>2237</v>
      </c>
      <c r="J12470" s="266">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0" t="s">
        <v>2240</v>
      </c>
      <c r="C12471" s="261" t="s">
        <v>138</v>
      </c>
      <c r="D12471" s="74" t="str">
        <f t="shared" si="389"/>
        <v>fev/2019</v>
      </c>
      <c r="E12471" s="264">
        <v>43507</v>
      </c>
      <c r="F12471" s="260" t="s">
        <v>161</v>
      </c>
      <c r="G12471" s="260" t="s">
        <v>2229</v>
      </c>
      <c r="H12471" s="265" t="s">
        <v>161</v>
      </c>
      <c r="I12471" s="265" t="s">
        <v>2168</v>
      </c>
      <c r="J12471" s="266">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0" t="s">
        <v>2240</v>
      </c>
      <c r="C12472" s="261" t="s">
        <v>138</v>
      </c>
      <c r="D12472" s="74" t="str">
        <f t="shared" si="389"/>
        <v>fev/2019</v>
      </c>
      <c r="E12472" s="264">
        <v>43507</v>
      </c>
      <c r="F12472" s="260" t="s">
        <v>161</v>
      </c>
      <c r="G12472" s="260" t="s">
        <v>2229</v>
      </c>
      <c r="H12472" s="265" t="s">
        <v>161</v>
      </c>
      <c r="I12472" s="265" t="s">
        <v>2168</v>
      </c>
      <c r="J12472" s="266">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0" t="s">
        <v>2240</v>
      </c>
      <c r="C12473" s="261" t="s">
        <v>138</v>
      </c>
      <c r="D12473" s="74" t="str">
        <f t="shared" si="389"/>
        <v>fev/2019</v>
      </c>
      <c r="E12473" s="264">
        <v>43507</v>
      </c>
      <c r="F12473" s="260" t="s">
        <v>1061</v>
      </c>
      <c r="G12473" s="260" t="s">
        <v>2229</v>
      </c>
      <c r="H12473" s="265" t="s">
        <v>4370</v>
      </c>
      <c r="I12473" s="265" t="s">
        <v>126</v>
      </c>
      <c r="J12473" s="266">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0" t="s">
        <v>2228</v>
      </c>
      <c r="C12474" s="261" t="s">
        <v>138</v>
      </c>
      <c r="D12474" s="74" t="str">
        <f t="shared" si="389"/>
        <v>fev/2019</v>
      </c>
      <c r="E12474" s="264">
        <v>43507</v>
      </c>
      <c r="F12474" s="260" t="s">
        <v>4410</v>
      </c>
      <c r="G12474" s="260" t="s">
        <v>2229</v>
      </c>
      <c r="H12474" s="265" t="s">
        <v>4410</v>
      </c>
      <c r="I12474" s="265" t="s">
        <v>141</v>
      </c>
      <c r="J12474" s="266">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0" t="s">
        <v>2228</v>
      </c>
      <c r="C12475" s="261" t="s">
        <v>138</v>
      </c>
      <c r="D12475" s="74" t="str">
        <f t="shared" si="389"/>
        <v>fev/2019</v>
      </c>
      <c r="E12475" s="264">
        <v>43507</v>
      </c>
      <c r="F12475" s="260" t="s">
        <v>1061</v>
      </c>
      <c r="G12475" s="260" t="s">
        <v>2229</v>
      </c>
      <c r="H12475" s="265" t="s">
        <v>4370</v>
      </c>
      <c r="I12475" s="265" t="s">
        <v>126</v>
      </c>
      <c r="J12475" s="266">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0" t="s">
        <v>2240</v>
      </c>
      <c r="C12476" s="261" t="s">
        <v>138</v>
      </c>
      <c r="D12476" s="74" t="str">
        <f t="shared" si="389"/>
        <v>fev/2019</v>
      </c>
      <c r="E12476" s="264">
        <v>43508</v>
      </c>
      <c r="F12476" s="260" t="s">
        <v>1061</v>
      </c>
      <c r="G12476" s="260" t="s">
        <v>2229</v>
      </c>
      <c r="H12476" s="265" t="s">
        <v>4370</v>
      </c>
      <c r="I12476" s="265" t="s">
        <v>126</v>
      </c>
      <c r="J12476" s="266">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0" t="s">
        <v>2228</v>
      </c>
      <c r="C12477" s="261" t="s">
        <v>138</v>
      </c>
      <c r="D12477" s="74" t="str">
        <f t="shared" si="389"/>
        <v>fev/2019</v>
      </c>
      <c r="E12477" s="264">
        <v>43508</v>
      </c>
      <c r="F12477" s="260" t="s">
        <v>4410</v>
      </c>
      <c r="G12477" s="260" t="s">
        <v>2229</v>
      </c>
      <c r="H12477" s="265" t="s">
        <v>542</v>
      </c>
      <c r="I12477" s="265" t="s">
        <v>141</v>
      </c>
      <c r="J12477" s="266">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0" t="s">
        <v>2228</v>
      </c>
      <c r="C12478" s="261" t="s">
        <v>138</v>
      </c>
      <c r="D12478" s="74" t="str">
        <f t="shared" si="389"/>
        <v>fev/2019</v>
      </c>
      <c r="E12478" s="264">
        <v>43508</v>
      </c>
      <c r="F12478" s="260" t="s">
        <v>4374</v>
      </c>
      <c r="G12478" s="260" t="s">
        <v>2229</v>
      </c>
      <c r="H12478" s="265" t="s">
        <v>72</v>
      </c>
      <c r="I12478" s="265" t="s">
        <v>1064</v>
      </c>
      <c r="J12478" s="266">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0" t="s">
        <v>2228</v>
      </c>
      <c r="C12479" s="261" t="s">
        <v>138</v>
      </c>
      <c r="D12479" s="74" t="str">
        <f t="shared" si="389"/>
        <v>fev/2019</v>
      </c>
      <c r="E12479" s="264">
        <v>43508</v>
      </c>
      <c r="F12479" s="260" t="s">
        <v>4410</v>
      </c>
      <c r="G12479" s="260" t="s">
        <v>2229</v>
      </c>
      <c r="H12479" s="265" t="s">
        <v>4414</v>
      </c>
      <c r="I12479" s="265" t="s">
        <v>141</v>
      </c>
      <c r="J12479" s="265">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0" t="s">
        <v>2228</v>
      </c>
      <c r="C12480" s="261" t="s">
        <v>138</v>
      </c>
      <c r="D12480" s="74" t="str">
        <f t="shared" si="389"/>
        <v>fev/2019</v>
      </c>
      <c r="E12480" s="264">
        <v>43508</v>
      </c>
      <c r="F12480" s="260" t="s">
        <v>4410</v>
      </c>
      <c r="G12480" s="260" t="s">
        <v>2229</v>
      </c>
      <c r="H12480" s="265" t="s">
        <v>4415</v>
      </c>
      <c r="I12480" s="265" t="s">
        <v>141</v>
      </c>
      <c r="J12480" s="265">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0" t="s">
        <v>2228</v>
      </c>
      <c r="C12481" s="261" t="s">
        <v>138</v>
      </c>
      <c r="D12481" s="74" t="str">
        <f t="shared" si="389"/>
        <v>fev/2019</v>
      </c>
      <c r="E12481" s="264">
        <v>43508</v>
      </c>
      <c r="F12481" s="260" t="s">
        <v>4410</v>
      </c>
      <c r="G12481" s="260" t="s">
        <v>2229</v>
      </c>
      <c r="H12481" s="265" t="s">
        <v>4416</v>
      </c>
      <c r="I12481" s="265" t="s">
        <v>141</v>
      </c>
      <c r="J12481" s="265">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0" t="s">
        <v>2228</v>
      </c>
      <c r="C12482" s="261" t="s">
        <v>138</v>
      </c>
      <c r="D12482" s="74" t="str">
        <f t="shared" si="389"/>
        <v>fev/2019</v>
      </c>
      <c r="E12482" s="264">
        <v>43508</v>
      </c>
      <c r="F12482" s="260" t="s">
        <v>4410</v>
      </c>
      <c r="G12482" s="260" t="s">
        <v>2229</v>
      </c>
      <c r="H12482" s="265" t="s">
        <v>4417</v>
      </c>
      <c r="I12482" s="265" t="s">
        <v>141</v>
      </c>
      <c r="J12482" s="265">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0" t="s">
        <v>2228</v>
      </c>
      <c r="C12483" s="261" t="s">
        <v>138</v>
      </c>
      <c r="D12483" s="74" t="str">
        <f t="shared" si="389"/>
        <v>fev/2019</v>
      </c>
      <c r="E12483" s="264">
        <v>43508</v>
      </c>
      <c r="F12483" s="260">
        <v>18</v>
      </c>
      <c r="G12483" s="260" t="s">
        <v>2229</v>
      </c>
      <c r="H12483" s="265" t="s">
        <v>3189</v>
      </c>
      <c r="I12483" s="265" t="s">
        <v>2176</v>
      </c>
      <c r="J12483" s="266">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0" t="s">
        <v>2228</v>
      </c>
      <c r="C12484" s="261" t="s">
        <v>138</v>
      </c>
      <c r="D12484" s="74" t="str">
        <f t="shared" ref="D12484:D12547" si="391">TEXT(E12484,"mmm/aaaa")</f>
        <v>fev/2019</v>
      </c>
      <c r="E12484" s="264">
        <v>43508</v>
      </c>
      <c r="F12484" s="260">
        <v>22</v>
      </c>
      <c r="G12484" s="260" t="s">
        <v>2229</v>
      </c>
      <c r="H12484" s="265" t="s">
        <v>3189</v>
      </c>
      <c r="I12484" s="265" t="s">
        <v>2176</v>
      </c>
      <c r="J12484" s="266">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0" t="s">
        <v>2228</v>
      </c>
      <c r="C12485" s="261" t="s">
        <v>138</v>
      </c>
      <c r="D12485" s="74" t="str">
        <f t="shared" si="391"/>
        <v>fev/2019</v>
      </c>
      <c r="E12485" s="264">
        <v>43508</v>
      </c>
      <c r="F12485" s="260">
        <v>8.1250000012141104E+16</v>
      </c>
      <c r="G12485" s="260" t="s">
        <v>2229</v>
      </c>
      <c r="H12485" s="265" t="s">
        <v>3363</v>
      </c>
      <c r="I12485" s="265" t="s">
        <v>2214</v>
      </c>
      <c r="J12485" s="265">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0" t="s">
        <v>2228</v>
      </c>
      <c r="C12486" s="261" t="s">
        <v>138</v>
      </c>
      <c r="D12486" s="74" t="str">
        <f t="shared" si="391"/>
        <v>fev/2019</v>
      </c>
      <c r="E12486" s="264">
        <v>43508</v>
      </c>
      <c r="F12486" s="260">
        <v>19306</v>
      </c>
      <c r="G12486" s="260" t="s">
        <v>2229</v>
      </c>
      <c r="H12486" s="265" t="s">
        <v>2370</v>
      </c>
      <c r="I12486" s="265" t="s">
        <v>145</v>
      </c>
      <c r="J12486" s="266">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0" t="s">
        <v>2228</v>
      </c>
      <c r="C12487" s="261" t="s">
        <v>138</v>
      </c>
      <c r="D12487" s="74" t="str">
        <f t="shared" si="391"/>
        <v>fev/2019</v>
      </c>
      <c r="E12487" s="264">
        <v>43508</v>
      </c>
      <c r="F12487" s="260">
        <v>119</v>
      </c>
      <c r="G12487" s="260" t="s">
        <v>2229</v>
      </c>
      <c r="H12487" s="265" t="s">
        <v>3270</v>
      </c>
      <c r="I12487" s="265" t="s">
        <v>2177</v>
      </c>
      <c r="J12487" s="266">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0" t="s">
        <v>2228</v>
      </c>
      <c r="C12488" s="261" t="s">
        <v>138</v>
      </c>
      <c r="D12488" s="74" t="str">
        <f t="shared" si="391"/>
        <v>fev/2019</v>
      </c>
      <c r="E12488" s="264">
        <v>43508</v>
      </c>
      <c r="F12488" s="260" t="s">
        <v>1061</v>
      </c>
      <c r="G12488" s="260" t="s">
        <v>2229</v>
      </c>
      <c r="H12488" s="265" t="s">
        <v>4370</v>
      </c>
      <c r="I12488" s="265" t="s">
        <v>126</v>
      </c>
      <c r="J12488" s="266">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0" t="s">
        <v>2228</v>
      </c>
      <c r="C12489" s="261" t="s">
        <v>138</v>
      </c>
      <c r="D12489" s="74" t="str">
        <f t="shared" si="391"/>
        <v>fev/2019</v>
      </c>
      <c r="E12489" s="264">
        <v>43509</v>
      </c>
      <c r="F12489" s="260" t="s">
        <v>254</v>
      </c>
      <c r="G12489" s="260" t="s">
        <v>2229</v>
      </c>
      <c r="H12489" s="265" t="s">
        <v>3378</v>
      </c>
      <c r="I12489" s="265" t="s">
        <v>130</v>
      </c>
      <c r="J12489" s="266">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0" t="s">
        <v>2228</v>
      </c>
      <c r="C12490" s="261" t="s">
        <v>138</v>
      </c>
      <c r="D12490" s="74" t="str">
        <f t="shared" si="391"/>
        <v>fev/2019</v>
      </c>
      <c r="E12490" s="264">
        <v>43509</v>
      </c>
      <c r="F12490" s="260">
        <v>4121</v>
      </c>
      <c r="G12490" s="260" t="s">
        <v>2229</v>
      </c>
      <c r="H12490" s="265" t="s">
        <v>2335</v>
      </c>
      <c r="I12490" s="265" t="s">
        <v>200</v>
      </c>
      <c r="J12490" s="266">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0" t="s">
        <v>2228</v>
      </c>
      <c r="C12491" s="261" t="s">
        <v>138</v>
      </c>
      <c r="D12491" s="74" t="str">
        <f t="shared" si="391"/>
        <v>fev/2019</v>
      </c>
      <c r="E12491" s="264">
        <v>43509</v>
      </c>
      <c r="F12491" s="260" t="s">
        <v>1261</v>
      </c>
      <c r="G12491" s="260" t="s">
        <v>2229</v>
      </c>
      <c r="H12491" s="265" t="s">
        <v>262</v>
      </c>
      <c r="I12491" s="265" t="s">
        <v>135</v>
      </c>
      <c r="J12491" s="265">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0" t="s">
        <v>2228</v>
      </c>
      <c r="C12492" s="261" t="s">
        <v>138</v>
      </c>
      <c r="D12492" s="74" t="str">
        <f t="shared" si="391"/>
        <v>fev/2019</v>
      </c>
      <c r="E12492" s="264">
        <v>43509</v>
      </c>
      <c r="F12492" s="260" t="s">
        <v>2326</v>
      </c>
      <c r="G12492" s="260" t="s">
        <v>2229</v>
      </c>
      <c r="H12492" s="265" t="s">
        <v>1080</v>
      </c>
      <c r="I12492" s="265" t="s">
        <v>2209</v>
      </c>
      <c r="J12492" s="265">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0" t="s">
        <v>2228</v>
      </c>
      <c r="C12493" s="261" t="s">
        <v>138</v>
      </c>
      <c r="D12493" s="74" t="str">
        <f t="shared" si="391"/>
        <v>fev/2019</v>
      </c>
      <c r="E12493" s="264">
        <v>43509</v>
      </c>
      <c r="F12493" s="260">
        <v>16852</v>
      </c>
      <c r="G12493" s="260" t="s">
        <v>2229</v>
      </c>
      <c r="H12493" s="265" t="s">
        <v>2340</v>
      </c>
      <c r="I12493" s="265" t="s">
        <v>618</v>
      </c>
      <c r="J12493" s="266">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0" t="s">
        <v>2228</v>
      </c>
      <c r="C12494" s="261" t="s">
        <v>138</v>
      </c>
      <c r="D12494" s="74" t="str">
        <f t="shared" si="391"/>
        <v>fev/2019</v>
      </c>
      <c r="E12494" s="264">
        <v>43509</v>
      </c>
      <c r="F12494" s="260">
        <v>181</v>
      </c>
      <c r="G12494" s="260" t="s">
        <v>2229</v>
      </c>
      <c r="H12494" s="265" t="s">
        <v>212</v>
      </c>
      <c r="I12494" s="265" t="s">
        <v>213</v>
      </c>
      <c r="J12494" s="266">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0" t="s">
        <v>2228</v>
      </c>
      <c r="C12495" s="261" t="s">
        <v>138</v>
      </c>
      <c r="D12495" s="74" t="str">
        <f t="shared" si="391"/>
        <v>fev/2019</v>
      </c>
      <c r="E12495" s="264">
        <v>43509</v>
      </c>
      <c r="F12495" s="260" t="s">
        <v>4418</v>
      </c>
      <c r="G12495" s="260" t="s">
        <v>2229</v>
      </c>
      <c r="H12495" s="265" t="s">
        <v>4418</v>
      </c>
      <c r="I12495" s="265" t="s">
        <v>194</v>
      </c>
      <c r="J12495" s="266">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0" t="s">
        <v>2228</v>
      </c>
      <c r="C12496" s="261" t="s">
        <v>138</v>
      </c>
      <c r="D12496" s="74" t="str">
        <f t="shared" si="391"/>
        <v>fev/2019</v>
      </c>
      <c r="E12496" s="264">
        <v>43509</v>
      </c>
      <c r="F12496" s="260" t="s">
        <v>4418</v>
      </c>
      <c r="G12496" s="260" t="s">
        <v>2229</v>
      </c>
      <c r="H12496" s="265" t="s">
        <v>4418</v>
      </c>
      <c r="I12496" s="265" t="s">
        <v>562</v>
      </c>
      <c r="J12496" s="265">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0" t="s">
        <v>2228</v>
      </c>
      <c r="C12497" s="261" t="s">
        <v>138</v>
      </c>
      <c r="D12497" s="74" t="str">
        <f t="shared" si="391"/>
        <v>fev/2019</v>
      </c>
      <c r="E12497" s="264">
        <v>43509</v>
      </c>
      <c r="F12497" s="260">
        <v>156</v>
      </c>
      <c r="G12497" s="260" t="s">
        <v>2229</v>
      </c>
      <c r="H12497" s="265" t="s">
        <v>4393</v>
      </c>
      <c r="I12497" s="265" t="s">
        <v>116</v>
      </c>
      <c r="J12497" s="266">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0" t="s">
        <v>2228</v>
      </c>
      <c r="C12498" s="261" t="s">
        <v>138</v>
      </c>
      <c r="D12498" s="74" t="str">
        <f t="shared" si="391"/>
        <v>fev/2019</v>
      </c>
      <c r="E12498" s="264">
        <v>43509</v>
      </c>
      <c r="F12498" s="260" t="s">
        <v>4410</v>
      </c>
      <c r="G12498" s="260" t="s">
        <v>2229</v>
      </c>
      <c r="H12498" s="265" t="s">
        <v>4419</v>
      </c>
      <c r="I12498" s="265" t="s">
        <v>141</v>
      </c>
      <c r="J12498" s="265">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0" t="s">
        <v>2228</v>
      </c>
      <c r="C12499" s="261" t="s">
        <v>138</v>
      </c>
      <c r="D12499" s="74" t="str">
        <f t="shared" si="391"/>
        <v>fev/2019</v>
      </c>
      <c r="E12499" s="264">
        <v>43509</v>
      </c>
      <c r="F12499" s="260">
        <v>245</v>
      </c>
      <c r="G12499" s="260" t="s">
        <v>2229</v>
      </c>
      <c r="H12499" s="265" t="s">
        <v>2357</v>
      </c>
      <c r="I12499" s="265" t="s">
        <v>164</v>
      </c>
      <c r="J12499" s="266">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0" t="s">
        <v>2228</v>
      </c>
      <c r="C12500" s="261" t="s">
        <v>138</v>
      </c>
      <c r="D12500" s="74" t="str">
        <f t="shared" si="391"/>
        <v>fev/2019</v>
      </c>
      <c r="E12500" s="264">
        <v>43509</v>
      </c>
      <c r="F12500" s="260" t="s">
        <v>4420</v>
      </c>
      <c r="G12500" s="260" t="s">
        <v>2229</v>
      </c>
      <c r="H12500" s="265" t="s">
        <v>4420</v>
      </c>
      <c r="I12500" s="265" t="s">
        <v>194</v>
      </c>
      <c r="J12500" s="266">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0" t="s">
        <v>2228</v>
      </c>
      <c r="C12501" s="261" t="s">
        <v>138</v>
      </c>
      <c r="D12501" s="74" t="str">
        <f t="shared" si="391"/>
        <v>fev/2019</v>
      </c>
      <c r="E12501" s="264">
        <v>43509</v>
      </c>
      <c r="F12501" s="260" t="s">
        <v>4420</v>
      </c>
      <c r="G12501" s="260" t="s">
        <v>2229</v>
      </c>
      <c r="H12501" s="265" t="s">
        <v>4420</v>
      </c>
      <c r="I12501" s="265" t="s">
        <v>562</v>
      </c>
      <c r="J12501" s="265">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0" t="s">
        <v>2228</v>
      </c>
      <c r="C12502" s="261" t="s">
        <v>138</v>
      </c>
      <c r="D12502" s="74" t="str">
        <f t="shared" si="391"/>
        <v>fev/2019</v>
      </c>
      <c r="E12502" s="264">
        <v>43509</v>
      </c>
      <c r="F12502" s="260" t="s">
        <v>1070</v>
      </c>
      <c r="G12502" s="260" t="s">
        <v>2229</v>
      </c>
      <c r="H12502" s="265" t="s">
        <v>1071</v>
      </c>
      <c r="I12502" s="265" t="s">
        <v>2237</v>
      </c>
      <c r="J12502" s="266">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0" t="s">
        <v>2228</v>
      </c>
      <c r="C12503" s="261" t="s">
        <v>138</v>
      </c>
      <c r="D12503" s="74" t="str">
        <f t="shared" si="391"/>
        <v>fev/2019</v>
      </c>
      <c r="E12503" s="264">
        <v>43509</v>
      </c>
      <c r="F12503" s="260" t="s">
        <v>2326</v>
      </c>
      <c r="G12503" s="260" t="s">
        <v>2229</v>
      </c>
      <c r="H12503" s="265" t="s">
        <v>2360</v>
      </c>
      <c r="I12503" s="265" t="s">
        <v>2209</v>
      </c>
      <c r="J12503" s="265">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0" t="s">
        <v>2228</v>
      </c>
      <c r="C12504" s="261" t="s">
        <v>138</v>
      </c>
      <c r="D12504" s="74" t="str">
        <f t="shared" si="391"/>
        <v>fev/2019</v>
      </c>
      <c r="E12504" s="264">
        <v>43509</v>
      </c>
      <c r="F12504" s="260" t="s">
        <v>1261</v>
      </c>
      <c r="G12504" s="260" t="s">
        <v>2229</v>
      </c>
      <c r="H12504" s="265" t="s">
        <v>2250</v>
      </c>
      <c r="I12504" s="265" t="s">
        <v>135</v>
      </c>
      <c r="J12504" s="265">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0" t="s">
        <v>2228</v>
      </c>
      <c r="C12505" s="261" t="s">
        <v>138</v>
      </c>
      <c r="D12505" s="74" t="str">
        <f t="shared" si="391"/>
        <v>fev/2019</v>
      </c>
      <c r="E12505" s="264">
        <v>43509</v>
      </c>
      <c r="F12505" s="260" t="s">
        <v>1261</v>
      </c>
      <c r="G12505" s="260" t="s">
        <v>2229</v>
      </c>
      <c r="H12505" s="265" t="s">
        <v>2250</v>
      </c>
      <c r="I12505" s="265" t="s">
        <v>135</v>
      </c>
      <c r="J12505" s="265">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0" t="s">
        <v>2228</v>
      </c>
      <c r="C12506" s="261" t="s">
        <v>138</v>
      </c>
      <c r="D12506" s="74" t="str">
        <f t="shared" si="391"/>
        <v>fev/2019</v>
      </c>
      <c r="E12506" s="264">
        <v>43509</v>
      </c>
      <c r="F12506" s="260" t="s">
        <v>1261</v>
      </c>
      <c r="G12506" s="260" t="s">
        <v>2229</v>
      </c>
      <c r="H12506" s="265" t="s">
        <v>2250</v>
      </c>
      <c r="I12506" s="265" t="s">
        <v>135</v>
      </c>
      <c r="J12506" s="265">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0" t="s">
        <v>2228</v>
      </c>
      <c r="C12507" s="261" t="s">
        <v>138</v>
      </c>
      <c r="D12507" s="74" t="str">
        <f t="shared" si="391"/>
        <v>fev/2019</v>
      </c>
      <c r="E12507" s="264">
        <v>43509</v>
      </c>
      <c r="F12507" s="260" t="s">
        <v>1261</v>
      </c>
      <c r="G12507" s="260" t="s">
        <v>2229</v>
      </c>
      <c r="H12507" s="265" t="s">
        <v>2250</v>
      </c>
      <c r="I12507" s="265" t="s">
        <v>135</v>
      </c>
      <c r="J12507" s="265">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0" t="s">
        <v>2228</v>
      </c>
      <c r="C12508" s="261" t="s">
        <v>138</v>
      </c>
      <c r="D12508" s="74" t="str">
        <f t="shared" si="391"/>
        <v>fev/2019</v>
      </c>
      <c r="E12508" s="264">
        <v>43509</v>
      </c>
      <c r="F12508" s="260" t="s">
        <v>1261</v>
      </c>
      <c r="G12508" s="260" t="s">
        <v>2229</v>
      </c>
      <c r="H12508" s="265" t="s">
        <v>2250</v>
      </c>
      <c r="I12508" s="265" t="s">
        <v>135</v>
      </c>
      <c r="J12508" s="265">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0" t="s">
        <v>2228</v>
      </c>
      <c r="C12509" s="261" t="s">
        <v>138</v>
      </c>
      <c r="D12509" s="74" t="str">
        <f t="shared" si="391"/>
        <v>fev/2019</v>
      </c>
      <c r="E12509" s="264">
        <v>43509</v>
      </c>
      <c r="F12509" s="260" t="s">
        <v>1261</v>
      </c>
      <c r="G12509" s="260" t="s">
        <v>2229</v>
      </c>
      <c r="H12509" s="265" t="s">
        <v>2250</v>
      </c>
      <c r="I12509" s="265" t="s">
        <v>135</v>
      </c>
      <c r="J12509" s="265">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0" t="s">
        <v>2228</v>
      </c>
      <c r="C12510" s="261" t="s">
        <v>138</v>
      </c>
      <c r="D12510" s="74" t="str">
        <f t="shared" si="391"/>
        <v>fev/2019</v>
      </c>
      <c r="E12510" s="264">
        <v>43509</v>
      </c>
      <c r="F12510" s="260" t="s">
        <v>1261</v>
      </c>
      <c r="G12510" s="260" t="s">
        <v>2229</v>
      </c>
      <c r="H12510" s="265" t="s">
        <v>2250</v>
      </c>
      <c r="I12510" s="265" t="s">
        <v>135</v>
      </c>
      <c r="J12510" s="265">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0" t="s">
        <v>2228</v>
      </c>
      <c r="C12511" s="261" t="s">
        <v>138</v>
      </c>
      <c r="D12511" s="74" t="str">
        <f t="shared" si="391"/>
        <v>fev/2019</v>
      </c>
      <c r="E12511" s="264">
        <v>43509</v>
      </c>
      <c r="F12511" s="260" t="s">
        <v>1261</v>
      </c>
      <c r="G12511" s="260" t="s">
        <v>2229</v>
      </c>
      <c r="H12511" s="265" t="s">
        <v>2250</v>
      </c>
      <c r="I12511" s="265" t="s">
        <v>135</v>
      </c>
      <c r="J12511" s="265">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0" t="s">
        <v>2228</v>
      </c>
      <c r="C12512" s="261" t="s">
        <v>138</v>
      </c>
      <c r="D12512" s="74" t="str">
        <f t="shared" si="391"/>
        <v>fev/2019</v>
      </c>
      <c r="E12512" s="264">
        <v>43509</v>
      </c>
      <c r="F12512" s="260" t="s">
        <v>1261</v>
      </c>
      <c r="G12512" s="260" t="s">
        <v>2229</v>
      </c>
      <c r="H12512" s="265" t="s">
        <v>2250</v>
      </c>
      <c r="I12512" s="265" t="s">
        <v>135</v>
      </c>
      <c r="J12512" s="265">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0" t="s">
        <v>2228</v>
      </c>
      <c r="C12513" s="261" t="s">
        <v>138</v>
      </c>
      <c r="D12513" s="74" t="str">
        <f t="shared" si="391"/>
        <v>fev/2019</v>
      </c>
      <c r="E12513" s="264">
        <v>43509</v>
      </c>
      <c r="F12513" s="260" t="s">
        <v>1261</v>
      </c>
      <c r="G12513" s="260" t="s">
        <v>2229</v>
      </c>
      <c r="H12513" s="265" t="s">
        <v>2250</v>
      </c>
      <c r="I12513" s="265" t="s">
        <v>135</v>
      </c>
      <c r="J12513" s="265">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0" t="s">
        <v>2228</v>
      </c>
      <c r="C12514" s="261" t="s">
        <v>138</v>
      </c>
      <c r="D12514" s="74" t="str">
        <f t="shared" si="391"/>
        <v>fev/2019</v>
      </c>
      <c r="E12514" s="264">
        <v>43509</v>
      </c>
      <c r="F12514" s="260" t="s">
        <v>2326</v>
      </c>
      <c r="G12514" s="260" t="s">
        <v>2229</v>
      </c>
      <c r="H12514" s="265" t="s">
        <v>4421</v>
      </c>
      <c r="I12514" s="265" t="s">
        <v>2209</v>
      </c>
      <c r="J12514" s="265">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0" t="s">
        <v>2228</v>
      </c>
      <c r="C12515" s="261" t="s">
        <v>138</v>
      </c>
      <c r="D12515" s="74" t="str">
        <f t="shared" si="391"/>
        <v>fev/2019</v>
      </c>
      <c r="E12515" s="264">
        <v>43509</v>
      </c>
      <c r="F12515" s="260">
        <v>38581</v>
      </c>
      <c r="G12515" s="260" t="s">
        <v>2229</v>
      </c>
      <c r="H12515" s="265" t="s">
        <v>4409</v>
      </c>
      <c r="I12515" s="265" t="s">
        <v>2193</v>
      </c>
      <c r="J12515" s="265">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0" t="s">
        <v>2228</v>
      </c>
      <c r="C12516" s="261" t="s">
        <v>138</v>
      </c>
      <c r="D12516" s="74" t="str">
        <f t="shared" si="391"/>
        <v>fev/2019</v>
      </c>
      <c r="E12516" s="264">
        <v>43509</v>
      </c>
      <c r="F12516" s="260">
        <v>5400</v>
      </c>
      <c r="G12516" s="260" t="s">
        <v>2229</v>
      </c>
      <c r="H12516" s="265" t="s">
        <v>2349</v>
      </c>
      <c r="I12516" s="265" t="s">
        <v>181</v>
      </c>
      <c r="J12516" s="266">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0" t="s">
        <v>2228</v>
      </c>
      <c r="C12517" s="261" t="s">
        <v>138</v>
      </c>
      <c r="D12517" s="74" t="str">
        <f t="shared" si="391"/>
        <v>fev/2019</v>
      </c>
      <c r="E12517" s="264">
        <v>43509</v>
      </c>
      <c r="F12517" s="260">
        <v>5401</v>
      </c>
      <c r="G12517" s="260" t="s">
        <v>2229</v>
      </c>
      <c r="H12517" s="265" t="s">
        <v>2349</v>
      </c>
      <c r="I12517" s="265" t="s">
        <v>181</v>
      </c>
      <c r="J12517" s="266">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0" t="s">
        <v>2228</v>
      </c>
      <c r="C12518" s="261" t="s">
        <v>138</v>
      </c>
      <c r="D12518" s="74" t="str">
        <f t="shared" si="391"/>
        <v>fev/2019</v>
      </c>
      <c r="E12518" s="264">
        <v>43509</v>
      </c>
      <c r="F12518" s="260">
        <v>21</v>
      </c>
      <c r="G12518" s="260" t="s">
        <v>2229</v>
      </c>
      <c r="H12518" s="265" t="s">
        <v>2351</v>
      </c>
      <c r="I12518" s="270" t="s">
        <v>145</v>
      </c>
      <c r="J12518" s="266">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0" t="s">
        <v>2240</v>
      </c>
      <c r="C12519" s="261" t="s">
        <v>138</v>
      </c>
      <c r="D12519" s="74" t="str">
        <f t="shared" si="391"/>
        <v>fev/2019</v>
      </c>
      <c r="E12519" s="264">
        <v>43510</v>
      </c>
      <c r="F12519" s="260" t="s">
        <v>161</v>
      </c>
      <c r="G12519" s="260" t="s">
        <v>2229</v>
      </c>
      <c r="H12519" s="265" t="s">
        <v>161</v>
      </c>
      <c r="I12519" s="265" t="s">
        <v>2168</v>
      </c>
      <c r="J12519" s="266">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0" t="s">
        <v>2240</v>
      </c>
      <c r="C12520" s="261" t="s">
        <v>138</v>
      </c>
      <c r="D12520" s="74" t="str">
        <f t="shared" si="391"/>
        <v>fev/2019</v>
      </c>
      <c r="E12520" s="264">
        <v>43510</v>
      </c>
      <c r="F12520" s="260" t="s">
        <v>161</v>
      </c>
      <c r="G12520" s="260" t="s">
        <v>2229</v>
      </c>
      <c r="H12520" s="265" t="s">
        <v>161</v>
      </c>
      <c r="I12520" s="265" t="s">
        <v>2168</v>
      </c>
      <c r="J12520" s="266">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0" t="s">
        <v>2228</v>
      </c>
      <c r="C12521" s="261" t="s">
        <v>138</v>
      </c>
      <c r="D12521" s="74" t="str">
        <f t="shared" si="391"/>
        <v>fev/2019</v>
      </c>
      <c r="E12521" s="264">
        <v>43510</v>
      </c>
      <c r="F12521" s="260">
        <v>2</v>
      </c>
      <c r="G12521" s="260" t="s">
        <v>2229</v>
      </c>
      <c r="H12521" s="265" t="s">
        <v>4379</v>
      </c>
      <c r="I12521" s="265" t="s">
        <v>2177</v>
      </c>
      <c r="J12521" s="266">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0" t="s">
        <v>2228</v>
      </c>
      <c r="C12522" s="261" t="s">
        <v>138</v>
      </c>
      <c r="D12522" s="74" t="str">
        <f t="shared" si="391"/>
        <v>fev/2019</v>
      </c>
      <c r="E12522" s="264">
        <v>43510</v>
      </c>
      <c r="F12522" s="260">
        <v>29451252</v>
      </c>
      <c r="G12522" s="260" t="s">
        <v>2229</v>
      </c>
      <c r="H12522" s="265" t="s">
        <v>4422</v>
      </c>
      <c r="I12522" s="265" t="s">
        <v>540</v>
      </c>
      <c r="J12522" s="265">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0" t="s">
        <v>2228</v>
      </c>
      <c r="C12523" s="261" t="s">
        <v>138</v>
      </c>
      <c r="D12523" s="74" t="str">
        <f t="shared" si="391"/>
        <v>fev/2019</v>
      </c>
      <c r="E12523" s="264">
        <v>43510</v>
      </c>
      <c r="F12523" s="260" t="s">
        <v>1070</v>
      </c>
      <c r="G12523" s="260" t="s">
        <v>2229</v>
      </c>
      <c r="H12523" s="265" t="s">
        <v>1071</v>
      </c>
      <c r="I12523" s="265" t="s">
        <v>2237</v>
      </c>
      <c r="J12523" s="266">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0" t="s">
        <v>2228</v>
      </c>
      <c r="C12524" s="261" t="s">
        <v>138</v>
      </c>
      <c r="D12524" s="74" t="str">
        <f t="shared" si="391"/>
        <v>fev/2019</v>
      </c>
      <c r="E12524" s="264">
        <v>43510</v>
      </c>
      <c r="F12524" s="260" t="s">
        <v>1261</v>
      </c>
      <c r="G12524" s="260" t="s">
        <v>2229</v>
      </c>
      <c r="H12524" s="265" t="s">
        <v>2250</v>
      </c>
      <c r="I12524" s="265" t="s">
        <v>135</v>
      </c>
      <c r="J12524" s="265">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0" t="s">
        <v>2240</v>
      </c>
      <c r="C12525" s="261" t="s">
        <v>138</v>
      </c>
      <c r="D12525" s="74" t="str">
        <f t="shared" si="391"/>
        <v>fev/2019</v>
      </c>
      <c r="E12525" s="264">
        <v>43511</v>
      </c>
      <c r="F12525" s="260" t="s">
        <v>1261</v>
      </c>
      <c r="G12525" s="260" t="s">
        <v>2229</v>
      </c>
      <c r="H12525" s="265" t="s">
        <v>2338</v>
      </c>
      <c r="I12525" s="265" t="s">
        <v>135</v>
      </c>
      <c r="J12525" s="265">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0" t="s">
        <v>2240</v>
      </c>
      <c r="C12526" s="261" t="s">
        <v>138</v>
      </c>
      <c r="D12526" s="74" t="str">
        <f t="shared" si="391"/>
        <v>fev/2019</v>
      </c>
      <c r="E12526" s="264">
        <v>43511</v>
      </c>
      <c r="F12526" s="260" t="s">
        <v>1061</v>
      </c>
      <c r="G12526" s="260" t="s">
        <v>2229</v>
      </c>
      <c r="H12526" s="265" t="s">
        <v>4370</v>
      </c>
      <c r="I12526" s="265" t="s">
        <v>126</v>
      </c>
      <c r="J12526" s="266">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0" t="s">
        <v>2228</v>
      </c>
      <c r="C12527" s="261" t="s">
        <v>138</v>
      </c>
      <c r="D12527" s="74" t="str">
        <f t="shared" si="391"/>
        <v>fev/2019</v>
      </c>
      <c r="E12527" s="264">
        <v>43511</v>
      </c>
      <c r="F12527" s="260">
        <v>1497</v>
      </c>
      <c r="G12527" s="260" t="s">
        <v>2229</v>
      </c>
      <c r="H12527" s="265" t="s">
        <v>2328</v>
      </c>
      <c r="I12527" s="265" t="s">
        <v>145</v>
      </c>
      <c r="J12527" s="266">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0" t="s">
        <v>2228</v>
      </c>
      <c r="C12528" s="261" t="s">
        <v>138</v>
      </c>
      <c r="D12528" s="74" t="str">
        <f t="shared" si="391"/>
        <v>fev/2019</v>
      </c>
      <c r="E12528" s="264">
        <v>43511</v>
      </c>
      <c r="F12528" s="260" t="s">
        <v>1261</v>
      </c>
      <c r="G12528" s="260" t="s">
        <v>2229</v>
      </c>
      <c r="H12528" s="265" t="s">
        <v>2338</v>
      </c>
      <c r="I12528" s="265" t="s">
        <v>135</v>
      </c>
      <c r="J12528" s="265">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0" t="s">
        <v>2228</v>
      </c>
      <c r="C12529" s="261" t="s">
        <v>138</v>
      </c>
      <c r="D12529" s="74" t="str">
        <f t="shared" si="391"/>
        <v>fev/2019</v>
      </c>
      <c r="E12529" s="264">
        <v>43511</v>
      </c>
      <c r="F12529" s="260" t="s">
        <v>1261</v>
      </c>
      <c r="G12529" s="260" t="s">
        <v>2229</v>
      </c>
      <c r="H12529" s="265" t="s">
        <v>2250</v>
      </c>
      <c r="I12529" s="265" t="s">
        <v>135</v>
      </c>
      <c r="J12529" s="265">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0" t="s">
        <v>2228</v>
      </c>
      <c r="C12530" s="261" t="s">
        <v>138</v>
      </c>
      <c r="D12530" s="74" t="str">
        <f t="shared" si="391"/>
        <v>fev/2019</v>
      </c>
      <c r="E12530" s="264">
        <v>43511</v>
      </c>
      <c r="F12530" s="260" t="s">
        <v>4423</v>
      </c>
      <c r="G12530" s="260" t="s">
        <v>2229</v>
      </c>
      <c r="H12530" s="265" t="s">
        <v>4424</v>
      </c>
      <c r="I12530" s="265" t="s">
        <v>540</v>
      </c>
      <c r="J12530" s="265">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0" t="s">
        <v>2228</v>
      </c>
      <c r="C12531" s="261" t="s">
        <v>138</v>
      </c>
      <c r="D12531" s="74" t="str">
        <f t="shared" si="391"/>
        <v>fev/2019</v>
      </c>
      <c r="E12531" s="264">
        <v>43511</v>
      </c>
      <c r="F12531" s="260" t="s">
        <v>1061</v>
      </c>
      <c r="G12531" s="260" t="s">
        <v>2229</v>
      </c>
      <c r="H12531" s="265" t="s">
        <v>4370</v>
      </c>
      <c r="I12531" s="265" t="s">
        <v>126</v>
      </c>
      <c r="J12531" s="266">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0" t="s">
        <v>2228</v>
      </c>
      <c r="C12532" s="261" t="s">
        <v>138</v>
      </c>
      <c r="D12532" s="74" t="str">
        <f t="shared" si="391"/>
        <v>fev/2019</v>
      </c>
      <c r="E12532" s="264">
        <v>43514</v>
      </c>
      <c r="F12532" s="260" t="s">
        <v>4374</v>
      </c>
      <c r="G12532" s="260" t="s">
        <v>2229</v>
      </c>
      <c r="H12532" s="265" t="s">
        <v>72</v>
      </c>
      <c r="I12532" s="265" t="s">
        <v>1064</v>
      </c>
      <c r="J12532" s="266">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0" t="s">
        <v>2228</v>
      </c>
      <c r="C12533" s="261" t="s">
        <v>138</v>
      </c>
      <c r="D12533" s="74" t="str">
        <f t="shared" si="391"/>
        <v>fev/2019</v>
      </c>
      <c r="E12533" s="264">
        <v>43514</v>
      </c>
      <c r="F12533" s="260" t="s">
        <v>4377</v>
      </c>
      <c r="G12533" s="260" t="s">
        <v>2229</v>
      </c>
      <c r="H12533" s="265" t="s">
        <v>4425</v>
      </c>
      <c r="I12533" s="265" t="s">
        <v>128</v>
      </c>
      <c r="J12533" s="266">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0" t="s">
        <v>2228</v>
      </c>
      <c r="C12534" s="261" t="s">
        <v>138</v>
      </c>
      <c r="D12534" s="74" t="str">
        <f t="shared" si="391"/>
        <v>fev/2019</v>
      </c>
      <c r="E12534" s="264">
        <v>43514</v>
      </c>
      <c r="F12534" s="260" t="s">
        <v>4377</v>
      </c>
      <c r="G12534" s="260" t="s">
        <v>2229</v>
      </c>
      <c r="H12534" s="265" t="s">
        <v>4425</v>
      </c>
      <c r="I12534" s="265" t="s">
        <v>562</v>
      </c>
      <c r="J12534" s="266">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0" t="s">
        <v>2228</v>
      </c>
      <c r="C12535" s="261" t="s">
        <v>138</v>
      </c>
      <c r="D12535" s="74" t="str">
        <f t="shared" si="391"/>
        <v>fev/2019</v>
      </c>
      <c r="E12535" s="264">
        <v>43514</v>
      </c>
      <c r="F12535" s="260" t="s">
        <v>193</v>
      </c>
      <c r="G12535" s="260" t="s">
        <v>2229</v>
      </c>
      <c r="H12535" s="265" t="s">
        <v>4426</v>
      </c>
      <c r="I12535" s="265" t="s">
        <v>195</v>
      </c>
      <c r="J12535" s="266">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0" t="s">
        <v>2228</v>
      </c>
      <c r="C12536" s="261" t="s">
        <v>138</v>
      </c>
      <c r="D12536" s="74" t="str">
        <f t="shared" si="391"/>
        <v>fev/2019</v>
      </c>
      <c r="E12536" s="264">
        <v>43514</v>
      </c>
      <c r="F12536" s="260" t="s">
        <v>193</v>
      </c>
      <c r="G12536" s="260" t="s">
        <v>2229</v>
      </c>
      <c r="H12536" s="265" t="s">
        <v>4426</v>
      </c>
      <c r="I12536" s="265" t="s">
        <v>562</v>
      </c>
      <c r="J12536" s="266">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0" t="s">
        <v>2228</v>
      </c>
      <c r="C12537" s="261" t="s">
        <v>138</v>
      </c>
      <c r="D12537" s="74" t="str">
        <f t="shared" si="391"/>
        <v>fev/2019</v>
      </c>
      <c r="E12537" s="264">
        <v>43514</v>
      </c>
      <c r="F12537" s="260">
        <v>22</v>
      </c>
      <c r="G12537" s="260" t="s">
        <v>2229</v>
      </c>
      <c r="H12537" s="265" t="s">
        <v>3189</v>
      </c>
      <c r="I12537" s="265" t="s">
        <v>2176</v>
      </c>
      <c r="J12537" s="266">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0" t="s">
        <v>2228</v>
      </c>
      <c r="C12538" s="261" t="s">
        <v>138</v>
      </c>
      <c r="D12538" s="74" t="str">
        <f t="shared" si="391"/>
        <v>fev/2019</v>
      </c>
      <c r="E12538" s="264">
        <v>43514</v>
      </c>
      <c r="F12538" s="260">
        <v>10193</v>
      </c>
      <c r="G12538" s="260" t="s">
        <v>2229</v>
      </c>
      <c r="H12538" s="265" t="s">
        <v>4369</v>
      </c>
      <c r="I12538" s="265" t="s">
        <v>2183</v>
      </c>
      <c r="J12538" s="265">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0" t="s">
        <v>2228</v>
      </c>
      <c r="C12539" s="261" t="s">
        <v>138</v>
      </c>
      <c r="D12539" s="74" t="str">
        <f t="shared" si="391"/>
        <v>fev/2019</v>
      </c>
      <c r="E12539" s="264">
        <v>43514</v>
      </c>
      <c r="F12539" s="260">
        <v>10193</v>
      </c>
      <c r="G12539" s="260" t="s">
        <v>2229</v>
      </c>
      <c r="H12539" s="265" t="s">
        <v>4369</v>
      </c>
      <c r="I12539" s="265" t="s">
        <v>562</v>
      </c>
      <c r="J12539" s="265">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0" t="s">
        <v>2228</v>
      </c>
      <c r="C12540" s="261" t="s">
        <v>138</v>
      </c>
      <c r="D12540" s="74" t="str">
        <f t="shared" si="391"/>
        <v>fev/2019</v>
      </c>
      <c r="E12540" s="264">
        <v>43514</v>
      </c>
      <c r="F12540" s="260">
        <v>7495</v>
      </c>
      <c r="G12540" s="260" t="s">
        <v>2229</v>
      </c>
      <c r="H12540" s="265" t="s">
        <v>3254</v>
      </c>
      <c r="I12540" s="265" t="s">
        <v>2204</v>
      </c>
      <c r="J12540" s="266">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0" t="s">
        <v>2228</v>
      </c>
      <c r="C12541" s="261" t="s">
        <v>138</v>
      </c>
      <c r="D12541" s="74" t="str">
        <f t="shared" si="391"/>
        <v>fev/2019</v>
      </c>
      <c r="E12541" s="264">
        <v>43514</v>
      </c>
      <c r="F12541" s="260" t="s">
        <v>1261</v>
      </c>
      <c r="G12541" s="260" t="s">
        <v>2229</v>
      </c>
      <c r="H12541" s="265" t="s">
        <v>2250</v>
      </c>
      <c r="I12541" s="265" t="s">
        <v>135</v>
      </c>
      <c r="J12541" s="265">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0" t="s">
        <v>2228</v>
      </c>
      <c r="C12542" s="261" t="s">
        <v>138</v>
      </c>
      <c r="D12542" s="74" t="str">
        <f t="shared" si="391"/>
        <v>fev/2019</v>
      </c>
      <c r="E12542" s="264">
        <v>43514</v>
      </c>
      <c r="F12542" s="260" t="s">
        <v>1261</v>
      </c>
      <c r="G12542" s="260" t="s">
        <v>2229</v>
      </c>
      <c r="H12542" s="265" t="s">
        <v>2250</v>
      </c>
      <c r="I12542" s="265" t="s">
        <v>135</v>
      </c>
      <c r="J12542" s="265">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0" t="s">
        <v>2228</v>
      </c>
      <c r="C12543" s="261" t="s">
        <v>138</v>
      </c>
      <c r="D12543" s="74" t="str">
        <f t="shared" si="391"/>
        <v>fev/2019</v>
      </c>
      <c r="E12543" s="264">
        <v>43514</v>
      </c>
      <c r="F12543" s="260" t="s">
        <v>1261</v>
      </c>
      <c r="G12543" s="260" t="s">
        <v>2229</v>
      </c>
      <c r="H12543" s="265" t="s">
        <v>2250</v>
      </c>
      <c r="I12543" s="265" t="s">
        <v>135</v>
      </c>
      <c r="J12543" s="265">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0" t="s">
        <v>2228</v>
      </c>
      <c r="C12544" s="261" t="s">
        <v>138</v>
      </c>
      <c r="D12544" s="74" t="str">
        <f t="shared" si="391"/>
        <v>fev/2019</v>
      </c>
      <c r="E12544" s="264">
        <v>43514</v>
      </c>
      <c r="F12544" s="260" t="s">
        <v>3613</v>
      </c>
      <c r="G12544" s="260" t="s">
        <v>2229</v>
      </c>
      <c r="H12544" s="265" t="s">
        <v>2421</v>
      </c>
      <c r="I12544" s="265" t="s">
        <v>846</v>
      </c>
      <c r="J12544" s="265">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0" t="s">
        <v>2228</v>
      </c>
      <c r="C12545" s="261" t="s">
        <v>138</v>
      </c>
      <c r="D12545" s="74" t="str">
        <f t="shared" si="391"/>
        <v>fev/2019</v>
      </c>
      <c r="E12545" s="264">
        <v>43515</v>
      </c>
      <c r="F12545" s="260">
        <v>155</v>
      </c>
      <c r="G12545" s="260" t="s">
        <v>2229</v>
      </c>
      <c r="H12545" s="265" t="s">
        <v>2389</v>
      </c>
      <c r="I12545" s="265" t="s">
        <v>2197</v>
      </c>
      <c r="J12545" s="266">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0" t="s">
        <v>2228</v>
      </c>
      <c r="C12546" s="261" t="s">
        <v>138</v>
      </c>
      <c r="D12546" s="74" t="str">
        <f t="shared" si="391"/>
        <v>fev/2019</v>
      </c>
      <c r="E12546" s="264">
        <v>43515</v>
      </c>
      <c r="F12546" s="260">
        <v>89885</v>
      </c>
      <c r="G12546" s="260" t="s">
        <v>2229</v>
      </c>
      <c r="H12546" s="265" t="s">
        <v>2336</v>
      </c>
      <c r="I12546" s="265" t="s">
        <v>2192</v>
      </c>
      <c r="J12546" s="266">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0" t="s">
        <v>2228</v>
      </c>
      <c r="C12547" s="261" t="s">
        <v>138</v>
      </c>
      <c r="D12547" s="74" t="str">
        <f t="shared" si="391"/>
        <v>fev/2019</v>
      </c>
      <c r="E12547" s="264">
        <v>43515</v>
      </c>
      <c r="F12547" s="260">
        <v>103041</v>
      </c>
      <c r="G12547" s="260" t="s">
        <v>2330</v>
      </c>
      <c r="H12547" s="265" t="s">
        <v>2605</v>
      </c>
      <c r="I12547" s="265" t="s">
        <v>2182</v>
      </c>
      <c r="J12547" s="266">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0" t="s">
        <v>2228</v>
      </c>
      <c r="C12548" s="261" t="s">
        <v>138</v>
      </c>
      <c r="D12548" s="74" t="str">
        <f t="shared" ref="D12548:D12611" si="393">TEXT(E12548,"mmm/aaaa")</f>
        <v>fev/2019</v>
      </c>
      <c r="E12548" s="264">
        <v>43515</v>
      </c>
      <c r="F12548" s="260">
        <v>1020227</v>
      </c>
      <c r="G12548" s="260" t="s">
        <v>2232</v>
      </c>
      <c r="H12548" s="265" t="s">
        <v>2605</v>
      </c>
      <c r="I12548" s="265" t="s">
        <v>2182</v>
      </c>
      <c r="J12548" s="266">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0" t="s">
        <v>2228</v>
      </c>
      <c r="C12549" s="261" t="s">
        <v>138</v>
      </c>
      <c r="D12549" s="74" t="str">
        <f t="shared" si="393"/>
        <v>fev/2019</v>
      </c>
      <c r="E12549" s="264">
        <v>43515</v>
      </c>
      <c r="F12549" s="260">
        <v>103041</v>
      </c>
      <c r="G12549" s="260" t="s">
        <v>2324</v>
      </c>
      <c r="H12549" s="265" t="s">
        <v>2605</v>
      </c>
      <c r="I12549" s="265" t="s">
        <v>2182</v>
      </c>
      <c r="J12549" s="266">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0" t="s">
        <v>2228</v>
      </c>
      <c r="C12550" s="261" t="s">
        <v>138</v>
      </c>
      <c r="D12550" s="74" t="str">
        <f t="shared" si="393"/>
        <v>fev/2019</v>
      </c>
      <c r="E12550" s="264">
        <v>43515</v>
      </c>
      <c r="F12550" s="260">
        <v>1037116</v>
      </c>
      <c r="G12550" s="260" t="s">
        <v>2229</v>
      </c>
      <c r="H12550" s="265" t="s">
        <v>2605</v>
      </c>
      <c r="I12550" s="265" t="s">
        <v>2182</v>
      </c>
      <c r="J12550" s="265">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0" t="s">
        <v>2228</v>
      </c>
      <c r="C12551" s="261" t="s">
        <v>138</v>
      </c>
      <c r="D12551" s="74" t="str">
        <f t="shared" si="393"/>
        <v>fev/2019</v>
      </c>
      <c r="E12551" s="264">
        <v>43515</v>
      </c>
      <c r="F12551" s="260">
        <v>103041</v>
      </c>
      <c r="G12551" s="260" t="s">
        <v>2238</v>
      </c>
      <c r="H12551" s="265" t="s">
        <v>2605</v>
      </c>
      <c r="I12551" s="265" t="s">
        <v>2182</v>
      </c>
      <c r="J12551" s="266">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0" t="s">
        <v>2228</v>
      </c>
      <c r="C12552" s="261" t="s">
        <v>138</v>
      </c>
      <c r="D12552" s="74" t="str">
        <f t="shared" si="393"/>
        <v>fev/2019</v>
      </c>
      <c r="E12552" s="264">
        <v>43515</v>
      </c>
      <c r="F12552" s="260" t="s">
        <v>1061</v>
      </c>
      <c r="G12552" s="260" t="s">
        <v>2229</v>
      </c>
      <c r="H12552" s="265" t="s">
        <v>4371</v>
      </c>
      <c r="I12552" s="265" t="s">
        <v>2170</v>
      </c>
      <c r="J12552" s="266">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0" t="s">
        <v>2228</v>
      </c>
      <c r="C12553" s="261" t="s">
        <v>138</v>
      </c>
      <c r="D12553" s="74" t="str">
        <f t="shared" si="393"/>
        <v>fev/2019</v>
      </c>
      <c r="E12553" s="264">
        <v>43515</v>
      </c>
      <c r="F12553" s="260">
        <v>2598536</v>
      </c>
      <c r="G12553" s="260" t="s">
        <v>2229</v>
      </c>
      <c r="H12553" s="265" t="s">
        <v>2362</v>
      </c>
      <c r="I12553" s="265" t="s">
        <v>164</v>
      </c>
      <c r="J12553" s="265">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0" t="s">
        <v>2228</v>
      </c>
      <c r="C12554" s="261" t="s">
        <v>138</v>
      </c>
      <c r="D12554" s="74" t="str">
        <f t="shared" si="393"/>
        <v>fev/2019</v>
      </c>
      <c r="E12554" s="264">
        <v>43515</v>
      </c>
      <c r="F12554" s="260">
        <v>118</v>
      </c>
      <c r="G12554" s="260" t="s">
        <v>2229</v>
      </c>
      <c r="H12554" s="265" t="s">
        <v>3305</v>
      </c>
      <c r="I12554" s="265" t="s">
        <v>2198</v>
      </c>
      <c r="J12554" s="266">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0" t="s">
        <v>2228</v>
      </c>
      <c r="C12555" s="261" t="s">
        <v>138</v>
      </c>
      <c r="D12555" s="74" t="str">
        <f t="shared" si="393"/>
        <v>fev/2019</v>
      </c>
      <c r="E12555" s="264">
        <v>43515</v>
      </c>
      <c r="F12555" s="260">
        <v>2</v>
      </c>
      <c r="G12555" s="260" t="s">
        <v>2229</v>
      </c>
      <c r="H12555" s="265" t="s">
        <v>2353</v>
      </c>
      <c r="I12555" s="265" t="s">
        <v>188</v>
      </c>
      <c r="J12555" s="266">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0" t="s">
        <v>2228</v>
      </c>
      <c r="C12556" s="261" t="s">
        <v>138</v>
      </c>
      <c r="D12556" s="74" t="str">
        <f t="shared" si="393"/>
        <v>fev/2019</v>
      </c>
      <c r="E12556" s="264">
        <v>43515</v>
      </c>
      <c r="F12556" s="260">
        <v>39833</v>
      </c>
      <c r="G12556" s="260" t="s">
        <v>2229</v>
      </c>
      <c r="H12556" s="265" t="s">
        <v>2317</v>
      </c>
      <c r="I12556" s="265" t="s">
        <v>846</v>
      </c>
      <c r="J12556" s="265">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0" t="s">
        <v>2228</v>
      </c>
      <c r="C12557" s="261" t="s">
        <v>138</v>
      </c>
      <c r="D12557" s="74" t="str">
        <f t="shared" si="393"/>
        <v>fev/2019</v>
      </c>
      <c r="E12557" s="264">
        <v>43515</v>
      </c>
      <c r="F12557" s="260">
        <v>39833</v>
      </c>
      <c r="G12557" s="260" t="s">
        <v>2229</v>
      </c>
      <c r="H12557" s="265" t="s">
        <v>2317</v>
      </c>
      <c r="I12557" s="265" t="s">
        <v>562</v>
      </c>
      <c r="J12557" s="265">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0" t="s">
        <v>2228</v>
      </c>
      <c r="C12558" s="261" t="s">
        <v>138</v>
      </c>
      <c r="D12558" s="74" t="str">
        <f t="shared" si="393"/>
        <v>fev/2019</v>
      </c>
      <c r="E12558" s="264">
        <v>43515</v>
      </c>
      <c r="F12558" s="260">
        <v>40347</v>
      </c>
      <c r="G12558" s="260" t="s">
        <v>2229</v>
      </c>
      <c r="H12558" s="265" t="s">
        <v>2317</v>
      </c>
      <c r="I12558" s="265" t="s">
        <v>846</v>
      </c>
      <c r="J12558" s="265">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0" t="s">
        <v>2228</v>
      </c>
      <c r="C12559" s="261" t="s">
        <v>138</v>
      </c>
      <c r="D12559" s="74" t="str">
        <f t="shared" si="393"/>
        <v>fev/2019</v>
      </c>
      <c r="E12559" s="264">
        <v>43515</v>
      </c>
      <c r="F12559" s="260">
        <v>40347</v>
      </c>
      <c r="G12559" s="260" t="s">
        <v>2229</v>
      </c>
      <c r="H12559" s="265" t="s">
        <v>2317</v>
      </c>
      <c r="I12559" s="265" t="s">
        <v>562</v>
      </c>
      <c r="J12559" s="265">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0" t="s">
        <v>2228</v>
      </c>
      <c r="C12560" s="261" t="s">
        <v>138</v>
      </c>
      <c r="D12560" s="74" t="str">
        <f t="shared" si="393"/>
        <v>fev/2019</v>
      </c>
      <c r="E12560" s="264">
        <v>43515</v>
      </c>
      <c r="F12560" s="260">
        <v>6352</v>
      </c>
      <c r="G12560" s="260" t="s">
        <v>2229</v>
      </c>
      <c r="H12560" s="265" t="s">
        <v>2974</v>
      </c>
      <c r="I12560" s="265" t="s">
        <v>151</v>
      </c>
      <c r="J12560" s="265">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0" t="s">
        <v>2228</v>
      </c>
      <c r="C12561" s="261" t="s">
        <v>138</v>
      </c>
      <c r="D12561" s="74" t="str">
        <f t="shared" si="393"/>
        <v>fev/2019</v>
      </c>
      <c r="E12561" s="264">
        <v>43515</v>
      </c>
      <c r="F12561" s="260">
        <v>19451</v>
      </c>
      <c r="G12561" s="260" t="s">
        <v>2229</v>
      </c>
      <c r="H12561" s="265" t="s">
        <v>2370</v>
      </c>
      <c r="I12561" s="265" t="s">
        <v>145</v>
      </c>
      <c r="J12561" s="266">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0" t="s">
        <v>2228</v>
      </c>
      <c r="C12562" s="261" t="s">
        <v>138</v>
      </c>
      <c r="D12562" s="74" t="str">
        <f t="shared" si="393"/>
        <v>fev/2019</v>
      </c>
      <c r="E12562" s="264">
        <v>43515</v>
      </c>
      <c r="F12562" s="260" t="s">
        <v>1070</v>
      </c>
      <c r="G12562" s="260" t="s">
        <v>2229</v>
      </c>
      <c r="H12562" s="265" t="s">
        <v>1071</v>
      </c>
      <c r="I12562" s="265" t="s">
        <v>2237</v>
      </c>
      <c r="J12562" s="266">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0" t="s">
        <v>2228</v>
      </c>
      <c r="C12563" s="261" t="s">
        <v>138</v>
      </c>
      <c r="D12563" s="74" t="str">
        <f t="shared" si="393"/>
        <v>fev/2019</v>
      </c>
      <c r="E12563" s="264">
        <v>43515</v>
      </c>
      <c r="F12563" s="260" t="s">
        <v>1261</v>
      </c>
      <c r="G12563" s="260" t="s">
        <v>2229</v>
      </c>
      <c r="H12563" s="265" t="s">
        <v>2250</v>
      </c>
      <c r="I12563" s="265" t="s">
        <v>135</v>
      </c>
      <c r="J12563" s="265">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0" t="s">
        <v>2228</v>
      </c>
      <c r="C12564" s="261" t="s">
        <v>138</v>
      </c>
      <c r="D12564" s="74" t="str">
        <f t="shared" si="393"/>
        <v>fev/2019</v>
      </c>
      <c r="E12564" s="264">
        <v>43515</v>
      </c>
      <c r="F12564" s="260" t="s">
        <v>1261</v>
      </c>
      <c r="G12564" s="260" t="s">
        <v>2229</v>
      </c>
      <c r="H12564" s="265" t="s">
        <v>2250</v>
      </c>
      <c r="I12564" s="265" t="s">
        <v>135</v>
      </c>
      <c r="J12564" s="265">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0" t="s">
        <v>2228</v>
      </c>
      <c r="C12565" s="261" t="s">
        <v>138</v>
      </c>
      <c r="D12565" s="74" t="str">
        <f t="shared" si="393"/>
        <v>fev/2019</v>
      </c>
      <c r="E12565" s="264">
        <v>43515</v>
      </c>
      <c r="F12565" s="260" t="s">
        <v>1261</v>
      </c>
      <c r="G12565" s="260" t="s">
        <v>2229</v>
      </c>
      <c r="H12565" s="265" t="s">
        <v>2250</v>
      </c>
      <c r="I12565" s="265" t="s">
        <v>135</v>
      </c>
      <c r="J12565" s="265">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0" t="s">
        <v>2228</v>
      </c>
      <c r="C12566" s="261" t="s">
        <v>138</v>
      </c>
      <c r="D12566" s="74" t="str">
        <f t="shared" si="393"/>
        <v>fev/2019</v>
      </c>
      <c r="E12566" s="264">
        <v>43515</v>
      </c>
      <c r="F12566" s="260" t="s">
        <v>1261</v>
      </c>
      <c r="G12566" s="260" t="s">
        <v>2229</v>
      </c>
      <c r="H12566" s="265" t="s">
        <v>2250</v>
      </c>
      <c r="I12566" s="265" t="s">
        <v>135</v>
      </c>
      <c r="J12566" s="265">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0" t="s">
        <v>2228</v>
      </c>
      <c r="C12567" s="261" t="s">
        <v>138</v>
      </c>
      <c r="D12567" s="74" t="str">
        <f t="shared" si="393"/>
        <v>fev/2019</v>
      </c>
      <c r="E12567" s="264">
        <v>43515</v>
      </c>
      <c r="F12567" s="260" t="s">
        <v>1261</v>
      </c>
      <c r="G12567" s="260" t="s">
        <v>2229</v>
      </c>
      <c r="H12567" s="265" t="s">
        <v>2250</v>
      </c>
      <c r="I12567" s="265" t="s">
        <v>135</v>
      </c>
      <c r="J12567" s="265">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0" t="s">
        <v>2228</v>
      </c>
      <c r="C12568" s="261" t="s">
        <v>138</v>
      </c>
      <c r="D12568" s="74" t="str">
        <f t="shared" si="393"/>
        <v>fev/2019</v>
      </c>
      <c r="E12568" s="264">
        <v>43515</v>
      </c>
      <c r="F12568" s="260" t="s">
        <v>1261</v>
      </c>
      <c r="G12568" s="260" t="s">
        <v>2229</v>
      </c>
      <c r="H12568" s="265" t="s">
        <v>2250</v>
      </c>
      <c r="I12568" s="265" t="s">
        <v>135</v>
      </c>
      <c r="J12568" s="265">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0" t="s">
        <v>2228</v>
      </c>
      <c r="C12569" s="261" t="s">
        <v>138</v>
      </c>
      <c r="D12569" s="74" t="str">
        <f t="shared" si="393"/>
        <v>fev/2019</v>
      </c>
      <c r="E12569" s="264">
        <v>43515</v>
      </c>
      <c r="F12569" s="260">
        <v>436412</v>
      </c>
      <c r="G12569" s="260" t="s">
        <v>2229</v>
      </c>
      <c r="H12569" s="265" t="s">
        <v>2377</v>
      </c>
      <c r="I12569" s="265" t="s">
        <v>846</v>
      </c>
      <c r="J12569" s="266">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0" t="s">
        <v>2240</v>
      </c>
      <c r="C12570" s="261" t="s">
        <v>138</v>
      </c>
      <c r="D12570" s="74" t="str">
        <f t="shared" si="393"/>
        <v>fev/2019</v>
      </c>
      <c r="E12570" s="264">
        <v>43516</v>
      </c>
      <c r="F12570" s="260" t="s">
        <v>4374</v>
      </c>
      <c r="G12570" s="260" t="s">
        <v>2229</v>
      </c>
      <c r="H12570" s="265" t="s">
        <v>72</v>
      </c>
      <c r="I12570" s="265" t="s">
        <v>1064</v>
      </c>
      <c r="J12570" s="266">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0" t="s">
        <v>2240</v>
      </c>
      <c r="C12571" s="261" t="s">
        <v>138</v>
      </c>
      <c r="D12571" s="74" t="str">
        <f t="shared" si="393"/>
        <v>fev/2019</v>
      </c>
      <c r="E12571" s="264">
        <v>43516</v>
      </c>
      <c r="F12571" s="260" t="s">
        <v>161</v>
      </c>
      <c r="G12571" s="260" t="s">
        <v>2229</v>
      </c>
      <c r="H12571" s="265" t="s">
        <v>161</v>
      </c>
      <c r="I12571" s="265" t="s">
        <v>2168</v>
      </c>
      <c r="J12571" s="266">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0" t="s">
        <v>2240</v>
      </c>
      <c r="C12572" s="261" t="s">
        <v>138</v>
      </c>
      <c r="D12572" s="74" t="str">
        <f t="shared" si="393"/>
        <v>fev/2019</v>
      </c>
      <c r="E12572" s="264">
        <v>43516</v>
      </c>
      <c r="F12572" s="260" t="s">
        <v>161</v>
      </c>
      <c r="G12572" s="260" t="s">
        <v>2229</v>
      </c>
      <c r="H12572" s="265" t="s">
        <v>161</v>
      </c>
      <c r="I12572" s="265" t="s">
        <v>2168</v>
      </c>
      <c r="J12572" s="266">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0" t="s">
        <v>2240</v>
      </c>
      <c r="C12573" s="261" t="s">
        <v>138</v>
      </c>
      <c r="D12573" s="74" t="str">
        <f t="shared" si="393"/>
        <v>fev/2019</v>
      </c>
      <c r="E12573" s="264">
        <v>43516</v>
      </c>
      <c r="F12573" s="260" t="s">
        <v>161</v>
      </c>
      <c r="G12573" s="260" t="s">
        <v>2229</v>
      </c>
      <c r="H12573" s="265" t="s">
        <v>161</v>
      </c>
      <c r="I12573" s="265" t="s">
        <v>2168</v>
      </c>
      <c r="J12573" s="266">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0" t="s">
        <v>2240</v>
      </c>
      <c r="C12574" s="261" t="s">
        <v>138</v>
      </c>
      <c r="D12574" s="74" t="str">
        <f t="shared" si="393"/>
        <v>fev/2019</v>
      </c>
      <c r="E12574" s="264">
        <v>43516</v>
      </c>
      <c r="F12574" s="260" t="s">
        <v>1061</v>
      </c>
      <c r="G12574" s="260" t="s">
        <v>2229</v>
      </c>
      <c r="H12574" s="265" t="s">
        <v>4370</v>
      </c>
      <c r="I12574" s="265" t="s">
        <v>126</v>
      </c>
      <c r="J12574" s="266">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0" t="s">
        <v>2228</v>
      </c>
      <c r="C12575" s="261" t="s">
        <v>138</v>
      </c>
      <c r="D12575" s="74" t="str">
        <f t="shared" si="393"/>
        <v>fev/2019</v>
      </c>
      <c r="E12575" s="264">
        <v>43516</v>
      </c>
      <c r="F12575" s="260">
        <v>2238256</v>
      </c>
      <c r="G12575" s="260" t="s">
        <v>2229</v>
      </c>
      <c r="H12575" s="265" t="s">
        <v>2684</v>
      </c>
      <c r="I12575" s="265" t="s">
        <v>145</v>
      </c>
      <c r="J12575" s="266">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0" t="s">
        <v>2228</v>
      </c>
      <c r="C12576" s="261" t="s">
        <v>138</v>
      </c>
      <c r="D12576" s="74" t="str">
        <f t="shared" si="393"/>
        <v>fev/2019</v>
      </c>
      <c r="E12576" s="264">
        <v>43516</v>
      </c>
      <c r="F12576" s="260">
        <v>2238256</v>
      </c>
      <c r="G12576" s="260" t="s">
        <v>2229</v>
      </c>
      <c r="H12576" s="265" t="s">
        <v>2684</v>
      </c>
      <c r="I12576" s="265" t="s">
        <v>562</v>
      </c>
      <c r="J12576" s="265">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0" t="s">
        <v>2228</v>
      </c>
      <c r="C12577" s="261" t="s">
        <v>138</v>
      </c>
      <c r="D12577" s="74" t="str">
        <f t="shared" si="393"/>
        <v>fev/2019</v>
      </c>
      <c r="E12577" s="264">
        <v>43516</v>
      </c>
      <c r="F12577" s="260" t="s">
        <v>193</v>
      </c>
      <c r="G12577" s="260" t="s">
        <v>2229</v>
      </c>
      <c r="H12577" s="265" t="s">
        <v>4427</v>
      </c>
      <c r="I12577" s="265" t="s">
        <v>195</v>
      </c>
      <c r="J12577" s="266">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0" t="s">
        <v>2228</v>
      </c>
      <c r="C12578" s="261" t="s">
        <v>138</v>
      </c>
      <c r="D12578" s="74" t="str">
        <f t="shared" si="393"/>
        <v>fev/2019</v>
      </c>
      <c r="E12578" s="264">
        <v>43516</v>
      </c>
      <c r="F12578" s="260" t="s">
        <v>1061</v>
      </c>
      <c r="G12578" s="260" t="s">
        <v>2229</v>
      </c>
      <c r="H12578" s="265" t="s">
        <v>4370</v>
      </c>
      <c r="I12578" s="265" t="s">
        <v>126</v>
      </c>
      <c r="J12578" s="266">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0" t="s">
        <v>2240</v>
      </c>
      <c r="C12579" s="261" t="s">
        <v>138</v>
      </c>
      <c r="D12579" s="74" t="str">
        <f t="shared" si="393"/>
        <v>fev/2019</v>
      </c>
      <c r="E12579" s="264">
        <v>43517</v>
      </c>
      <c r="F12579" s="260" t="s">
        <v>1070</v>
      </c>
      <c r="G12579" s="260" t="s">
        <v>2229</v>
      </c>
      <c r="H12579" s="265" t="s">
        <v>1071</v>
      </c>
      <c r="I12579" s="265" t="s">
        <v>2237</v>
      </c>
      <c r="J12579" s="266">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0" t="s">
        <v>2240</v>
      </c>
      <c r="C12580" s="261" t="s">
        <v>138</v>
      </c>
      <c r="D12580" s="74" t="str">
        <f t="shared" si="393"/>
        <v>fev/2019</v>
      </c>
      <c r="E12580" s="264">
        <v>43517</v>
      </c>
      <c r="F12580" s="260" t="s">
        <v>1061</v>
      </c>
      <c r="G12580" s="260" t="s">
        <v>2229</v>
      </c>
      <c r="H12580" s="265" t="s">
        <v>4370</v>
      </c>
      <c r="I12580" s="265" t="s">
        <v>126</v>
      </c>
      <c r="J12580" s="266">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0" t="s">
        <v>2228</v>
      </c>
      <c r="C12581" s="261" t="s">
        <v>138</v>
      </c>
      <c r="D12581" s="74" t="str">
        <f t="shared" si="393"/>
        <v>fev/2019</v>
      </c>
      <c r="E12581" s="264">
        <v>43517</v>
      </c>
      <c r="F12581" s="260">
        <v>7775</v>
      </c>
      <c r="G12581" s="260" t="s">
        <v>2229</v>
      </c>
      <c r="H12581" s="265" t="s">
        <v>2341</v>
      </c>
      <c r="I12581" s="265" t="s">
        <v>232</v>
      </c>
      <c r="J12581" s="265">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0" t="s">
        <v>2228</v>
      </c>
      <c r="C12582" s="261" t="s">
        <v>138</v>
      </c>
      <c r="D12582" s="74" t="str">
        <f t="shared" si="393"/>
        <v>fev/2019</v>
      </c>
      <c r="E12582" s="264">
        <v>43517</v>
      </c>
      <c r="F12582" s="260">
        <v>7775</v>
      </c>
      <c r="G12582" s="260" t="s">
        <v>2229</v>
      </c>
      <c r="H12582" s="265" t="s">
        <v>2341</v>
      </c>
      <c r="I12582" s="265" t="s">
        <v>562</v>
      </c>
      <c r="J12582" s="265">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0" t="s">
        <v>2228</v>
      </c>
      <c r="C12583" s="261" t="s">
        <v>138</v>
      </c>
      <c r="D12583" s="74" t="str">
        <f t="shared" si="393"/>
        <v>fev/2019</v>
      </c>
      <c r="E12583" s="264">
        <v>43517</v>
      </c>
      <c r="F12583" s="260">
        <v>21</v>
      </c>
      <c r="G12583" s="260" t="s">
        <v>2229</v>
      </c>
      <c r="H12583" s="265" t="s">
        <v>3189</v>
      </c>
      <c r="I12583" s="265" t="s">
        <v>2176</v>
      </c>
      <c r="J12583" s="266">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0" t="s">
        <v>2228</v>
      </c>
      <c r="C12584" s="261" t="s">
        <v>138</v>
      </c>
      <c r="D12584" s="74" t="str">
        <f t="shared" si="393"/>
        <v>fev/2019</v>
      </c>
      <c r="E12584" s="264">
        <v>43517</v>
      </c>
      <c r="F12584" s="260">
        <v>25</v>
      </c>
      <c r="G12584" s="260" t="s">
        <v>2229</v>
      </c>
      <c r="H12584" s="265" t="s">
        <v>3189</v>
      </c>
      <c r="I12584" s="265" t="s">
        <v>2176</v>
      </c>
      <c r="J12584" s="266">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0" t="s">
        <v>2228</v>
      </c>
      <c r="C12585" s="261" t="s">
        <v>138</v>
      </c>
      <c r="D12585" s="74" t="str">
        <f t="shared" si="393"/>
        <v>fev/2019</v>
      </c>
      <c r="E12585" s="264">
        <v>43517</v>
      </c>
      <c r="F12585" s="260">
        <v>28</v>
      </c>
      <c r="G12585" s="260" t="s">
        <v>2229</v>
      </c>
      <c r="H12585" s="265" t="s">
        <v>3189</v>
      </c>
      <c r="I12585" s="265" t="s">
        <v>2176</v>
      </c>
      <c r="J12585" s="266">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0" t="s">
        <v>2228</v>
      </c>
      <c r="C12586" s="261" t="s">
        <v>138</v>
      </c>
      <c r="D12586" s="74" t="str">
        <f t="shared" si="393"/>
        <v>fev/2019</v>
      </c>
      <c r="E12586" s="264">
        <v>43517</v>
      </c>
      <c r="F12586" s="260">
        <v>1924</v>
      </c>
      <c r="G12586" s="260" t="s">
        <v>2229</v>
      </c>
      <c r="H12586" s="265" t="s">
        <v>4428</v>
      </c>
      <c r="I12586" s="265" t="s">
        <v>2217</v>
      </c>
      <c r="J12586" s="266">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0" t="s">
        <v>2228</v>
      </c>
      <c r="C12587" s="261" t="s">
        <v>138</v>
      </c>
      <c r="D12587" s="74" t="str">
        <f t="shared" si="393"/>
        <v>fev/2019</v>
      </c>
      <c r="E12587" s="264">
        <v>43517</v>
      </c>
      <c r="F12587" s="260">
        <v>10355</v>
      </c>
      <c r="G12587" s="260" t="s">
        <v>2229</v>
      </c>
      <c r="H12587" s="265" t="s">
        <v>4369</v>
      </c>
      <c r="I12587" s="265" t="s">
        <v>2183</v>
      </c>
      <c r="J12587" s="265">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0" t="s">
        <v>2228</v>
      </c>
      <c r="C12588" s="261" t="s">
        <v>138</v>
      </c>
      <c r="D12588" s="74" t="str">
        <f t="shared" si="393"/>
        <v>fev/2019</v>
      </c>
      <c r="E12588" s="264">
        <v>43517</v>
      </c>
      <c r="F12588" s="260">
        <v>10355</v>
      </c>
      <c r="G12588" s="260" t="s">
        <v>2229</v>
      </c>
      <c r="H12588" s="265" t="s">
        <v>4369</v>
      </c>
      <c r="I12588" s="265" t="s">
        <v>2183</v>
      </c>
      <c r="J12588" s="265">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0" t="s">
        <v>2228</v>
      </c>
      <c r="C12589" s="261" t="s">
        <v>138</v>
      </c>
      <c r="D12589" s="74" t="str">
        <f t="shared" si="393"/>
        <v>fev/2019</v>
      </c>
      <c r="E12589" s="264">
        <v>43517</v>
      </c>
      <c r="F12589" s="260">
        <v>109596</v>
      </c>
      <c r="G12589" s="260" t="s">
        <v>2229</v>
      </c>
      <c r="H12589" s="265" t="s">
        <v>4429</v>
      </c>
      <c r="I12589" s="265" t="s">
        <v>241</v>
      </c>
      <c r="J12589" s="266">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0" t="s">
        <v>2228</v>
      </c>
      <c r="C12590" s="261" t="s">
        <v>138</v>
      </c>
      <c r="D12590" s="74" t="str">
        <f t="shared" si="393"/>
        <v>fev/2019</v>
      </c>
      <c r="E12590" s="264">
        <v>43517</v>
      </c>
      <c r="F12590" s="260">
        <v>268328</v>
      </c>
      <c r="G12590" s="260" t="s">
        <v>2229</v>
      </c>
      <c r="H12590" s="265" t="s">
        <v>4388</v>
      </c>
      <c r="I12590" s="265" t="s">
        <v>2182</v>
      </c>
      <c r="J12590" s="266">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0" t="s">
        <v>2228</v>
      </c>
      <c r="C12591" s="261" t="s">
        <v>138</v>
      </c>
      <c r="D12591" s="74" t="str">
        <f t="shared" si="393"/>
        <v>fev/2019</v>
      </c>
      <c r="E12591" s="264">
        <v>43517</v>
      </c>
      <c r="F12591" s="260">
        <v>268328</v>
      </c>
      <c r="G12591" s="260" t="s">
        <v>2229</v>
      </c>
      <c r="H12591" s="265" t="s">
        <v>4388</v>
      </c>
      <c r="I12591" s="265" t="s">
        <v>562</v>
      </c>
      <c r="J12591" s="265">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0" t="s">
        <v>2228</v>
      </c>
      <c r="C12592" s="261" t="s">
        <v>138</v>
      </c>
      <c r="D12592" s="74" t="str">
        <f t="shared" si="393"/>
        <v>fev/2019</v>
      </c>
      <c r="E12592" s="264">
        <v>43517</v>
      </c>
      <c r="F12592" s="260" t="s">
        <v>1261</v>
      </c>
      <c r="G12592" s="260" t="s">
        <v>2229</v>
      </c>
      <c r="H12592" s="265" t="s">
        <v>2250</v>
      </c>
      <c r="I12592" s="265" t="s">
        <v>135</v>
      </c>
      <c r="J12592" s="265">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0" t="s">
        <v>2228</v>
      </c>
      <c r="C12593" s="261" t="s">
        <v>138</v>
      </c>
      <c r="D12593" s="74" t="str">
        <f t="shared" si="393"/>
        <v>fev/2019</v>
      </c>
      <c r="E12593" s="264">
        <v>43517</v>
      </c>
      <c r="F12593" s="260" t="s">
        <v>1261</v>
      </c>
      <c r="G12593" s="260" t="s">
        <v>2229</v>
      </c>
      <c r="H12593" s="265" t="s">
        <v>2250</v>
      </c>
      <c r="I12593" s="265" t="s">
        <v>135</v>
      </c>
      <c r="J12593" s="265">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0" t="s">
        <v>2228</v>
      </c>
      <c r="C12594" s="261" t="s">
        <v>138</v>
      </c>
      <c r="D12594" s="74" t="str">
        <f t="shared" si="393"/>
        <v>fev/2019</v>
      </c>
      <c r="E12594" s="264">
        <v>43517</v>
      </c>
      <c r="F12594" s="260" t="s">
        <v>1261</v>
      </c>
      <c r="G12594" s="260" t="s">
        <v>2229</v>
      </c>
      <c r="H12594" s="265" t="s">
        <v>2250</v>
      </c>
      <c r="I12594" s="265" t="s">
        <v>135</v>
      </c>
      <c r="J12594" s="265">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0" t="s">
        <v>2228</v>
      </c>
      <c r="C12595" s="261" t="s">
        <v>138</v>
      </c>
      <c r="D12595" s="74" t="str">
        <f t="shared" si="393"/>
        <v>fev/2019</v>
      </c>
      <c r="E12595" s="264">
        <v>43517</v>
      </c>
      <c r="F12595" s="260" t="s">
        <v>1261</v>
      </c>
      <c r="G12595" s="260" t="s">
        <v>2229</v>
      </c>
      <c r="H12595" s="265" t="s">
        <v>2250</v>
      </c>
      <c r="I12595" s="265" t="s">
        <v>135</v>
      </c>
      <c r="J12595" s="265">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0" t="s">
        <v>2228</v>
      </c>
      <c r="C12596" s="261" t="s">
        <v>138</v>
      </c>
      <c r="D12596" s="74" t="str">
        <f t="shared" si="393"/>
        <v>fev/2019</v>
      </c>
      <c r="E12596" s="264">
        <v>43517</v>
      </c>
      <c r="F12596" s="260" t="s">
        <v>1261</v>
      </c>
      <c r="G12596" s="260" t="s">
        <v>2229</v>
      </c>
      <c r="H12596" s="265" t="s">
        <v>2250</v>
      </c>
      <c r="I12596" s="265" t="s">
        <v>135</v>
      </c>
      <c r="J12596" s="265">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0" t="s">
        <v>2228</v>
      </c>
      <c r="C12597" s="261" t="s">
        <v>138</v>
      </c>
      <c r="D12597" s="74" t="str">
        <f t="shared" si="393"/>
        <v>fev/2019</v>
      </c>
      <c r="E12597" s="264">
        <v>43517</v>
      </c>
      <c r="F12597" s="260" t="s">
        <v>1261</v>
      </c>
      <c r="G12597" s="260" t="s">
        <v>2229</v>
      </c>
      <c r="H12597" s="265" t="s">
        <v>2250</v>
      </c>
      <c r="I12597" s="265" t="s">
        <v>135</v>
      </c>
      <c r="J12597" s="265">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0" t="s">
        <v>2228</v>
      </c>
      <c r="C12598" s="261" t="s">
        <v>138</v>
      </c>
      <c r="D12598" s="74" t="str">
        <f t="shared" si="393"/>
        <v>fev/2019</v>
      </c>
      <c r="E12598" s="264">
        <v>43517</v>
      </c>
      <c r="F12598" s="260" t="s">
        <v>1261</v>
      </c>
      <c r="G12598" s="260" t="s">
        <v>2229</v>
      </c>
      <c r="H12598" s="265" t="s">
        <v>2250</v>
      </c>
      <c r="I12598" s="265" t="s">
        <v>135</v>
      </c>
      <c r="J12598" s="265">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0" t="s">
        <v>2228</v>
      </c>
      <c r="C12599" s="261" t="s">
        <v>138</v>
      </c>
      <c r="D12599" s="74" t="str">
        <f t="shared" si="393"/>
        <v>fev/2019</v>
      </c>
      <c r="E12599" s="264">
        <v>43517</v>
      </c>
      <c r="F12599" s="260" t="s">
        <v>1061</v>
      </c>
      <c r="G12599" s="260" t="s">
        <v>2229</v>
      </c>
      <c r="H12599" s="265" t="s">
        <v>4370</v>
      </c>
      <c r="I12599" s="265" t="s">
        <v>126</v>
      </c>
      <c r="J12599" s="266">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0" t="s">
        <v>2228</v>
      </c>
      <c r="C12600" s="261" t="s">
        <v>138</v>
      </c>
      <c r="D12600" s="74" t="str">
        <f t="shared" si="393"/>
        <v>fev/2019</v>
      </c>
      <c r="E12600" s="264">
        <v>43518</v>
      </c>
      <c r="F12600" s="260">
        <v>6932</v>
      </c>
      <c r="G12600" s="260" t="s">
        <v>2229</v>
      </c>
      <c r="H12600" s="265" t="s">
        <v>202</v>
      </c>
      <c r="I12600" s="265" t="s">
        <v>2209</v>
      </c>
      <c r="J12600" s="266">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0" t="s">
        <v>2228</v>
      </c>
      <c r="C12601" s="261" t="s">
        <v>138</v>
      </c>
      <c r="D12601" s="74" t="str">
        <f t="shared" si="393"/>
        <v>fev/2019</v>
      </c>
      <c r="E12601" s="264">
        <v>43518</v>
      </c>
      <c r="F12601" s="260">
        <v>4144</v>
      </c>
      <c r="G12601" s="260" t="s">
        <v>2229</v>
      </c>
      <c r="H12601" s="265" t="s">
        <v>2335</v>
      </c>
      <c r="I12601" s="265" t="s">
        <v>200</v>
      </c>
      <c r="J12601" s="266">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0" t="s">
        <v>2228</v>
      </c>
      <c r="C12602" s="261" t="s">
        <v>138</v>
      </c>
      <c r="D12602" s="74" t="str">
        <f t="shared" si="393"/>
        <v>fev/2019</v>
      </c>
      <c r="E12602" s="264">
        <v>43518</v>
      </c>
      <c r="F12602" s="260">
        <v>14973</v>
      </c>
      <c r="G12602" s="260" t="s">
        <v>2229</v>
      </c>
      <c r="H12602" s="265" t="s">
        <v>4384</v>
      </c>
      <c r="I12602" s="265" t="s">
        <v>200</v>
      </c>
      <c r="J12602" s="266">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0" t="s">
        <v>2228</v>
      </c>
      <c r="C12603" s="261" t="s">
        <v>138</v>
      </c>
      <c r="D12603" s="74" t="str">
        <f t="shared" si="393"/>
        <v>fev/2019</v>
      </c>
      <c r="E12603" s="264">
        <v>43518</v>
      </c>
      <c r="F12603" s="260">
        <v>11329</v>
      </c>
      <c r="G12603" s="260" t="s">
        <v>2229</v>
      </c>
      <c r="H12603" s="265" t="s">
        <v>4215</v>
      </c>
      <c r="I12603" s="265" t="s">
        <v>2181</v>
      </c>
      <c r="J12603" s="266">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0" t="s">
        <v>2228</v>
      </c>
      <c r="C12604" s="261" t="s">
        <v>138</v>
      </c>
      <c r="D12604" s="74" t="str">
        <f t="shared" si="393"/>
        <v>fev/2019</v>
      </c>
      <c r="E12604" s="264">
        <v>43518</v>
      </c>
      <c r="F12604" s="260" t="s">
        <v>208</v>
      </c>
      <c r="G12604" s="260" t="s">
        <v>2229</v>
      </c>
      <c r="H12604" s="265" t="s">
        <v>4399</v>
      </c>
      <c r="I12604" s="265" t="s">
        <v>160</v>
      </c>
      <c r="J12604" s="265">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0" t="s">
        <v>2228</v>
      </c>
      <c r="C12605" s="261" t="s">
        <v>138</v>
      </c>
      <c r="D12605" s="74" t="str">
        <f t="shared" si="393"/>
        <v>fev/2019</v>
      </c>
      <c r="E12605" s="264">
        <v>43518</v>
      </c>
      <c r="F12605" s="260" t="s">
        <v>437</v>
      </c>
      <c r="G12605" s="260" t="s">
        <v>2229</v>
      </c>
      <c r="H12605" s="265" t="s">
        <v>2362</v>
      </c>
      <c r="I12605" s="265" t="s">
        <v>439</v>
      </c>
      <c r="J12605" s="265">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0" t="s">
        <v>2228</v>
      </c>
      <c r="C12606" s="261" t="s">
        <v>138</v>
      </c>
      <c r="D12606" s="74" t="str">
        <f t="shared" si="393"/>
        <v>fev/2019</v>
      </c>
      <c r="E12606" s="264">
        <v>43518</v>
      </c>
      <c r="F12606" s="260">
        <v>184</v>
      </c>
      <c r="G12606" s="260" t="s">
        <v>2229</v>
      </c>
      <c r="H12606" s="265" t="s">
        <v>212</v>
      </c>
      <c r="I12606" s="265" t="s">
        <v>213</v>
      </c>
      <c r="J12606" s="266">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0" t="s">
        <v>2228</v>
      </c>
      <c r="C12607" s="261" t="s">
        <v>138</v>
      </c>
      <c r="D12607" s="74" t="str">
        <f t="shared" si="393"/>
        <v>fev/2019</v>
      </c>
      <c r="E12607" s="264">
        <v>43518</v>
      </c>
      <c r="F12607" s="260" t="s">
        <v>4430</v>
      </c>
      <c r="G12607" s="260" t="s">
        <v>2229</v>
      </c>
      <c r="H12607" s="265" t="s">
        <v>4431</v>
      </c>
      <c r="I12607" s="265" t="s">
        <v>195</v>
      </c>
      <c r="J12607" s="266">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0" t="s">
        <v>2228</v>
      </c>
      <c r="C12608" s="261" t="s">
        <v>138</v>
      </c>
      <c r="D12608" s="74" t="str">
        <f t="shared" si="393"/>
        <v>fev/2019</v>
      </c>
      <c r="E12608" s="264">
        <v>43518</v>
      </c>
      <c r="F12608" s="260" t="s">
        <v>4430</v>
      </c>
      <c r="G12608" s="260" t="s">
        <v>2229</v>
      </c>
      <c r="H12608" s="265" t="s">
        <v>4431</v>
      </c>
      <c r="I12608" s="265" t="s">
        <v>562</v>
      </c>
      <c r="J12608" s="266">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0" t="s">
        <v>2228</v>
      </c>
      <c r="C12609" s="261" t="s">
        <v>138</v>
      </c>
      <c r="D12609" s="74" t="str">
        <f t="shared" si="393"/>
        <v>fev/2019</v>
      </c>
      <c r="E12609" s="264">
        <v>43518</v>
      </c>
      <c r="F12609" s="260">
        <v>35387</v>
      </c>
      <c r="G12609" s="260" t="s">
        <v>2229</v>
      </c>
      <c r="H12609" s="265" t="s">
        <v>4380</v>
      </c>
      <c r="I12609" s="265" t="s">
        <v>120</v>
      </c>
      <c r="J12609" s="266">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0" t="s">
        <v>2228</v>
      </c>
      <c r="C12610" s="261" t="s">
        <v>138</v>
      </c>
      <c r="D12610" s="74" t="str">
        <f t="shared" si="393"/>
        <v>fev/2019</v>
      </c>
      <c r="E12610" s="264">
        <v>43518</v>
      </c>
      <c r="F12610" s="260">
        <v>35387</v>
      </c>
      <c r="G12610" s="260" t="s">
        <v>2229</v>
      </c>
      <c r="H12610" s="265" t="s">
        <v>4380</v>
      </c>
      <c r="I12610" s="265" t="s">
        <v>120</v>
      </c>
      <c r="J12610" s="266">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0" t="s">
        <v>2228</v>
      </c>
      <c r="C12611" s="261" t="s">
        <v>138</v>
      </c>
      <c r="D12611" s="74" t="str">
        <f t="shared" si="393"/>
        <v>fev/2019</v>
      </c>
      <c r="E12611" s="264">
        <v>43518</v>
      </c>
      <c r="F12611" s="260" t="s">
        <v>208</v>
      </c>
      <c r="G12611" s="260" t="s">
        <v>2229</v>
      </c>
      <c r="H12611" s="265" t="s">
        <v>2761</v>
      </c>
      <c r="I12611" s="265" t="s">
        <v>160</v>
      </c>
      <c r="J12611" s="265">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0" t="s">
        <v>2228</v>
      </c>
      <c r="C12612" s="261" t="s">
        <v>138</v>
      </c>
      <c r="D12612" s="74" t="str">
        <f t="shared" ref="D12612:D12675" si="395">TEXT(E12612,"mmm/aaaa")</f>
        <v>fev/2019</v>
      </c>
      <c r="E12612" s="264">
        <v>43518</v>
      </c>
      <c r="F12612" s="260">
        <v>157</v>
      </c>
      <c r="G12612" s="260" t="s">
        <v>2229</v>
      </c>
      <c r="H12612" s="265" t="s">
        <v>4393</v>
      </c>
      <c r="I12612" s="265" t="s">
        <v>116</v>
      </c>
      <c r="J12612" s="266">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0" t="s">
        <v>2228</v>
      </c>
      <c r="C12613" s="261" t="s">
        <v>138</v>
      </c>
      <c r="D12613" s="74" t="str">
        <f t="shared" si="395"/>
        <v>fev/2019</v>
      </c>
      <c r="E12613" s="264">
        <v>43518</v>
      </c>
      <c r="F12613" s="260" t="s">
        <v>208</v>
      </c>
      <c r="G12613" s="260" t="s">
        <v>2229</v>
      </c>
      <c r="H12613" s="265" t="s">
        <v>409</v>
      </c>
      <c r="I12613" s="265" t="s">
        <v>160</v>
      </c>
      <c r="J12613" s="265">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0" t="s">
        <v>2228</v>
      </c>
      <c r="C12614" s="261" t="s">
        <v>138</v>
      </c>
      <c r="D12614" s="74" t="str">
        <f t="shared" si="395"/>
        <v>fev/2019</v>
      </c>
      <c r="E12614" s="264">
        <v>43518</v>
      </c>
      <c r="F12614" s="260">
        <v>21</v>
      </c>
      <c r="G12614" s="260" t="s">
        <v>2229</v>
      </c>
      <c r="H12614" s="265" t="s">
        <v>3533</v>
      </c>
      <c r="I12614" s="265" t="s">
        <v>119</v>
      </c>
      <c r="J12614" s="266">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0" t="s">
        <v>2228</v>
      </c>
      <c r="C12615" s="261" t="s">
        <v>138</v>
      </c>
      <c r="D12615" s="74" t="str">
        <f t="shared" si="395"/>
        <v>fev/2019</v>
      </c>
      <c r="E12615" s="264">
        <v>43518</v>
      </c>
      <c r="F12615" s="260">
        <v>8357</v>
      </c>
      <c r="G12615" s="260" t="s">
        <v>2229</v>
      </c>
      <c r="H12615" s="265" t="s">
        <v>4432</v>
      </c>
      <c r="I12615" s="265" t="s">
        <v>2182</v>
      </c>
      <c r="J12615" s="265">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0" t="s">
        <v>2228</v>
      </c>
      <c r="C12616" s="261" t="s">
        <v>138</v>
      </c>
      <c r="D12616" s="74" t="str">
        <f t="shared" si="395"/>
        <v>fev/2019</v>
      </c>
      <c r="E12616" s="264">
        <v>43518</v>
      </c>
      <c r="F12616" s="260">
        <v>30</v>
      </c>
      <c r="G12616" s="260" t="s">
        <v>2229</v>
      </c>
      <c r="H12616" s="265" t="s">
        <v>3189</v>
      </c>
      <c r="I12616" s="265" t="s">
        <v>2176</v>
      </c>
      <c r="J12616" s="266">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0" t="s">
        <v>2228</v>
      </c>
      <c r="C12617" s="261" t="s">
        <v>138</v>
      </c>
      <c r="D12617" s="74" t="str">
        <f t="shared" si="395"/>
        <v>fev/2019</v>
      </c>
      <c r="E12617" s="264">
        <v>43518</v>
      </c>
      <c r="F12617" s="260">
        <v>26</v>
      </c>
      <c r="G12617" s="260" t="s">
        <v>2229</v>
      </c>
      <c r="H12617" s="265" t="s">
        <v>3189</v>
      </c>
      <c r="I12617" s="265" t="s">
        <v>2176</v>
      </c>
      <c r="J12617" s="266">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0" t="s">
        <v>2228</v>
      </c>
      <c r="C12618" s="261" t="s">
        <v>138</v>
      </c>
      <c r="D12618" s="74" t="str">
        <f t="shared" si="395"/>
        <v>fev/2019</v>
      </c>
      <c r="E12618" s="264">
        <v>43518</v>
      </c>
      <c r="F12618" s="260">
        <v>146</v>
      </c>
      <c r="G12618" s="260" t="s">
        <v>2229</v>
      </c>
      <c r="H12618" s="265" t="s">
        <v>2344</v>
      </c>
      <c r="I12618" s="265" t="s">
        <v>2210</v>
      </c>
      <c r="J12618" s="266">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0" t="s">
        <v>2228</v>
      </c>
      <c r="C12619" s="261" t="s">
        <v>138</v>
      </c>
      <c r="D12619" s="74" t="str">
        <f t="shared" si="395"/>
        <v>fev/2019</v>
      </c>
      <c r="E12619" s="264">
        <v>43518</v>
      </c>
      <c r="F12619" s="260">
        <v>247</v>
      </c>
      <c r="G12619" s="260" t="s">
        <v>2229</v>
      </c>
      <c r="H12619" s="271" t="s">
        <v>2357</v>
      </c>
      <c r="I12619" s="265" t="s">
        <v>164</v>
      </c>
      <c r="J12619" s="266">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0" t="s">
        <v>2228</v>
      </c>
      <c r="C12620" s="261" t="s">
        <v>138</v>
      </c>
      <c r="D12620" s="74" t="str">
        <f t="shared" si="395"/>
        <v>fev/2019</v>
      </c>
      <c r="E12620" s="264">
        <v>43518</v>
      </c>
      <c r="F12620" s="260">
        <v>10355</v>
      </c>
      <c r="G12620" s="260" t="s">
        <v>2229</v>
      </c>
      <c r="H12620" s="271" t="s">
        <v>4369</v>
      </c>
      <c r="I12620" s="265" t="s">
        <v>2183</v>
      </c>
      <c r="J12620" s="265">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0" t="s">
        <v>2228</v>
      </c>
      <c r="C12621" s="261" t="s">
        <v>138</v>
      </c>
      <c r="D12621" s="74" t="str">
        <f t="shared" si="395"/>
        <v>fev/2019</v>
      </c>
      <c r="E12621" s="264">
        <v>43518</v>
      </c>
      <c r="F12621" s="260">
        <v>10355</v>
      </c>
      <c r="G12621" s="260" t="s">
        <v>2229</v>
      </c>
      <c r="H12621" s="271" t="s">
        <v>4369</v>
      </c>
      <c r="I12621" s="265" t="s">
        <v>2183</v>
      </c>
      <c r="J12621" s="265">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0" t="s">
        <v>2228</v>
      </c>
      <c r="C12622" s="261" t="s">
        <v>138</v>
      </c>
      <c r="D12622" s="74" t="str">
        <f t="shared" si="395"/>
        <v>fev/2019</v>
      </c>
      <c r="E12622" s="264">
        <v>43518</v>
      </c>
      <c r="F12622" s="260">
        <v>342</v>
      </c>
      <c r="G12622" s="260" t="s">
        <v>2229</v>
      </c>
      <c r="H12622" s="271" t="s">
        <v>2395</v>
      </c>
      <c r="I12622" s="265" t="s">
        <v>215</v>
      </c>
      <c r="J12622" s="266">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0" t="s">
        <v>2228</v>
      </c>
      <c r="C12623" s="261" t="s">
        <v>138</v>
      </c>
      <c r="D12623" s="74" t="str">
        <f t="shared" si="395"/>
        <v>fev/2019</v>
      </c>
      <c r="E12623" s="264">
        <v>43518</v>
      </c>
      <c r="F12623" s="260" t="s">
        <v>1261</v>
      </c>
      <c r="G12623" s="260" t="s">
        <v>2229</v>
      </c>
      <c r="H12623" s="271" t="s">
        <v>2250</v>
      </c>
      <c r="I12623" s="265" t="s">
        <v>135</v>
      </c>
      <c r="J12623" s="265">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0" t="s">
        <v>2228</v>
      </c>
      <c r="C12624" s="261" t="s">
        <v>138</v>
      </c>
      <c r="D12624" s="74" t="str">
        <f t="shared" si="395"/>
        <v>fev/2019</v>
      </c>
      <c r="E12624" s="264">
        <v>43518</v>
      </c>
      <c r="F12624" s="260" t="s">
        <v>1261</v>
      </c>
      <c r="G12624" s="260" t="s">
        <v>2229</v>
      </c>
      <c r="H12624" s="271" t="s">
        <v>2250</v>
      </c>
      <c r="I12624" s="265" t="s">
        <v>135</v>
      </c>
      <c r="J12624" s="265">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0" t="s">
        <v>2228</v>
      </c>
      <c r="C12625" s="261" t="s">
        <v>138</v>
      </c>
      <c r="D12625" s="74" t="str">
        <f t="shared" si="395"/>
        <v>fev/2019</v>
      </c>
      <c r="E12625" s="264">
        <v>43518</v>
      </c>
      <c r="F12625" s="260" t="s">
        <v>1261</v>
      </c>
      <c r="G12625" s="260" t="s">
        <v>2229</v>
      </c>
      <c r="H12625" s="271" t="s">
        <v>2250</v>
      </c>
      <c r="I12625" s="265" t="s">
        <v>135</v>
      </c>
      <c r="J12625" s="265">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0" t="s">
        <v>2228</v>
      </c>
      <c r="C12626" s="261" t="s">
        <v>138</v>
      </c>
      <c r="D12626" s="74" t="str">
        <f t="shared" si="395"/>
        <v>fev/2019</v>
      </c>
      <c r="E12626" s="264">
        <v>43518</v>
      </c>
      <c r="F12626" s="260" t="s">
        <v>1261</v>
      </c>
      <c r="G12626" s="260" t="s">
        <v>2229</v>
      </c>
      <c r="H12626" s="271" t="s">
        <v>2250</v>
      </c>
      <c r="I12626" s="265" t="s">
        <v>135</v>
      </c>
      <c r="J12626" s="265">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0" t="s">
        <v>2228</v>
      </c>
      <c r="C12627" s="261" t="s">
        <v>138</v>
      </c>
      <c r="D12627" s="74" t="str">
        <f t="shared" si="395"/>
        <v>fev/2019</v>
      </c>
      <c r="E12627" s="264">
        <v>43518</v>
      </c>
      <c r="F12627" s="260" t="s">
        <v>1261</v>
      </c>
      <c r="G12627" s="260" t="s">
        <v>2229</v>
      </c>
      <c r="H12627" s="271" t="s">
        <v>2250</v>
      </c>
      <c r="I12627" s="265" t="s">
        <v>135</v>
      </c>
      <c r="J12627" s="265">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0" t="s">
        <v>2228</v>
      </c>
      <c r="C12628" s="261" t="s">
        <v>138</v>
      </c>
      <c r="D12628" s="74" t="str">
        <f t="shared" si="395"/>
        <v>fev/2019</v>
      </c>
      <c r="E12628" s="264">
        <v>43518</v>
      </c>
      <c r="F12628" s="260" t="s">
        <v>1261</v>
      </c>
      <c r="G12628" s="260" t="s">
        <v>2229</v>
      </c>
      <c r="H12628" s="271" t="s">
        <v>2250</v>
      </c>
      <c r="I12628" s="265" t="s">
        <v>135</v>
      </c>
      <c r="J12628" s="265">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0" t="s">
        <v>2228</v>
      </c>
      <c r="C12629" s="261" t="s">
        <v>138</v>
      </c>
      <c r="D12629" s="74" t="str">
        <f t="shared" si="395"/>
        <v>fev/2019</v>
      </c>
      <c r="E12629" s="264">
        <v>43518</v>
      </c>
      <c r="F12629" s="260" t="s">
        <v>1261</v>
      </c>
      <c r="G12629" s="260" t="s">
        <v>2229</v>
      </c>
      <c r="H12629" s="271" t="s">
        <v>2250</v>
      </c>
      <c r="I12629" s="265" t="s">
        <v>135</v>
      </c>
      <c r="J12629" s="265">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0" t="s">
        <v>2228</v>
      </c>
      <c r="C12630" s="261" t="s">
        <v>138</v>
      </c>
      <c r="D12630" s="74" t="str">
        <f t="shared" si="395"/>
        <v>fev/2019</v>
      </c>
      <c r="E12630" s="264">
        <v>43518</v>
      </c>
      <c r="F12630" s="260" t="s">
        <v>1261</v>
      </c>
      <c r="G12630" s="260" t="s">
        <v>2229</v>
      </c>
      <c r="H12630" s="271" t="s">
        <v>2250</v>
      </c>
      <c r="I12630" s="265" t="s">
        <v>135</v>
      </c>
      <c r="J12630" s="265">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0" t="s">
        <v>2228</v>
      </c>
      <c r="C12631" s="261" t="s">
        <v>138</v>
      </c>
      <c r="D12631" s="74" t="str">
        <f t="shared" si="395"/>
        <v>fev/2019</v>
      </c>
      <c r="E12631" s="264">
        <v>43518</v>
      </c>
      <c r="F12631" s="260" t="s">
        <v>1261</v>
      </c>
      <c r="G12631" s="260" t="s">
        <v>2229</v>
      </c>
      <c r="H12631" s="271" t="s">
        <v>2250</v>
      </c>
      <c r="I12631" s="265" t="s">
        <v>135</v>
      </c>
      <c r="J12631" s="265">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0" t="s">
        <v>2228</v>
      </c>
      <c r="C12632" s="261" t="s">
        <v>138</v>
      </c>
      <c r="D12632" s="74" t="str">
        <f t="shared" si="395"/>
        <v>fev/2019</v>
      </c>
      <c r="E12632" s="264">
        <v>43518</v>
      </c>
      <c r="F12632" s="260" t="s">
        <v>1261</v>
      </c>
      <c r="G12632" s="260" t="s">
        <v>2229</v>
      </c>
      <c r="H12632" s="271" t="s">
        <v>2250</v>
      </c>
      <c r="I12632" s="265" t="s">
        <v>135</v>
      </c>
      <c r="J12632" s="265">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0" t="s">
        <v>2228</v>
      </c>
      <c r="C12633" s="261" t="s">
        <v>138</v>
      </c>
      <c r="D12633" s="74" t="str">
        <f t="shared" si="395"/>
        <v>fev/2019</v>
      </c>
      <c r="E12633" s="264">
        <v>43518</v>
      </c>
      <c r="F12633" s="260" t="s">
        <v>1261</v>
      </c>
      <c r="G12633" s="260" t="s">
        <v>2229</v>
      </c>
      <c r="H12633" s="271" t="s">
        <v>2250</v>
      </c>
      <c r="I12633" s="265" t="s">
        <v>135</v>
      </c>
      <c r="J12633" s="265">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0" t="s">
        <v>2228</v>
      </c>
      <c r="C12634" s="261" t="s">
        <v>138</v>
      </c>
      <c r="D12634" s="74" t="str">
        <f t="shared" si="395"/>
        <v>fev/2019</v>
      </c>
      <c r="E12634" s="264">
        <v>43518</v>
      </c>
      <c r="F12634" s="260" t="s">
        <v>1261</v>
      </c>
      <c r="G12634" s="260" t="s">
        <v>2229</v>
      </c>
      <c r="H12634" s="271" t="s">
        <v>2250</v>
      </c>
      <c r="I12634" s="265" t="s">
        <v>135</v>
      </c>
      <c r="J12634" s="265">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0" t="s">
        <v>2228</v>
      </c>
      <c r="C12635" s="261" t="s">
        <v>138</v>
      </c>
      <c r="D12635" s="74" t="str">
        <f t="shared" si="395"/>
        <v>fev/2019</v>
      </c>
      <c r="E12635" s="264">
        <v>43518</v>
      </c>
      <c r="F12635" s="260" t="s">
        <v>1261</v>
      </c>
      <c r="G12635" s="260" t="s">
        <v>2229</v>
      </c>
      <c r="H12635" s="271" t="s">
        <v>2250</v>
      </c>
      <c r="I12635" s="265" t="s">
        <v>135</v>
      </c>
      <c r="J12635" s="265">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0" t="s">
        <v>2228</v>
      </c>
      <c r="C12636" s="261" t="s">
        <v>138</v>
      </c>
      <c r="D12636" s="74" t="str">
        <f t="shared" si="395"/>
        <v>fev/2019</v>
      </c>
      <c r="E12636" s="264">
        <v>43518</v>
      </c>
      <c r="F12636" s="260" t="s">
        <v>1261</v>
      </c>
      <c r="G12636" s="260" t="s">
        <v>2229</v>
      </c>
      <c r="H12636" s="271" t="s">
        <v>2250</v>
      </c>
      <c r="I12636" s="265" t="s">
        <v>135</v>
      </c>
      <c r="J12636" s="265">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0" t="s">
        <v>2228</v>
      </c>
      <c r="C12637" s="261" t="s">
        <v>138</v>
      </c>
      <c r="D12637" s="74" t="str">
        <f t="shared" si="395"/>
        <v>fev/2019</v>
      </c>
      <c r="E12637" s="264">
        <v>43518</v>
      </c>
      <c r="F12637" s="260" t="s">
        <v>1261</v>
      </c>
      <c r="G12637" s="260" t="s">
        <v>2229</v>
      </c>
      <c r="H12637" s="271" t="s">
        <v>2250</v>
      </c>
      <c r="I12637" s="265" t="s">
        <v>135</v>
      </c>
      <c r="J12637" s="265">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0" t="s">
        <v>2228</v>
      </c>
      <c r="C12638" s="261" t="s">
        <v>138</v>
      </c>
      <c r="D12638" s="74" t="str">
        <f t="shared" si="395"/>
        <v>fev/2019</v>
      </c>
      <c r="E12638" s="264">
        <v>43518</v>
      </c>
      <c r="F12638" s="260">
        <v>488</v>
      </c>
      <c r="G12638" s="260" t="s">
        <v>4433</v>
      </c>
      <c r="H12638" s="265" t="s">
        <v>2382</v>
      </c>
      <c r="I12638" s="265" t="s">
        <v>200</v>
      </c>
      <c r="J12638" s="266">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0" t="s">
        <v>2228</v>
      </c>
      <c r="C12639" s="261" t="s">
        <v>138</v>
      </c>
      <c r="D12639" s="74" t="str">
        <f t="shared" si="395"/>
        <v>fev/2019</v>
      </c>
      <c r="E12639" s="264">
        <v>43521</v>
      </c>
      <c r="F12639" s="260">
        <v>189984</v>
      </c>
      <c r="G12639" s="260" t="s">
        <v>2232</v>
      </c>
      <c r="H12639" s="271" t="s">
        <v>4434</v>
      </c>
      <c r="I12639" s="265" t="s">
        <v>2181</v>
      </c>
      <c r="J12639" s="266">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0" t="s">
        <v>2228</v>
      </c>
      <c r="C12640" s="261" t="s">
        <v>138</v>
      </c>
      <c r="D12640" s="74" t="str">
        <f t="shared" si="395"/>
        <v>fev/2019</v>
      </c>
      <c r="E12640" s="264">
        <v>43521</v>
      </c>
      <c r="F12640" s="260">
        <v>35387</v>
      </c>
      <c r="G12640" s="260" t="s">
        <v>2229</v>
      </c>
      <c r="H12640" s="271" t="s">
        <v>4380</v>
      </c>
      <c r="I12640" s="265" t="s">
        <v>120</v>
      </c>
      <c r="J12640" s="266">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0" t="s">
        <v>2228</v>
      </c>
      <c r="C12641" s="261" t="s">
        <v>138</v>
      </c>
      <c r="D12641" s="74" t="str">
        <f t="shared" si="395"/>
        <v>fev/2019</v>
      </c>
      <c r="E12641" s="264">
        <v>43521</v>
      </c>
      <c r="F12641" s="260">
        <v>258</v>
      </c>
      <c r="G12641" s="260" t="s">
        <v>2284</v>
      </c>
      <c r="H12641" s="271" t="s">
        <v>4435</v>
      </c>
      <c r="I12641" s="265" t="s">
        <v>2191</v>
      </c>
      <c r="J12641" s="266">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0" t="s">
        <v>2228</v>
      </c>
      <c r="C12642" s="261" t="s">
        <v>138</v>
      </c>
      <c r="D12642" s="74" t="str">
        <f t="shared" si="395"/>
        <v>fev/2019</v>
      </c>
      <c r="E12642" s="264">
        <v>43521</v>
      </c>
      <c r="F12642" s="260">
        <v>17</v>
      </c>
      <c r="G12642" s="260" t="s">
        <v>2229</v>
      </c>
      <c r="H12642" s="271" t="s">
        <v>2396</v>
      </c>
      <c r="I12642" s="265" t="s">
        <v>241</v>
      </c>
      <c r="J12642" s="265">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0" t="s">
        <v>2228</v>
      </c>
      <c r="C12643" s="261" t="s">
        <v>138</v>
      </c>
      <c r="D12643" s="74" t="str">
        <f t="shared" si="395"/>
        <v>fev/2019</v>
      </c>
      <c r="E12643" s="264">
        <v>43521</v>
      </c>
      <c r="F12643" s="260">
        <v>17</v>
      </c>
      <c r="G12643" s="260" t="s">
        <v>2229</v>
      </c>
      <c r="H12643" s="271" t="s">
        <v>2396</v>
      </c>
      <c r="I12643" s="265" t="s">
        <v>241</v>
      </c>
      <c r="J12643" s="265">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0" t="s">
        <v>2228</v>
      </c>
      <c r="C12644" s="261" t="s">
        <v>138</v>
      </c>
      <c r="D12644" s="74" t="str">
        <f t="shared" si="395"/>
        <v>fev/2019</v>
      </c>
      <c r="E12644" s="264">
        <v>43521</v>
      </c>
      <c r="F12644" s="260">
        <v>17</v>
      </c>
      <c r="G12644" s="260" t="s">
        <v>2229</v>
      </c>
      <c r="H12644" s="271" t="s">
        <v>2396</v>
      </c>
      <c r="I12644" s="265" t="s">
        <v>241</v>
      </c>
      <c r="J12644" s="265">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0" t="s">
        <v>2228</v>
      </c>
      <c r="C12645" s="261" t="s">
        <v>138</v>
      </c>
      <c r="D12645" s="74" t="str">
        <f t="shared" si="395"/>
        <v>fev/2019</v>
      </c>
      <c r="E12645" s="264">
        <v>43521</v>
      </c>
      <c r="F12645" s="260">
        <v>1494</v>
      </c>
      <c r="G12645" s="260" t="s">
        <v>2229</v>
      </c>
      <c r="H12645" s="271" t="s">
        <v>4436</v>
      </c>
      <c r="I12645" s="265" t="s">
        <v>2181</v>
      </c>
      <c r="J12645" s="265">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0" t="s">
        <v>2228</v>
      </c>
      <c r="C12646" s="261" t="s">
        <v>138</v>
      </c>
      <c r="D12646" s="74" t="str">
        <f t="shared" si="395"/>
        <v>fev/2019</v>
      </c>
      <c r="E12646" s="264">
        <v>43521</v>
      </c>
      <c r="F12646" s="260">
        <v>1593</v>
      </c>
      <c r="G12646" s="260" t="s">
        <v>2229</v>
      </c>
      <c r="H12646" s="271" t="s">
        <v>4436</v>
      </c>
      <c r="I12646" s="265" t="s">
        <v>2181</v>
      </c>
      <c r="J12646" s="265">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0" t="s">
        <v>2228</v>
      </c>
      <c r="C12647" s="261" t="s">
        <v>138</v>
      </c>
      <c r="D12647" s="74" t="str">
        <f t="shared" si="395"/>
        <v>fev/2019</v>
      </c>
      <c r="E12647" s="264">
        <v>43521</v>
      </c>
      <c r="F12647" s="260">
        <v>1594</v>
      </c>
      <c r="G12647" s="260" t="s">
        <v>2229</v>
      </c>
      <c r="H12647" s="271" t="s">
        <v>4436</v>
      </c>
      <c r="I12647" s="265" t="s">
        <v>2182</v>
      </c>
      <c r="J12647" s="266">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0" t="s">
        <v>2228</v>
      </c>
      <c r="C12648" s="261" t="s">
        <v>138</v>
      </c>
      <c r="D12648" s="74" t="str">
        <f t="shared" si="395"/>
        <v>fev/2019</v>
      </c>
      <c r="E12648" s="264">
        <v>43521</v>
      </c>
      <c r="F12648" s="260">
        <v>21664</v>
      </c>
      <c r="G12648" s="260" t="s">
        <v>2229</v>
      </c>
      <c r="H12648" s="271" t="s">
        <v>4437</v>
      </c>
      <c r="I12648" s="265" t="s">
        <v>2182</v>
      </c>
      <c r="J12648" s="265">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0" t="s">
        <v>2228</v>
      </c>
      <c r="C12649" s="261" t="s">
        <v>138</v>
      </c>
      <c r="D12649" s="74" t="str">
        <f t="shared" si="395"/>
        <v>fev/2019</v>
      </c>
      <c r="E12649" s="264">
        <v>43521</v>
      </c>
      <c r="F12649" s="260">
        <v>10355</v>
      </c>
      <c r="G12649" s="260" t="s">
        <v>2229</v>
      </c>
      <c r="H12649" s="271" t="s">
        <v>4369</v>
      </c>
      <c r="I12649" s="265" t="s">
        <v>2183</v>
      </c>
      <c r="J12649" s="265">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0" t="s">
        <v>2228</v>
      </c>
      <c r="C12650" s="261" t="s">
        <v>138</v>
      </c>
      <c r="D12650" s="74" t="str">
        <f t="shared" si="395"/>
        <v>fev/2019</v>
      </c>
      <c r="E12650" s="264">
        <v>43521</v>
      </c>
      <c r="F12650" s="260" t="s">
        <v>304</v>
      </c>
      <c r="G12650" s="260" t="s">
        <v>2229</v>
      </c>
      <c r="H12650" s="272" t="s">
        <v>4438</v>
      </c>
      <c r="I12650" s="265" t="s">
        <v>194</v>
      </c>
      <c r="J12650" s="266">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0" t="s">
        <v>2228</v>
      </c>
      <c r="C12651" s="261" t="s">
        <v>138</v>
      </c>
      <c r="D12651" s="74" t="str">
        <f t="shared" si="395"/>
        <v>fev/2019</v>
      </c>
      <c r="E12651" s="264">
        <v>43521</v>
      </c>
      <c r="F12651" s="260" t="s">
        <v>1070</v>
      </c>
      <c r="G12651" s="260" t="s">
        <v>2229</v>
      </c>
      <c r="H12651" s="271" t="s">
        <v>1071</v>
      </c>
      <c r="I12651" s="265" t="s">
        <v>2237</v>
      </c>
      <c r="J12651" s="266">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0" t="s">
        <v>2228</v>
      </c>
      <c r="C12652" s="261" t="s">
        <v>138</v>
      </c>
      <c r="D12652" s="74" t="str">
        <f t="shared" si="395"/>
        <v>fev/2019</v>
      </c>
      <c r="E12652" s="264">
        <v>43521</v>
      </c>
      <c r="F12652" s="260">
        <v>269717</v>
      </c>
      <c r="G12652" s="260" t="s">
        <v>2324</v>
      </c>
      <c r="H12652" s="271" t="s">
        <v>222</v>
      </c>
      <c r="I12652" s="265" t="s">
        <v>2182</v>
      </c>
      <c r="J12652" s="265">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0" t="s">
        <v>2228</v>
      </c>
      <c r="C12653" s="261" t="s">
        <v>138</v>
      </c>
      <c r="D12653" s="74" t="str">
        <f t="shared" si="395"/>
        <v>fev/2019</v>
      </c>
      <c r="E12653" s="264">
        <v>43521</v>
      </c>
      <c r="F12653" s="260">
        <v>269717</v>
      </c>
      <c r="G12653" s="260" t="s">
        <v>2324</v>
      </c>
      <c r="H12653" s="271" t="s">
        <v>222</v>
      </c>
      <c r="I12653" s="265" t="s">
        <v>562</v>
      </c>
      <c r="J12653" s="265">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0" t="s">
        <v>2228</v>
      </c>
      <c r="C12654" s="261" t="s">
        <v>138</v>
      </c>
      <c r="D12654" s="74" t="str">
        <f t="shared" si="395"/>
        <v>fev/2019</v>
      </c>
      <c r="E12654" s="264">
        <v>43521</v>
      </c>
      <c r="F12654" s="260">
        <v>271426</v>
      </c>
      <c r="G12654" s="260" t="s">
        <v>2330</v>
      </c>
      <c r="H12654" s="271" t="s">
        <v>222</v>
      </c>
      <c r="I12654" s="265" t="s">
        <v>2182</v>
      </c>
      <c r="J12654" s="265">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0" t="s">
        <v>2228</v>
      </c>
      <c r="C12655" s="261" t="s">
        <v>138</v>
      </c>
      <c r="D12655" s="74" t="str">
        <f t="shared" si="395"/>
        <v>fev/2019</v>
      </c>
      <c r="E12655" s="264">
        <v>43521</v>
      </c>
      <c r="F12655" s="260">
        <v>271426</v>
      </c>
      <c r="G12655" s="260" t="s">
        <v>2330</v>
      </c>
      <c r="H12655" s="265" t="s">
        <v>222</v>
      </c>
      <c r="I12655" s="265" t="s">
        <v>562</v>
      </c>
      <c r="J12655" s="265">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0" t="s">
        <v>2228</v>
      </c>
      <c r="C12656" s="261" t="s">
        <v>138</v>
      </c>
      <c r="D12656" s="74" t="str">
        <f t="shared" si="395"/>
        <v>fev/2019</v>
      </c>
      <c r="E12656" s="264">
        <v>43521</v>
      </c>
      <c r="F12656" s="260">
        <v>271427</v>
      </c>
      <c r="G12656" s="260" t="s">
        <v>2330</v>
      </c>
      <c r="H12656" s="265" t="s">
        <v>222</v>
      </c>
      <c r="I12656" s="265" t="s">
        <v>2182</v>
      </c>
      <c r="J12656" s="266">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0" t="s">
        <v>2228</v>
      </c>
      <c r="C12657" s="261" t="s">
        <v>138</v>
      </c>
      <c r="D12657" s="74" t="str">
        <f t="shared" si="395"/>
        <v>fev/2019</v>
      </c>
      <c r="E12657" s="264">
        <v>43521</v>
      </c>
      <c r="F12657" s="260">
        <v>271427</v>
      </c>
      <c r="G12657" s="260" t="s">
        <v>2330</v>
      </c>
      <c r="H12657" s="265" t="s">
        <v>222</v>
      </c>
      <c r="I12657" s="265" t="s">
        <v>562</v>
      </c>
      <c r="J12657" s="265">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0" t="s">
        <v>2228</v>
      </c>
      <c r="C12658" s="261" t="s">
        <v>138</v>
      </c>
      <c r="D12658" s="74" t="str">
        <f t="shared" si="395"/>
        <v>fev/2019</v>
      </c>
      <c r="E12658" s="264">
        <v>43521</v>
      </c>
      <c r="F12658" s="260">
        <v>271428</v>
      </c>
      <c r="G12658" s="260" t="s">
        <v>2330</v>
      </c>
      <c r="H12658" s="265" t="s">
        <v>222</v>
      </c>
      <c r="I12658" s="265" t="s">
        <v>2181</v>
      </c>
      <c r="J12658" s="266">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0" t="s">
        <v>2228</v>
      </c>
      <c r="C12659" s="261" t="s">
        <v>138</v>
      </c>
      <c r="D12659" s="74" t="str">
        <f t="shared" si="395"/>
        <v>fev/2019</v>
      </c>
      <c r="E12659" s="264">
        <v>43521</v>
      </c>
      <c r="F12659" s="260">
        <v>271428</v>
      </c>
      <c r="G12659" s="260" t="s">
        <v>2330</v>
      </c>
      <c r="H12659" s="265" t="s">
        <v>222</v>
      </c>
      <c r="I12659" s="273" t="s">
        <v>562</v>
      </c>
      <c r="J12659" s="265">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0" t="s">
        <v>2228</v>
      </c>
      <c r="C12660" s="261" t="s">
        <v>138</v>
      </c>
      <c r="D12660" s="74" t="str">
        <f t="shared" si="395"/>
        <v>fev/2019</v>
      </c>
      <c r="E12660" s="264">
        <v>43521</v>
      </c>
      <c r="F12660" s="260">
        <v>271436</v>
      </c>
      <c r="G12660" s="260" t="s">
        <v>2330</v>
      </c>
      <c r="H12660" s="265" t="s">
        <v>222</v>
      </c>
      <c r="I12660" s="265" t="s">
        <v>2181</v>
      </c>
      <c r="J12660" s="266">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0" t="s">
        <v>2228</v>
      </c>
      <c r="C12661" s="261" t="s">
        <v>138</v>
      </c>
      <c r="D12661" s="74" t="str">
        <f t="shared" si="395"/>
        <v>fev/2019</v>
      </c>
      <c r="E12661" s="264">
        <v>43521</v>
      </c>
      <c r="F12661" s="260">
        <v>271436</v>
      </c>
      <c r="G12661" s="260" t="s">
        <v>2330</v>
      </c>
      <c r="H12661" s="265" t="s">
        <v>222</v>
      </c>
      <c r="I12661" s="265" t="s">
        <v>562</v>
      </c>
      <c r="J12661" s="265">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0" t="s">
        <v>2228</v>
      </c>
      <c r="C12662" s="261" t="s">
        <v>138</v>
      </c>
      <c r="D12662" s="74" t="str">
        <f t="shared" si="395"/>
        <v>fev/2019</v>
      </c>
      <c r="E12662" s="264">
        <v>43521</v>
      </c>
      <c r="F12662" s="260">
        <v>268991</v>
      </c>
      <c r="G12662" s="260" t="s">
        <v>2238</v>
      </c>
      <c r="H12662" s="265" t="s">
        <v>222</v>
      </c>
      <c r="I12662" s="265" t="s">
        <v>2182</v>
      </c>
      <c r="J12662" s="265">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0" t="s">
        <v>2228</v>
      </c>
      <c r="C12663" s="261" t="s">
        <v>138</v>
      </c>
      <c r="D12663" s="74" t="str">
        <f t="shared" si="395"/>
        <v>fev/2019</v>
      </c>
      <c r="E12663" s="264">
        <v>43521</v>
      </c>
      <c r="F12663" s="260">
        <v>268991</v>
      </c>
      <c r="G12663" s="260" t="s">
        <v>2238</v>
      </c>
      <c r="H12663" s="265" t="s">
        <v>222</v>
      </c>
      <c r="I12663" s="265" t="s">
        <v>562</v>
      </c>
      <c r="J12663" s="265">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0" t="s">
        <v>2228</v>
      </c>
      <c r="C12664" s="261" t="s">
        <v>138</v>
      </c>
      <c r="D12664" s="74" t="str">
        <f t="shared" si="395"/>
        <v>fev/2019</v>
      </c>
      <c r="E12664" s="264">
        <v>43521</v>
      </c>
      <c r="F12664" s="260">
        <v>269882</v>
      </c>
      <c r="G12664" s="260" t="s">
        <v>2238</v>
      </c>
      <c r="H12664" s="265" t="s">
        <v>222</v>
      </c>
      <c r="I12664" s="265" t="s">
        <v>2181</v>
      </c>
      <c r="J12664" s="265">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0" t="s">
        <v>2228</v>
      </c>
      <c r="C12665" s="261" t="s">
        <v>138</v>
      </c>
      <c r="D12665" s="74" t="str">
        <f t="shared" si="395"/>
        <v>fev/2019</v>
      </c>
      <c r="E12665" s="264">
        <v>43521</v>
      </c>
      <c r="F12665" s="260">
        <v>269882</v>
      </c>
      <c r="G12665" s="260" t="s">
        <v>2238</v>
      </c>
      <c r="H12665" s="265" t="s">
        <v>222</v>
      </c>
      <c r="I12665" s="265" t="s">
        <v>562</v>
      </c>
      <c r="J12665" s="265">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0" t="s">
        <v>2228</v>
      </c>
      <c r="C12666" s="261" t="s">
        <v>138</v>
      </c>
      <c r="D12666" s="74" t="str">
        <f t="shared" si="395"/>
        <v>fev/2019</v>
      </c>
      <c r="E12666" s="264">
        <v>43521</v>
      </c>
      <c r="F12666" s="260">
        <v>269153</v>
      </c>
      <c r="G12666" s="260" t="s">
        <v>2238</v>
      </c>
      <c r="H12666" s="265" t="s">
        <v>222</v>
      </c>
      <c r="I12666" s="265" t="s">
        <v>2182</v>
      </c>
      <c r="J12666" s="265">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0" t="s">
        <v>2228</v>
      </c>
      <c r="C12667" s="261" t="s">
        <v>138</v>
      </c>
      <c r="D12667" s="74" t="str">
        <f t="shared" si="395"/>
        <v>fev/2019</v>
      </c>
      <c r="E12667" s="264">
        <v>43521</v>
      </c>
      <c r="F12667" s="260">
        <v>269153</v>
      </c>
      <c r="G12667" s="260" t="s">
        <v>2238</v>
      </c>
      <c r="H12667" s="265" t="s">
        <v>222</v>
      </c>
      <c r="I12667" s="265" t="s">
        <v>562</v>
      </c>
      <c r="J12667" s="265">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0" t="s">
        <v>2228</v>
      </c>
      <c r="C12668" s="261" t="s">
        <v>138</v>
      </c>
      <c r="D12668" s="74" t="str">
        <f t="shared" si="395"/>
        <v>fev/2019</v>
      </c>
      <c r="E12668" s="264">
        <v>43521</v>
      </c>
      <c r="F12668" s="260">
        <v>269154</v>
      </c>
      <c r="G12668" s="260" t="s">
        <v>2238</v>
      </c>
      <c r="H12668" s="265" t="s">
        <v>222</v>
      </c>
      <c r="I12668" s="265" t="s">
        <v>2181</v>
      </c>
      <c r="J12668" s="266">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0" t="s">
        <v>2228</v>
      </c>
      <c r="C12669" s="261" t="s">
        <v>138</v>
      </c>
      <c r="D12669" s="74" t="str">
        <f t="shared" si="395"/>
        <v>fev/2019</v>
      </c>
      <c r="E12669" s="264">
        <v>43521</v>
      </c>
      <c r="F12669" s="260">
        <v>269154</v>
      </c>
      <c r="G12669" s="260" t="s">
        <v>2238</v>
      </c>
      <c r="H12669" s="265" t="s">
        <v>222</v>
      </c>
      <c r="I12669" s="265" t="s">
        <v>562</v>
      </c>
      <c r="J12669" s="265">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0" t="s">
        <v>2228</v>
      </c>
      <c r="C12670" s="261" t="s">
        <v>138</v>
      </c>
      <c r="D12670" s="74" t="str">
        <f t="shared" si="395"/>
        <v>fev/2019</v>
      </c>
      <c r="E12670" s="264">
        <v>43521</v>
      </c>
      <c r="F12670" s="260">
        <v>269155</v>
      </c>
      <c r="G12670" s="260" t="s">
        <v>2238</v>
      </c>
      <c r="H12670" s="265" t="s">
        <v>222</v>
      </c>
      <c r="I12670" s="265" t="s">
        <v>2181</v>
      </c>
      <c r="J12670" s="266">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0" t="s">
        <v>2228</v>
      </c>
      <c r="C12671" s="261" t="s">
        <v>138</v>
      </c>
      <c r="D12671" s="74" t="str">
        <f t="shared" si="395"/>
        <v>fev/2019</v>
      </c>
      <c r="E12671" s="264">
        <v>43521</v>
      </c>
      <c r="F12671" s="260">
        <v>269155</v>
      </c>
      <c r="G12671" s="260" t="s">
        <v>2238</v>
      </c>
      <c r="H12671" s="265" t="s">
        <v>222</v>
      </c>
      <c r="I12671" s="265" t="s">
        <v>562</v>
      </c>
      <c r="J12671" s="265">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0" t="s">
        <v>2228</v>
      </c>
      <c r="C12672" s="261" t="s">
        <v>138</v>
      </c>
      <c r="D12672" s="74" t="str">
        <f t="shared" si="395"/>
        <v>fev/2019</v>
      </c>
      <c r="E12672" s="264">
        <v>43521</v>
      </c>
      <c r="F12672" s="260">
        <v>2478</v>
      </c>
      <c r="G12672" s="260" t="s">
        <v>2229</v>
      </c>
      <c r="H12672" s="265" t="s">
        <v>2322</v>
      </c>
      <c r="I12672" s="265" t="s">
        <v>120</v>
      </c>
      <c r="J12672" s="265">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0" t="s">
        <v>2228</v>
      </c>
      <c r="C12673" s="261" t="s">
        <v>138</v>
      </c>
      <c r="D12673" s="74" t="str">
        <f t="shared" si="395"/>
        <v>fev/2019</v>
      </c>
      <c r="E12673" s="264">
        <v>43521</v>
      </c>
      <c r="F12673" s="260" t="s">
        <v>1261</v>
      </c>
      <c r="G12673" s="260" t="s">
        <v>2229</v>
      </c>
      <c r="H12673" s="265" t="s">
        <v>2250</v>
      </c>
      <c r="I12673" s="265" t="s">
        <v>135</v>
      </c>
      <c r="J12673" s="265">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0" t="s">
        <v>2228</v>
      </c>
      <c r="C12674" s="261" t="s">
        <v>138</v>
      </c>
      <c r="D12674" s="74" t="str">
        <f t="shared" si="395"/>
        <v>fev/2019</v>
      </c>
      <c r="E12674" s="264">
        <v>43521</v>
      </c>
      <c r="F12674" s="260" t="s">
        <v>1261</v>
      </c>
      <c r="G12674" s="260" t="s">
        <v>2229</v>
      </c>
      <c r="H12674" s="265" t="s">
        <v>2250</v>
      </c>
      <c r="I12674" s="265" t="s">
        <v>135</v>
      </c>
      <c r="J12674" s="265">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0" t="s">
        <v>2228</v>
      </c>
      <c r="C12675" s="261" t="s">
        <v>138</v>
      </c>
      <c r="D12675" s="74" t="str">
        <f t="shared" si="395"/>
        <v>fev/2019</v>
      </c>
      <c r="E12675" s="264">
        <v>43521</v>
      </c>
      <c r="F12675" s="260" t="s">
        <v>1261</v>
      </c>
      <c r="G12675" s="260" t="s">
        <v>2229</v>
      </c>
      <c r="H12675" s="265" t="s">
        <v>2250</v>
      </c>
      <c r="I12675" s="265" t="s">
        <v>135</v>
      </c>
      <c r="J12675" s="265">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0" t="s">
        <v>2228</v>
      </c>
      <c r="C12676" s="261" t="s">
        <v>138</v>
      </c>
      <c r="D12676" s="74" t="str">
        <f t="shared" ref="D12676:D12739" si="397">TEXT(E12676,"mmm/aaaa")</f>
        <v>fev/2019</v>
      </c>
      <c r="E12676" s="264">
        <v>43521</v>
      </c>
      <c r="F12676" s="260" t="s">
        <v>1261</v>
      </c>
      <c r="G12676" s="260" t="s">
        <v>2229</v>
      </c>
      <c r="H12676" s="265" t="s">
        <v>2250</v>
      </c>
      <c r="I12676" s="265" t="s">
        <v>135</v>
      </c>
      <c r="J12676" s="265">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0" t="s">
        <v>2228</v>
      </c>
      <c r="C12677" s="261" t="s">
        <v>138</v>
      </c>
      <c r="D12677" s="74" t="str">
        <f t="shared" si="397"/>
        <v>fev/2019</v>
      </c>
      <c r="E12677" s="264">
        <v>43521</v>
      </c>
      <c r="F12677" s="260" t="s">
        <v>1261</v>
      </c>
      <c r="G12677" s="260" t="s">
        <v>2229</v>
      </c>
      <c r="H12677" s="265" t="s">
        <v>2250</v>
      </c>
      <c r="I12677" s="265" t="s">
        <v>135</v>
      </c>
      <c r="J12677" s="265">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0" t="s">
        <v>2228</v>
      </c>
      <c r="C12678" s="261" t="s">
        <v>138</v>
      </c>
      <c r="D12678" s="74" t="str">
        <f t="shared" si="397"/>
        <v>fev/2019</v>
      </c>
      <c r="E12678" s="264">
        <v>43521</v>
      </c>
      <c r="F12678" s="260" t="s">
        <v>1261</v>
      </c>
      <c r="G12678" s="260" t="s">
        <v>2229</v>
      </c>
      <c r="H12678" s="265" t="s">
        <v>2250</v>
      </c>
      <c r="I12678" s="265" t="s">
        <v>135</v>
      </c>
      <c r="J12678" s="265">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0" t="s">
        <v>2228</v>
      </c>
      <c r="C12679" s="261" t="s">
        <v>138</v>
      </c>
      <c r="D12679" s="74" t="str">
        <f t="shared" si="397"/>
        <v>fev/2019</v>
      </c>
      <c r="E12679" s="264">
        <v>43521</v>
      </c>
      <c r="F12679" s="260" t="s">
        <v>1261</v>
      </c>
      <c r="G12679" s="260" t="s">
        <v>2229</v>
      </c>
      <c r="H12679" s="265" t="s">
        <v>2250</v>
      </c>
      <c r="I12679" s="265" t="s">
        <v>135</v>
      </c>
      <c r="J12679" s="265">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0" t="s">
        <v>2228</v>
      </c>
      <c r="C12680" s="261" t="s">
        <v>138</v>
      </c>
      <c r="D12680" s="74" t="str">
        <f t="shared" si="397"/>
        <v>fev/2019</v>
      </c>
      <c r="E12680" s="264">
        <v>43521</v>
      </c>
      <c r="F12680" s="260" t="s">
        <v>1261</v>
      </c>
      <c r="G12680" s="260" t="s">
        <v>2229</v>
      </c>
      <c r="H12680" s="265" t="s">
        <v>2250</v>
      </c>
      <c r="I12680" s="265" t="s">
        <v>135</v>
      </c>
      <c r="J12680" s="265">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0" t="s">
        <v>2228</v>
      </c>
      <c r="C12681" s="261" t="s">
        <v>138</v>
      </c>
      <c r="D12681" s="74" t="str">
        <f t="shared" si="397"/>
        <v>fev/2019</v>
      </c>
      <c r="E12681" s="264">
        <v>43521</v>
      </c>
      <c r="F12681" s="260" t="s">
        <v>1261</v>
      </c>
      <c r="G12681" s="260" t="s">
        <v>2229</v>
      </c>
      <c r="H12681" s="265" t="s">
        <v>2250</v>
      </c>
      <c r="I12681" s="265" t="s">
        <v>135</v>
      </c>
      <c r="J12681" s="265">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0" t="s">
        <v>2228</v>
      </c>
      <c r="C12682" s="261" t="s">
        <v>138</v>
      </c>
      <c r="D12682" s="74" t="str">
        <f t="shared" si="397"/>
        <v>fev/2019</v>
      </c>
      <c r="E12682" s="264">
        <v>43522</v>
      </c>
      <c r="F12682" s="260">
        <v>4862</v>
      </c>
      <c r="G12682" s="260" t="s">
        <v>2229</v>
      </c>
      <c r="H12682" s="265" t="s">
        <v>4376</v>
      </c>
      <c r="I12682" s="265" t="s">
        <v>2182</v>
      </c>
      <c r="J12682" s="266">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0" t="s">
        <v>2228</v>
      </c>
      <c r="C12683" s="261" t="s">
        <v>138</v>
      </c>
      <c r="D12683" s="74" t="str">
        <f t="shared" si="397"/>
        <v>fev/2019</v>
      </c>
      <c r="E12683" s="264">
        <v>43522</v>
      </c>
      <c r="F12683" s="260">
        <v>1100704</v>
      </c>
      <c r="G12683" s="260" t="s">
        <v>2330</v>
      </c>
      <c r="H12683" s="265" t="s">
        <v>4400</v>
      </c>
      <c r="I12683" s="265" t="s">
        <v>2181</v>
      </c>
      <c r="J12683" s="266">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0" t="s">
        <v>2228</v>
      </c>
      <c r="C12684" s="261" t="s">
        <v>138</v>
      </c>
      <c r="D12684" s="74" t="str">
        <f t="shared" si="397"/>
        <v>fev/2019</v>
      </c>
      <c r="E12684" s="264">
        <v>43522</v>
      </c>
      <c r="F12684" s="260">
        <v>19841</v>
      </c>
      <c r="G12684" s="260" t="s">
        <v>2229</v>
      </c>
      <c r="H12684" s="265" t="s">
        <v>4407</v>
      </c>
      <c r="I12684" s="265" t="s">
        <v>2182</v>
      </c>
      <c r="J12684" s="266">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0" t="s">
        <v>2228</v>
      </c>
      <c r="C12685" s="261" t="s">
        <v>138</v>
      </c>
      <c r="D12685" s="74" t="str">
        <f t="shared" si="397"/>
        <v>fev/2019</v>
      </c>
      <c r="E12685" s="264">
        <v>43522</v>
      </c>
      <c r="F12685" s="260">
        <v>155</v>
      </c>
      <c r="G12685" s="260" t="s">
        <v>2229</v>
      </c>
      <c r="H12685" s="265" t="s">
        <v>2353</v>
      </c>
      <c r="I12685" s="265" t="s">
        <v>179</v>
      </c>
      <c r="J12685" s="266">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0" t="s">
        <v>2228</v>
      </c>
      <c r="C12686" s="261" t="s">
        <v>138</v>
      </c>
      <c r="D12686" s="74" t="str">
        <f t="shared" si="397"/>
        <v>fev/2019</v>
      </c>
      <c r="E12686" s="264">
        <v>43522</v>
      </c>
      <c r="F12686" s="260">
        <v>65517</v>
      </c>
      <c r="G12686" s="260" t="s">
        <v>2229</v>
      </c>
      <c r="H12686" s="265" t="s">
        <v>3817</v>
      </c>
      <c r="I12686" s="265" t="s">
        <v>2182</v>
      </c>
      <c r="J12686" s="265">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0" t="s">
        <v>2228</v>
      </c>
      <c r="C12687" s="261" t="s">
        <v>138</v>
      </c>
      <c r="D12687" s="74" t="str">
        <f t="shared" si="397"/>
        <v>fev/2019</v>
      </c>
      <c r="E12687" s="264">
        <v>43522</v>
      </c>
      <c r="F12687" s="260">
        <v>3428</v>
      </c>
      <c r="G12687" s="260" t="s">
        <v>2229</v>
      </c>
      <c r="H12687" s="265" t="s">
        <v>4439</v>
      </c>
      <c r="I12687" s="265" t="s">
        <v>2194</v>
      </c>
      <c r="J12687" s="266">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0" t="s">
        <v>2228</v>
      </c>
      <c r="C12688" s="261" t="s">
        <v>138</v>
      </c>
      <c r="D12688" s="74" t="str">
        <f t="shared" si="397"/>
        <v>fev/2019</v>
      </c>
      <c r="E12688" s="264">
        <v>43522</v>
      </c>
      <c r="F12688" s="260">
        <v>8467</v>
      </c>
      <c r="G12688" s="260" t="s">
        <v>2324</v>
      </c>
      <c r="H12688" s="265" t="s">
        <v>4440</v>
      </c>
      <c r="I12688" s="265" t="s">
        <v>2182</v>
      </c>
      <c r="J12688" s="265">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0" t="s">
        <v>2228</v>
      </c>
      <c r="C12689" s="261" t="s">
        <v>138</v>
      </c>
      <c r="D12689" s="74" t="str">
        <f t="shared" si="397"/>
        <v>fev/2019</v>
      </c>
      <c r="E12689" s="264">
        <v>43522</v>
      </c>
      <c r="F12689" s="260">
        <v>8467</v>
      </c>
      <c r="G12689" s="260" t="s">
        <v>2238</v>
      </c>
      <c r="H12689" s="265" t="s">
        <v>4440</v>
      </c>
      <c r="I12689" s="265" t="s">
        <v>2182</v>
      </c>
      <c r="J12689" s="265">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0" t="s">
        <v>2228</v>
      </c>
      <c r="C12690" s="261" t="s">
        <v>138</v>
      </c>
      <c r="D12690" s="74" t="str">
        <f t="shared" si="397"/>
        <v>fev/2019</v>
      </c>
      <c r="E12690" s="264">
        <v>43522</v>
      </c>
      <c r="F12690" s="260">
        <v>10503</v>
      </c>
      <c r="G12690" s="260" t="s">
        <v>2229</v>
      </c>
      <c r="H12690" s="265" t="s">
        <v>4369</v>
      </c>
      <c r="I12690" s="265" t="s">
        <v>2183</v>
      </c>
      <c r="J12690" s="265">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0" t="s">
        <v>2228</v>
      </c>
      <c r="C12691" s="261" t="s">
        <v>138</v>
      </c>
      <c r="D12691" s="74" t="str">
        <f t="shared" si="397"/>
        <v>fev/2019</v>
      </c>
      <c r="E12691" s="264">
        <v>43522</v>
      </c>
      <c r="F12691" s="260">
        <v>10503</v>
      </c>
      <c r="G12691" s="260" t="s">
        <v>2229</v>
      </c>
      <c r="H12691" s="265" t="s">
        <v>4369</v>
      </c>
      <c r="I12691" s="265" t="s">
        <v>562</v>
      </c>
      <c r="J12691" s="265">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0" t="s">
        <v>2228</v>
      </c>
      <c r="C12692" s="261" t="s">
        <v>138</v>
      </c>
      <c r="D12692" s="74" t="str">
        <f t="shared" si="397"/>
        <v>fev/2019</v>
      </c>
      <c r="E12692" s="264">
        <v>43522</v>
      </c>
      <c r="F12692" s="260">
        <v>291393</v>
      </c>
      <c r="G12692" s="260" t="s">
        <v>2229</v>
      </c>
      <c r="H12692" s="265" t="s">
        <v>174</v>
      </c>
      <c r="I12692" s="265" t="s">
        <v>2188</v>
      </c>
      <c r="J12692" s="266">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0" t="s">
        <v>2228</v>
      </c>
      <c r="C12693" s="261" t="s">
        <v>138</v>
      </c>
      <c r="D12693" s="74" t="str">
        <f t="shared" si="397"/>
        <v>fev/2019</v>
      </c>
      <c r="E12693" s="264">
        <v>43522</v>
      </c>
      <c r="F12693" s="260">
        <v>1842</v>
      </c>
      <c r="G12693" s="260" t="s">
        <v>2229</v>
      </c>
      <c r="H12693" s="265" t="s">
        <v>2394</v>
      </c>
      <c r="I12693" s="265" t="s">
        <v>2192</v>
      </c>
      <c r="J12693" s="266">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0" t="s">
        <v>2228</v>
      </c>
      <c r="C12694" s="261" t="s">
        <v>138</v>
      </c>
      <c r="D12694" s="74" t="str">
        <f t="shared" si="397"/>
        <v>fev/2019</v>
      </c>
      <c r="E12694" s="264">
        <v>43522</v>
      </c>
      <c r="F12694" s="260">
        <v>3381</v>
      </c>
      <c r="G12694" s="260" t="s">
        <v>2229</v>
      </c>
      <c r="H12694" s="265" t="s">
        <v>4441</v>
      </c>
      <c r="I12694" s="265" t="s">
        <v>2182</v>
      </c>
      <c r="J12694" s="265">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0" t="s">
        <v>2228</v>
      </c>
      <c r="C12695" s="261" t="s">
        <v>138</v>
      </c>
      <c r="D12695" s="74" t="str">
        <f t="shared" si="397"/>
        <v>fev/2019</v>
      </c>
      <c r="E12695" s="264">
        <v>43522</v>
      </c>
      <c r="F12695" s="260" t="s">
        <v>1070</v>
      </c>
      <c r="G12695" s="260" t="s">
        <v>2229</v>
      </c>
      <c r="H12695" s="265" t="s">
        <v>1071</v>
      </c>
      <c r="I12695" s="265" t="s">
        <v>2237</v>
      </c>
      <c r="J12695" s="266">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0" t="s">
        <v>2228</v>
      </c>
      <c r="C12696" s="261" t="s">
        <v>138</v>
      </c>
      <c r="D12696" s="74" t="str">
        <f t="shared" si="397"/>
        <v>fev/2019</v>
      </c>
      <c r="E12696" s="264">
        <v>43522</v>
      </c>
      <c r="F12696" s="260">
        <v>7949</v>
      </c>
      <c r="G12696" s="260" t="s">
        <v>2229</v>
      </c>
      <c r="H12696" s="265" t="s">
        <v>3254</v>
      </c>
      <c r="I12696" s="265" t="s">
        <v>2204</v>
      </c>
      <c r="J12696" s="266">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0" t="s">
        <v>2228</v>
      </c>
      <c r="C12697" s="261" t="s">
        <v>138</v>
      </c>
      <c r="D12697" s="74" t="str">
        <f t="shared" si="397"/>
        <v>fev/2019</v>
      </c>
      <c r="E12697" s="264">
        <v>43522</v>
      </c>
      <c r="F12697" s="260">
        <v>2812</v>
      </c>
      <c r="G12697" s="260" t="s">
        <v>2229</v>
      </c>
      <c r="H12697" s="265" t="s">
        <v>4442</v>
      </c>
      <c r="I12697" s="265" t="s">
        <v>241</v>
      </c>
      <c r="J12697" s="265">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0" t="s">
        <v>2228</v>
      </c>
      <c r="C12698" s="261" t="s">
        <v>138</v>
      </c>
      <c r="D12698" s="74" t="str">
        <f t="shared" si="397"/>
        <v>fev/2019</v>
      </c>
      <c r="E12698" s="264">
        <v>43522</v>
      </c>
      <c r="F12698" s="260">
        <v>2812</v>
      </c>
      <c r="G12698" s="260" t="s">
        <v>2229</v>
      </c>
      <c r="H12698" s="265" t="s">
        <v>4442</v>
      </c>
      <c r="I12698" s="265" t="s">
        <v>562</v>
      </c>
      <c r="J12698" s="265">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0" t="s">
        <v>2228</v>
      </c>
      <c r="C12699" s="261" t="s">
        <v>138</v>
      </c>
      <c r="D12699" s="74" t="str">
        <f t="shared" si="397"/>
        <v>fev/2019</v>
      </c>
      <c r="E12699" s="264">
        <v>43522</v>
      </c>
      <c r="F12699" s="260">
        <v>3451</v>
      </c>
      <c r="G12699" s="260" t="s">
        <v>2229</v>
      </c>
      <c r="H12699" s="265" t="s">
        <v>3217</v>
      </c>
      <c r="I12699" s="265" t="s">
        <v>2217</v>
      </c>
      <c r="J12699" s="266">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0" t="s">
        <v>2228</v>
      </c>
      <c r="C12700" s="261" t="s">
        <v>138</v>
      </c>
      <c r="D12700" s="74" t="str">
        <f t="shared" si="397"/>
        <v>fev/2019</v>
      </c>
      <c r="E12700" s="264">
        <v>43522</v>
      </c>
      <c r="F12700" s="260" t="s">
        <v>1261</v>
      </c>
      <c r="G12700" s="260" t="s">
        <v>2229</v>
      </c>
      <c r="H12700" s="265" t="s">
        <v>2250</v>
      </c>
      <c r="I12700" s="265" t="s">
        <v>135</v>
      </c>
      <c r="J12700" s="265">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0" t="s">
        <v>2228</v>
      </c>
      <c r="C12701" s="261" t="s">
        <v>138</v>
      </c>
      <c r="D12701" s="74" t="str">
        <f t="shared" si="397"/>
        <v>fev/2019</v>
      </c>
      <c r="E12701" s="264">
        <v>43522</v>
      </c>
      <c r="F12701" s="260" t="s">
        <v>1261</v>
      </c>
      <c r="G12701" s="260" t="s">
        <v>2229</v>
      </c>
      <c r="H12701" s="265" t="s">
        <v>2250</v>
      </c>
      <c r="I12701" s="265" t="s">
        <v>135</v>
      </c>
      <c r="J12701" s="265">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0" t="s">
        <v>2228</v>
      </c>
      <c r="C12702" s="261" t="s">
        <v>138</v>
      </c>
      <c r="D12702" s="74" t="str">
        <f t="shared" si="397"/>
        <v>fev/2019</v>
      </c>
      <c r="E12702" s="264">
        <v>43522</v>
      </c>
      <c r="F12702" s="260" t="s">
        <v>1261</v>
      </c>
      <c r="G12702" s="260" t="s">
        <v>2229</v>
      </c>
      <c r="H12702" s="265" t="s">
        <v>2250</v>
      </c>
      <c r="I12702" s="265" t="s">
        <v>135</v>
      </c>
      <c r="J12702" s="265">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0" t="s">
        <v>2228</v>
      </c>
      <c r="C12703" s="261" t="s">
        <v>138</v>
      </c>
      <c r="D12703" s="74" t="str">
        <f t="shared" si="397"/>
        <v>fev/2019</v>
      </c>
      <c r="E12703" s="264">
        <v>43522</v>
      </c>
      <c r="F12703" s="260" t="s">
        <v>1261</v>
      </c>
      <c r="G12703" s="260" t="s">
        <v>2229</v>
      </c>
      <c r="H12703" s="265" t="s">
        <v>2250</v>
      </c>
      <c r="I12703" s="265" t="s">
        <v>135</v>
      </c>
      <c r="J12703" s="265">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0" t="s">
        <v>2228</v>
      </c>
      <c r="C12704" s="261" t="s">
        <v>138</v>
      </c>
      <c r="D12704" s="74" t="str">
        <f t="shared" si="397"/>
        <v>fev/2019</v>
      </c>
      <c r="E12704" s="264">
        <v>43522</v>
      </c>
      <c r="F12704" s="260" t="s">
        <v>1261</v>
      </c>
      <c r="G12704" s="260" t="s">
        <v>2229</v>
      </c>
      <c r="H12704" s="265" t="s">
        <v>2250</v>
      </c>
      <c r="I12704" s="265" t="s">
        <v>135</v>
      </c>
      <c r="J12704" s="265">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0" t="s">
        <v>2228</v>
      </c>
      <c r="C12705" s="261" t="s">
        <v>138</v>
      </c>
      <c r="D12705" s="74" t="str">
        <f t="shared" si="397"/>
        <v>fev/2019</v>
      </c>
      <c r="E12705" s="264">
        <v>43522</v>
      </c>
      <c r="F12705" s="260" t="s">
        <v>1261</v>
      </c>
      <c r="G12705" s="260" t="s">
        <v>2229</v>
      </c>
      <c r="H12705" s="265" t="s">
        <v>2250</v>
      </c>
      <c r="I12705" s="265" t="s">
        <v>135</v>
      </c>
      <c r="J12705" s="265">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0" t="s">
        <v>2228</v>
      </c>
      <c r="C12706" s="261" t="s">
        <v>138</v>
      </c>
      <c r="D12706" s="74" t="str">
        <f t="shared" si="397"/>
        <v>fev/2019</v>
      </c>
      <c r="E12706" s="264">
        <v>43522</v>
      </c>
      <c r="F12706" s="260" t="s">
        <v>1261</v>
      </c>
      <c r="G12706" s="260" t="s">
        <v>2229</v>
      </c>
      <c r="H12706" s="265" t="s">
        <v>2250</v>
      </c>
      <c r="I12706" s="265" t="s">
        <v>135</v>
      </c>
      <c r="J12706" s="265">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0" t="s">
        <v>2228</v>
      </c>
      <c r="C12707" s="261" t="s">
        <v>138</v>
      </c>
      <c r="D12707" s="74" t="str">
        <f t="shared" si="397"/>
        <v>fev/2019</v>
      </c>
      <c r="E12707" s="264">
        <v>43522</v>
      </c>
      <c r="F12707" s="260" t="s">
        <v>1261</v>
      </c>
      <c r="G12707" s="260" t="s">
        <v>2229</v>
      </c>
      <c r="H12707" s="265" t="s">
        <v>2250</v>
      </c>
      <c r="I12707" s="265" t="s">
        <v>135</v>
      </c>
      <c r="J12707" s="265">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0" t="s">
        <v>2228</v>
      </c>
      <c r="C12708" s="261" t="s">
        <v>138</v>
      </c>
      <c r="D12708" s="74" t="str">
        <f t="shared" si="397"/>
        <v>fev/2019</v>
      </c>
      <c r="E12708" s="264">
        <v>43522</v>
      </c>
      <c r="F12708" s="260" t="s">
        <v>1261</v>
      </c>
      <c r="G12708" s="260" t="s">
        <v>2229</v>
      </c>
      <c r="H12708" s="265" t="s">
        <v>2250</v>
      </c>
      <c r="I12708" s="265" t="s">
        <v>135</v>
      </c>
      <c r="J12708" s="265">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0" t="s">
        <v>2228</v>
      </c>
      <c r="C12709" s="261" t="s">
        <v>138</v>
      </c>
      <c r="D12709" s="74" t="str">
        <f t="shared" si="397"/>
        <v>fev/2019</v>
      </c>
      <c r="E12709" s="264">
        <v>43522</v>
      </c>
      <c r="F12709" s="260" t="s">
        <v>1261</v>
      </c>
      <c r="G12709" s="260" t="s">
        <v>2229</v>
      </c>
      <c r="H12709" s="265" t="s">
        <v>2250</v>
      </c>
      <c r="I12709" s="265" t="s">
        <v>135</v>
      </c>
      <c r="J12709" s="265">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0" t="s">
        <v>2228</v>
      </c>
      <c r="C12710" s="261" t="s">
        <v>138</v>
      </c>
      <c r="D12710" s="74" t="str">
        <f t="shared" si="397"/>
        <v>fev/2019</v>
      </c>
      <c r="E12710" s="264">
        <v>43522</v>
      </c>
      <c r="F12710" s="260" t="s">
        <v>1261</v>
      </c>
      <c r="G12710" s="260" t="s">
        <v>2229</v>
      </c>
      <c r="H12710" s="265" t="s">
        <v>2250</v>
      </c>
      <c r="I12710" s="265" t="s">
        <v>135</v>
      </c>
      <c r="J12710" s="265">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0" t="s">
        <v>2228</v>
      </c>
      <c r="C12711" s="261" t="s">
        <v>138</v>
      </c>
      <c r="D12711" s="74" t="str">
        <f t="shared" si="397"/>
        <v>fev/2019</v>
      </c>
      <c r="E12711" s="264">
        <v>43522</v>
      </c>
      <c r="F12711" s="260" t="s">
        <v>1261</v>
      </c>
      <c r="G12711" s="260" t="s">
        <v>2229</v>
      </c>
      <c r="H12711" s="265" t="s">
        <v>2250</v>
      </c>
      <c r="I12711" s="265" t="s">
        <v>135</v>
      </c>
      <c r="J12711" s="265">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0" t="s">
        <v>2240</v>
      </c>
      <c r="C12712" s="261" t="s">
        <v>138</v>
      </c>
      <c r="D12712" s="74" t="str">
        <f t="shared" si="397"/>
        <v>fev/2019</v>
      </c>
      <c r="E12712" s="264">
        <v>43523</v>
      </c>
      <c r="F12712" s="260" t="s">
        <v>161</v>
      </c>
      <c r="G12712" s="260" t="s">
        <v>2229</v>
      </c>
      <c r="H12712" s="265" t="s">
        <v>161</v>
      </c>
      <c r="I12712" s="265" t="s">
        <v>2168</v>
      </c>
      <c r="J12712" s="266">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0" t="s">
        <v>2240</v>
      </c>
      <c r="C12713" s="261" t="s">
        <v>138</v>
      </c>
      <c r="D12713" s="74" t="str">
        <f t="shared" si="397"/>
        <v>fev/2019</v>
      </c>
      <c r="E12713" s="264">
        <v>43523</v>
      </c>
      <c r="F12713" s="260" t="s">
        <v>161</v>
      </c>
      <c r="G12713" s="260" t="s">
        <v>2229</v>
      </c>
      <c r="H12713" s="265" t="s">
        <v>161</v>
      </c>
      <c r="I12713" s="265" t="s">
        <v>2168</v>
      </c>
      <c r="J12713" s="266">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77" si="398">IF(K12714="NÃO ENCONTRADO",0,RIGHT(D12714,4))</f>
        <v>2019</v>
      </c>
      <c r="B12714" s="260" t="s">
        <v>2240</v>
      </c>
      <c r="C12714" s="261" t="s">
        <v>138</v>
      </c>
      <c r="D12714" s="74" t="str">
        <f t="shared" si="397"/>
        <v>fev/2019</v>
      </c>
      <c r="E12714" s="264">
        <v>43523</v>
      </c>
      <c r="F12714" s="260" t="s">
        <v>1070</v>
      </c>
      <c r="G12714" s="260" t="s">
        <v>2229</v>
      </c>
      <c r="H12714" s="265" t="s">
        <v>1071</v>
      </c>
      <c r="I12714" s="265" t="s">
        <v>2237</v>
      </c>
      <c r="J12714" s="265">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0" t="s">
        <v>2240</v>
      </c>
      <c r="C12715" s="261" t="s">
        <v>138</v>
      </c>
      <c r="D12715" s="74" t="str">
        <f t="shared" si="397"/>
        <v>fev/2019</v>
      </c>
      <c r="E12715" s="264">
        <v>43523</v>
      </c>
      <c r="F12715" s="260" t="s">
        <v>1061</v>
      </c>
      <c r="G12715" s="260" t="s">
        <v>2229</v>
      </c>
      <c r="H12715" s="265" t="s">
        <v>4370</v>
      </c>
      <c r="I12715" s="265" t="s">
        <v>126</v>
      </c>
      <c r="J12715" s="266">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0" t="s">
        <v>2228</v>
      </c>
      <c r="C12716" s="261" t="s">
        <v>138</v>
      </c>
      <c r="D12716" s="74" t="str">
        <f t="shared" si="397"/>
        <v>fev/2019</v>
      </c>
      <c r="E12716" s="264">
        <v>43523</v>
      </c>
      <c r="F12716" s="260" t="s">
        <v>4374</v>
      </c>
      <c r="G12716" s="260" t="s">
        <v>2229</v>
      </c>
      <c r="H12716" s="265" t="s">
        <v>72</v>
      </c>
      <c r="I12716" s="265" t="s">
        <v>1064</v>
      </c>
      <c r="J12716" s="266">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0" t="s">
        <v>2228</v>
      </c>
      <c r="C12717" s="261" t="s">
        <v>138</v>
      </c>
      <c r="D12717" s="74" t="str">
        <f t="shared" si="397"/>
        <v>fev/2019</v>
      </c>
      <c r="E12717" s="264">
        <v>43523</v>
      </c>
      <c r="F12717" s="260">
        <v>401841</v>
      </c>
      <c r="G12717" s="260" t="s">
        <v>2229</v>
      </c>
      <c r="H12717" s="265" t="s">
        <v>4398</v>
      </c>
      <c r="I12717" s="265" t="s">
        <v>2182</v>
      </c>
      <c r="J12717" s="266">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0" t="s">
        <v>2228</v>
      </c>
      <c r="C12718" s="261" t="s">
        <v>138</v>
      </c>
      <c r="D12718" s="74" t="str">
        <f t="shared" si="397"/>
        <v>fev/2019</v>
      </c>
      <c r="E12718" s="264">
        <v>43523</v>
      </c>
      <c r="F12718" s="260">
        <v>377</v>
      </c>
      <c r="G12718" s="260" t="s">
        <v>2229</v>
      </c>
      <c r="H12718" s="269" t="s">
        <v>4391</v>
      </c>
      <c r="I12718" s="265" t="s">
        <v>2202</v>
      </c>
      <c r="J12718" s="266">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0" t="s">
        <v>2228</v>
      </c>
      <c r="C12719" s="261" t="s">
        <v>138</v>
      </c>
      <c r="D12719" s="74" t="str">
        <f t="shared" si="397"/>
        <v>fev/2019</v>
      </c>
      <c r="E12719" s="264">
        <v>43523</v>
      </c>
      <c r="F12719" s="260">
        <v>8153</v>
      </c>
      <c r="G12719" s="260" t="s">
        <v>2229</v>
      </c>
      <c r="H12719" s="265" t="s">
        <v>4443</v>
      </c>
      <c r="I12719" s="265" t="s">
        <v>2182</v>
      </c>
      <c r="J12719" s="266">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0" t="s">
        <v>2228</v>
      </c>
      <c r="C12720" s="261" t="s">
        <v>138</v>
      </c>
      <c r="D12720" s="74" t="str">
        <f t="shared" si="397"/>
        <v>fev/2019</v>
      </c>
      <c r="E12720" s="264">
        <v>43523</v>
      </c>
      <c r="F12720" s="260">
        <v>8153</v>
      </c>
      <c r="G12720" s="260" t="s">
        <v>2229</v>
      </c>
      <c r="H12720" s="265" t="s">
        <v>4443</v>
      </c>
      <c r="I12720" s="265" t="s">
        <v>562</v>
      </c>
      <c r="J12720" s="265">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0" t="s">
        <v>2228</v>
      </c>
      <c r="C12721" s="261" t="s">
        <v>138</v>
      </c>
      <c r="D12721" s="74" t="str">
        <f t="shared" si="397"/>
        <v>fev/2019</v>
      </c>
      <c r="E12721" s="264">
        <v>43523</v>
      </c>
      <c r="F12721" s="260">
        <v>148317</v>
      </c>
      <c r="G12721" s="260" t="s">
        <v>2229</v>
      </c>
      <c r="H12721" s="265" t="s">
        <v>4444</v>
      </c>
      <c r="I12721" s="265" t="s">
        <v>2217</v>
      </c>
      <c r="J12721" s="265">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0" t="s">
        <v>2228</v>
      </c>
      <c r="C12722" s="261" t="s">
        <v>138</v>
      </c>
      <c r="D12722" s="74" t="str">
        <f t="shared" si="397"/>
        <v>fev/2019</v>
      </c>
      <c r="E12722" s="264">
        <v>43523</v>
      </c>
      <c r="F12722" s="260">
        <v>831</v>
      </c>
      <c r="G12722" s="260" t="s">
        <v>2229</v>
      </c>
      <c r="H12722" s="265" t="s">
        <v>4445</v>
      </c>
      <c r="I12722" s="265" t="s">
        <v>241</v>
      </c>
      <c r="J12722" s="265">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0" t="s">
        <v>2228</v>
      </c>
      <c r="C12723" s="261" t="s">
        <v>138</v>
      </c>
      <c r="D12723" s="74" t="str">
        <f t="shared" si="397"/>
        <v>fev/2019</v>
      </c>
      <c r="E12723" s="264">
        <v>43523</v>
      </c>
      <c r="F12723" s="260">
        <v>318072</v>
      </c>
      <c r="G12723" s="260" t="s">
        <v>2284</v>
      </c>
      <c r="H12723" s="265" t="s">
        <v>4386</v>
      </c>
      <c r="I12723" s="265" t="s">
        <v>2181</v>
      </c>
      <c r="J12723" s="265">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0" t="s">
        <v>2228</v>
      </c>
      <c r="C12724" s="261" t="s">
        <v>138</v>
      </c>
      <c r="D12724" s="74" t="str">
        <f t="shared" si="397"/>
        <v>fev/2019</v>
      </c>
      <c r="E12724" s="264">
        <v>43523</v>
      </c>
      <c r="F12724" s="260">
        <v>318072</v>
      </c>
      <c r="G12724" s="260" t="s">
        <v>2284</v>
      </c>
      <c r="H12724" s="265" t="s">
        <v>4386</v>
      </c>
      <c r="I12724" s="265" t="s">
        <v>562</v>
      </c>
      <c r="J12724" s="265">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0" t="s">
        <v>2228</v>
      </c>
      <c r="C12725" s="261" t="s">
        <v>138</v>
      </c>
      <c r="D12725" s="74" t="str">
        <f t="shared" si="397"/>
        <v>fev/2019</v>
      </c>
      <c r="E12725" s="264">
        <v>43523</v>
      </c>
      <c r="F12725" s="260">
        <v>318073</v>
      </c>
      <c r="G12725" s="260" t="s">
        <v>2229</v>
      </c>
      <c r="H12725" s="265" t="s">
        <v>4386</v>
      </c>
      <c r="I12725" s="265" t="s">
        <v>2182</v>
      </c>
      <c r="J12725" s="265">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0" t="s">
        <v>2228</v>
      </c>
      <c r="C12726" s="261" t="s">
        <v>138</v>
      </c>
      <c r="D12726" s="74" t="str">
        <f t="shared" si="397"/>
        <v>fev/2019</v>
      </c>
      <c r="E12726" s="264">
        <v>43523</v>
      </c>
      <c r="F12726" s="260">
        <v>318073</v>
      </c>
      <c r="G12726" s="260" t="s">
        <v>2229</v>
      </c>
      <c r="H12726" s="265" t="s">
        <v>4386</v>
      </c>
      <c r="I12726" s="265" t="s">
        <v>562</v>
      </c>
      <c r="J12726" s="265">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0" t="s">
        <v>2228</v>
      </c>
      <c r="C12727" s="261" t="s">
        <v>138</v>
      </c>
      <c r="D12727" s="74" t="str">
        <f t="shared" si="397"/>
        <v>fev/2019</v>
      </c>
      <c r="E12727" s="264">
        <v>43523</v>
      </c>
      <c r="F12727" s="260">
        <v>318067</v>
      </c>
      <c r="G12727" s="260" t="s">
        <v>2229</v>
      </c>
      <c r="H12727" s="265" t="s">
        <v>4386</v>
      </c>
      <c r="I12727" s="265" t="s">
        <v>2181</v>
      </c>
      <c r="J12727" s="265">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0" t="s">
        <v>2228</v>
      </c>
      <c r="C12728" s="261" t="s">
        <v>138</v>
      </c>
      <c r="D12728" s="74" t="str">
        <f t="shared" si="397"/>
        <v>fev/2019</v>
      </c>
      <c r="E12728" s="264">
        <v>43523</v>
      </c>
      <c r="F12728" s="260">
        <v>318067</v>
      </c>
      <c r="G12728" s="260" t="s">
        <v>2229</v>
      </c>
      <c r="H12728" s="265" t="s">
        <v>4386</v>
      </c>
      <c r="I12728" s="265" t="s">
        <v>562</v>
      </c>
      <c r="J12728" s="265">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0" t="s">
        <v>2228</v>
      </c>
      <c r="C12729" s="261" t="s">
        <v>138</v>
      </c>
      <c r="D12729" s="74" t="str">
        <f t="shared" si="397"/>
        <v>fev/2019</v>
      </c>
      <c r="E12729" s="264">
        <v>43523</v>
      </c>
      <c r="F12729" s="260">
        <v>27</v>
      </c>
      <c r="G12729" s="260" t="s">
        <v>2229</v>
      </c>
      <c r="H12729" s="265" t="s">
        <v>3189</v>
      </c>
      <c r="I12729" s="265" t="s">
        <v>2176</v>
      </c>
      <c r="J12729" s="266">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0" t="s">
        <v>2228</v>
      </c>
      <c r="C12730" s="261" t="s">
        <v>138</v>
      </c>
      <c r="D12730" s="74" t="str">
        <f t="shared" si="397"/>
        <v>fev/2019</v>
      </c>
      <c r="E12730" s="264">
        <v>43523</v>
      </c>
      <c r="F12730" s="260">
        <v>6598</v>
      </c>
      <c r="G12730" s="260" t="s">
        <v>2229</v>
      </c>
      <c r="H12730" s="265" t="s">
        <v>4446</v>
      </c>
      <c r="I12730" s="265" t="s">
        <v>2182</v>
      </c>
      <c r="J12730" s="265">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0" t="s">
        <v>2228</v>
      </c>
      <c r="C12731" s="261" t="s">
        <v>138</v>
      </c>
      <c r="D12731" s="74" t="str">
        <f t="shared" si="397"/>
        <v>fev/2019</v>
      </c>
      <c r="E12731" s="264">
        <v>43523</v>
      </c>
      <c r="F12731" s="260">
        <v>6598</v>
      </c>
      <c r="G12731" s="260" t="s">
        <v>2229</v>
      </c>
      <c r="H12731" s="265" t="s">
        <v>4446</v>
      </c>
      <c r="I12731" s="265" t="s">
        <v>562</v>
      </c>
      <c r="J12731" s="265">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0" t="s">
        <v>2228</v>
      </c>
      <c r="C12732" s="261" t="s">
        <v>138</v>
      </c>
      <c r="D12732" s="74" t="str">
        <f t="shared" si="397"/>
        <v>fev/2019</v>
      </c>
      <c r="E12732" s="264">
        <v>43523</v>
      </c>
      <c r="F12732" s="260">
        <v>18965</v>
      </c>
      <c r="G12732" s="260" t="s">
        <v>2229</v>
      </c>
      <c r="H12732" s="265" t="s">
        <v>4411</v>
      </c>
      <c r="I12732" s="265" t="s">
        <v>2190</v>
      </c>
      <c r="J12732" s="265">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0" t="s">
        <v>2228</v>
      </c>
      <c r="C12733" s="261" t="s">
        <v>138</v>
      </c>
      <c r="D12733" s="74" t="str">
        <f t="shared" si="397"/>
        <v>fev/2019</v>
      </c>
      <c r="E12733" s="264">
        <v>43523</v>
      </c>
      <c r="F12733" s="260">
        <v>50134</v>
      </c>
      <c r="G12733" s="260" t="s">
        <v>2229</v>
      </c>
      <c r="H12733" s="265" t="s">
        <v>2321</v>
      </c>
      <c r="I12733" s="265" t="s">
        <v>2188</v>
      </c>
      <c r="J12733" s="265">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0" t="s">
        <v>2228</v>
      </c>
      <c r="C12734" s="261" t="s">
        <v>138</v>
      </c>
      <c r="D12734" s="74" t="str">
        <f t="shared" si="397"/>
        <v>fev/2019</v>
      </c>
      <c r="E12734" s="264">
        <v>43523</v>
      </c>
      <c r="F12734" s="260">
        <v>9087</v>
      </c>
      <c r="G12734" s="260" t="s">
        <v>2229</v>
      </c>
      <c r="H12734" s="265" t="s">
        <v>2683</v>
      </c>
      <c r="I12734" s="265" t="s">
        <v>2188</v>
      </c>
      <c r="J12734" s="265">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0" t="s">
        <v>2228</v>
      </c>
      <c r="C12735" s="261" t="s">
        <v>138</v>
      </c>
      <c r="D12735" s="74" t="str">
        <f t="shared" si="397"/>
        <v>fev/2019</v>
      </c>
      <c r="E12735" s="264">
        <v>43523</v>
      </c>
      <c r="F12735" s="260" t="s">
        <v>1261</v>
      </c>
      <c r="G12735" s="260" t="s">
        <v>2229</v>
      </c>
      <c r="H12735" s="265" t="s">
        <v>2250</v>
      </c>
      <c r="I12735" s="265" t="s">
        <v>135</v>
      </c>
      <c r="J12735" s="265">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0" t="s">
        <v>2228</v>
      </c>
      <c r="C12736" s="261" t="s">
        <v>138</v>
      </c>
      <c r="D12736" s="74" t="str">
        <f t="shared" si="397"/>
        <v>fev/2019</v>
      </c>
      <c r="E12736" s="264">
        <v>43523</v>
      </c>
      <c r="F12736" s="260" t="s">
        <v>1261</v>
      </c>
      <c r="G12736" s="260" t="s">
        <v>2229</v>
      </c>
      <c r="H12736" s="265" t="s">
        <v>2250</v>
      </c>
      <c r="I12736" s="265" t="s">
        <v>135</v>
      </c>
      <c r="J12736" s="265">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0" t="s">
        <v>2228</v>
      </c>
      <c r="C12737" s="261" t="s">
        <v>138</v>
      </c>
      <c r="D12737" s="74" t="str">
        <f t="shared" si="397"/>
        <v>fev/2019</v>
      </c>
      <c r="E12737" s="264">
        <v>43523</v>
      </c>
      <c r="F12737" s="260" t="s">
        <v>1261</v>
      </c>
      <c r="G12737" s="260" t="s">
        <v>2229</v>
      </c>
      <c r="H12737" s="265" t="s">
        <v>2250</v>
      </c>
      <c r="I12737" s="265" t="s">
        <v>135</v>
      </c>
      <c r="J12737" s="265">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0" t="s">
        <v>2228</v>
      </c>
      <c r="C12738" s="261" t="s">
        <v>138</v>
      </c>
      <c r="D12738" s="74" t="str">
        <f t="shared" si="397"/>
        <v>fev/2019</v>
      </c>
      <c r="E12738" s="264">
        <v>43523</v>
      </c>
      <c r="F12738" s="260" t="s">
        <v>1261</v>
      </c>
      <c r="G12738" s="260" t="s">
        <v>2229</v>
      </c>
      <c r="H12738" s="265" t="s">
        <v>2250</v>
      </c>
      <c r="I12738" s="265" t="s">
        <v>135</v>
      </c>
      <c r="J12738" s="265">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0" t="s">
        <v>2228</v>
      </c>
      <c r="C12739" s="261" t="s">
        <v>138</v>
      </c>
      <c r="D12739" s="74" t="str">
        <f t="shared" si="397"/>
        <v>fev/2019</v>
      </c>
      <c r="E12739" s="264">
        <v>43523</v>
      </c>
      <c r="F12739" s="260" t="s">
        <v>1261</v>
      </c>
      <c r="G12739" s="260" t="s">
        <v>2229</v>
      </c>
      <c r="H12739" s="265" t="s">
        <v>2250</v>
      </c>
      <c r="I12739" s="265" t="s">
        <v>135</v>
      </c>
      <c r="J12739" s="265">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0" t="s">
        <v>2228</v>
      </c>
      <c r="C12740" s="261" t="s">
        <v>138</v>
      </c>
      <c r="D12740" s="74" t="str">
        <f t="shared" ref="D12740:D12803" si="399">TEXT(E12740,"mmm/aaaa")</f>
        <v>fev/2019</v>
      </c>
      <c r="E12740" s="264">
        <v>43523</v>
      </c>
      <c r="F12740" s="260" t="s">
        <v>1261</v>
      </c>
      <c r="G12740" s="260" t="s">
        <v>2229</v>
      </c>
      <c r="H12740" s="265" t="s">
        <v>2250</v>
      </c>
      <c r="I12740" s="265" t="s">
        <v>135</v>
      </c>
      <c r="J12740" s="265">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0" t="s">
        <v>2228</v>
      </c>
      <c r="C12741" s="261" t="s">
        <v>138</v>
      </c>
      <c r="D12741" s="74" t="str">
        <f t="shared" si="399"/>
        <v>fev/2019</v>
      </c>
      <c r="E12741" s="264">
        <v>43523</v>
      </c>
      <c r="F12741" s="260" t="s">
        <v>1261</v>
      </c>
      <c r="G12741" s="260" t="s">
        <v>2229</v>
      </c>
      <c r="H12741" s="265" t="s">
        <v>2250</v>
      </c>
      <c r="I12741" s="265" t="s">
        <v>135</v>
      </c>
      <c r="J12741" s="265">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0" t="s">
        <v>2228</v>
      </c>
      <c r="C12742" s="261" t="s">
        <v>138</v>
      </c>
      <c r="D12742" s="74" t="str">
        <f t="shared" si="399"/>
        <v>fev/2019</v>
      </c>
      <c r="E12742" s="264">
        <v>43523</v>
      </c>
      <c r="F12742" s="260" t="s">
        <v>1061</v>
      </c>
      <c r="G12742" s="260" t="s">
        <v>2229</v>
      </c>
      <c r="H12742" s="265" t="s">
        <v>4370</v>
      </c>
      <c r="I12742" s="265" t="s">
        <v>126</v>
      </c>
      <c r="J12742" s="266">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0" t="s">
        <v>2228</v>
      </c>
      <c r="C12743" s="261" t="s">
        <v>138</v>
      </c>
      <c r="D12743" s="74" t="str">
        <f t="shared" si="399"/>
        <v>fev/2019</v>
      </c>
      <c r="E12743" s="264">
        <v>43523</v>
      </c>
      <c r="F12743" s="260">
        <v>18569</v>
      </c>
      <c r="G12743" s="260" t="s">
        <v>2229</v>
      </c>
      <c r="H12743" s="265" t="s">
        <v>4447</v>
      </c>
      <c r="I12743" s="265" t="s">
        <v>2217</v>
      </c>
      <c r="J12743" s="266">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0" t="s">
        <v>2228</v>
      </c>
      <c r="C12744" s="261" t="s">
        <v>138</v>
      </c>
      <c r="D12744" s="74" t="str">
        <f t="shared" si="399"/>
        <v>fev/2019</v>
      </c>
      <c r="E12744" s="264">
        <v>43523</v>
      </c>
      <c r="F12744" s="260">
        <v>404</v>
      </c>
      <c r="G12744" s="260" t="s">
        <v>2229</v>
      </c>
      <c r="H12744" s="265" t="s">
        <v>4448</v>
      </c>
      <c r="I12744" s="265" t="s">
        <v>2190</v>
      </c>
      <c r="J12744" s="265">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0" t="s">
        <v>2240</v>
      </c>
      <c r="C12745" s="261" t="s">
        <v>138</v>
      </c>
      <c r="D12745" s="74" t="str">
        <f t="shared" si="399"/>
        <v>fev/2019</v>
      </c>
      <c r="E12745" s="264">
        <v>43524</v>
      </c>
      <c r="F12745" s="260" t="s">
        <v>250</v>
      </c>
      <c r="G12745" s="260" t="s">
        <v>2229</v>
      </c>
      <c r="H12745" s="265" t="s">
        <v>4449</v>
      </c>
      <c r="I12745" s="265" t="s">
        <v>2171</v>
      </c>
      <c r="J12745" s="265">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0" t="s">
        <v>2228</v>
      </c>
      <c r="C12746" s="261" t="s">
        <v>138</v>
      </c>
      <c r="D12746" s="74" t="str">
        <f t="shared" si="399"/>
        <v>fev/2019</v>
      </c>
      <c r="E12746" s="264">
        <v>43524</v>
      </c>
      <c r="F12746" s="260" t="s">
        <v>1061</v>
      </c>
      <c r="G12746" s="260" t="s">
        <v>2229</v>
      </c>
      <c r="H12746" s="265" t="s">
        <v>4371</v>
      </c>
      <c r="I12746" s="265" t="s">
        <v>2170</v>
      </c>
      <c r="J12746" s="265">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0" t="s">
        <v>2228</v>
      </c>
      <c r="C12747" s="261" t="s">
        <v>138</v>
      </c>
      <c r="D12747" s="74" t="str">
        <f t="shared" si="399"/>
        <v>fev/2019</v>
      </c>
      <c r="E12747" s="264">
        <v>43524</v>
      </c>
      <c r="F12747" s="260">
        <v>1872524</v>
      </c>
      <c r="G12747" s="260" t="s">
        <v>2229</v>
      </c>
      <c r="H12747" s="265" t="s">
        <v>3364</v>
      </c>
      <c r="I12747" s="265" t="s">
        <v>846</v>
      </c>
      <c r="J12747" s="265">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0" t="s">
        <v>2228</v>
      </c>
      <c r="C12748" s="261" t="s">
        <v>138</v>
      </c>
      <c r="D12748" s="74" t="str">
        <f t="shared" si="399"/>
        <v>fev/2019</v>
      </c>
      <c r="E12748" s="264">
        <v>43524</v>
      </c>
      <c r="F12748" s="260" t="s">
        <v>250</v>
      </c>
      <c r="G12748" s="260" t="s">
        <v>2229</v>
      </c>
      <c r="H12748" s="265" t="s">
        <v>4449</v>
      </c>
      <c r="I12748" s="265" t="s">
        <v>2171</v>
      </c>
      <c r="J12748" s="265">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0" t="s">
        <v>2228</v>
      </c>
      <c r="C12749" s="261" t="s">
        <v>138</v>
      </c>
      <c r="D12749" s="74" t="str">
        <f t="shared" si="399"/>
        <v>fev/2019</v>
      </c>
      <c r="E12749" s="264">
        <v>43524</v>
      </c>
      <c r="F12749" s="260" t="s">
        <v>1261</v>
      </c>
      <c r="G12749" s="260" t="s">
        <v>2229</v>
      </c>
      <c r="H12749" s="265" t="s">
        <v>2250</v>
      </c>
      <c r="I12749" s="265" t="s">
        <v>135</v>
      </c>
      <c r="J12749" s="265">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0" t="s">
        <v>2228</v>
      </c>
      <c r="C12750" s="261" t="s">
        <v>138</v>
      </c>
      <c r="D12750" s="74" t="str">
        <f t="shared" si="399"/>
        <v>fev/2019</v>
      </c>
      <c r="E12750" s="264">
        <v>43524</v>
      </c>
      <c r="F12750" s="260">
        <v>3015</v>
      </c>
      <c r="G12750" s="260" t="s">
        <v>2229</v>
      </c>
      <c r="H12750" s="265" t="s">
        <v>3152</v>
      </c>
      <c r="I12750" s="265" t="s">
        <v>2182</v>
      </c>
      <c r="J12750" s="265">
        <v>-290</v>
      </c>
      <c r="K12750" s="83" t="str">
        <f>IFERROR(IFERROR(VLOOKUP(I12750,'DE-PARA'!B:D,3,0),VLOOKUP(I12750,'DE-PARA'!C:D,2,0)),"NÃO ENCONTRADO")</f>
        <v>Materiais</v>
      </c>
      <c r="L12750" s="50" t="str">
        <f>VLOOKUP(K12750,'Base -Receita-Despesa'!$B:$AS,1,FALSE)</f>
        <v>Materiais</v>
      </c>
    </row>
    <row r="12751" spans="1:12" x14ac:dyDescent="0.3">
      <c r="A12751" s="82" t="str">
        <f t="shared" si="398"/>
        <v>2019</v>
      </c>
      <c r="B12751" s="260" t="s">
        <v>2228</v>
      </c>
      <c r="C12751" s="261" t="s">
        <v>138</v>
      </c>
      <c r="D12751" s="74" t="str">
        <f t="shared" si="399"/>
        <v>mar/2019</v>
      </c>
      <c r="E12751" s="264">
        <v>43525</v>
      </c>
      <c r="F12751" s="260">
        <v>2921</v>
      </c>
      <c r="G12751" s="260" t="s">
        <v>2229</v>
      </c>
      <c r="H12751" s="265" t="s">
        <v>2231</v>
      </c>
      <c r="I12751" s="265" t="s">
        <v>2185</v>
      </c>
      <c r="J12751" s="266">
        <v>-5140.3500000000004</v>
      </c>
      <c r="K12751" s="83" t="str">
        <f>IFERROR(IFERROR(VLOOKUP(I12751,'DE-PARA'!B:D,3,0),VLOOKUP(I12751,'DE-PARA'!C:D,2,0)),"NÃO ENCONTRADO")</f>
        <v>Materiais</v>
      </c>
      <c r="L12751" s="50" t="str">
        <f>VLOOKUP(K12751,'Base -Receita-Despesa'!$B:$AS,1,FALSE)</f>
        <v>Materiais</v>
      </c>
    </row>
    <row r="12752" spans="1:12" x14ac:dyDescent="0.3">
      <c r="A12752" s="82" t="str">
        <f t="shared" si="398"/>
        <v>2019</v>
      </c>
      <c r="B12752" s="260" t="s">
        <v>2228</v>
      </c>
      <c r="C12752" s="261" t="s">
        <v>138</v>
      </c>
      <c r="D12752" s="74" t="str">
        <f t="shared" si="399"/>
        <v>mar/2019</v>
      </c>
      <c r="E12752" s="264">
        <v>43525</v>
      </c>
      <c r="F12752" s="260">
        <v>2921</v>
      </c>
      <c r="G12752" s="260" t="s">
        <v>2229</v>
      </c>
      <c r="H12752" s="265" t="s">
        <v>2231</v>
      </c>
      <c r="I12752" s="265" t="s">
        <v>562</v>
      </c>
      <c r="J12752" s="265">
        <v>-97.67</v>
      </c>
      <c r="K12752" s="83" t="str">
        <f>IFERROR(IFERROR(VLOOKUP(I12752,'DE-PARA'!B:D,3,0),VLOOKUP(I12752,'DE-PARA'!C:D,2,0)),"NÃO ENCONTRADO")</f>
        <v>Outras Saídas</v>
      </c>
      <c r="L12752" s="50" t="str">
        <f>VLOOKUP(K12752,'Base -Receita-Despesa'!$B:$AS,1,FALSE)</f>
        <v>Outras Saídas</v>
      </c>
    </row>
    <row r="12753" spans="1:12" x14ac:dyDescent="0.3">
      <c r="A12753" s="82" t="str">
        <f t="shared" si="398"/>
        <v>2019</v>
      </c>
      <c r="B12753" s="260" t="s">
        <v>2228</v>
      </c>
      <c r="C12753" s="261" t="s">
        <v>138</v>
      </c>
      <c r="D12753" s="74" t="str">
        <f t="shared" si="399"/>
        <v>mar/2019</v>
      </c>
      <c r="E12753" s="264">
        <v>43525</v>
      </c>
      <c r="F12753" s="260">
        <v>3848</v>
      </c>
      <c r="G12753" s="260" t="s">
        <v>2229</v>
      </c>
      <c r="H12753" s="265" t="s">
        <v>2231</v>
      </c>
      <c r="I12753" s="265" t="s">
        <v>2185</v>
      </c>
      <c r="J12753" s="266">
        <v>-4824.28</v>
      </c>
      <c r="K12753" s="83" t="str">
        <f>IFERROR(IFERROR(VLOOKUP(I12753,'DE-PARA'!B:D,3,0),VLOOKUP(I12753,'DE-PARA'!C:D,2,0)),"NÃO ENCONTRADO")</f>
        <v>Materiais</v>
      </c>
      <c r="L12753" s="50" t="str">
        <f>VLOOKUP(K12753,'Base -Receita-Despesa'!$B:$AS,1,FALSE)</f>
        <v>Materiais</v>
      </c>
    </row>
    <row r="12754" spans="1:12" x14ac:dyDescent="0.3">
      <c r="A12754" s="82" t="str">
        <f t="shared" si="398"/>
        <v>2019</v>
      </c>
      <c r="B12754" s="260" t="s">
        <v>2228</v>
      </c>
      <c r="C12754" s="261" t="s">
        <v>138</v>
      </c>
      <c r="D12754" s="74" t="str">
        <f t="shared" si="399"/>
        <v>mar/2019</v>
      </c>
      <c r="E12754" s="264">
        <v>43525</v>
      </c>
      <c r="F12754" s="260">
        <v>3848</v>
      </c>
      <c r="G12754" s="260" t="s">
        <v>2229</v>
      </c>
      <c r="H12754" s="265" t="s">
        <v>2231</v>
      </c>
      <c r="I12754" s="265" t="s">
        <v>562</v>
      </c>
      <c r="J12754" s="265">
        <v>-69.150000000000006</v>
      </c>
      <c r="K12754" s="83" t="str">
        <f>IFERROR(IFERROR(VLOOKUP(I12754,'DE-PARA'!B:D,3,0),VLOOKUP(I12754,'DE-PARA'!C:D,2,0)),"NÃO ENCONTRADO")</f>
        <v>Outras Saídas</v>
      </c>
      <c r="L12754" s="50" t="str">
        <f>VLOOKUP(K12754,'Base -Receita-Despesa'!$B:$AS,1,FALSE)</f>
        <v>Outras Saídas</v>
      </c>
    </row>
    <row r="12755" spans="1:12" x14ac:dyDescent="0.3">
      <c r="A12755" s="82" t="str">
        <f t="shared" si="398"/>
        <v>2019</v>
      </c>
      <c r="B12755" s="260" t="s">
        <v>2228</v>
      </c>
      <c r="C12755" s="261" t="s">
        <v>138</v>
      </c>
      <c r="D12755" s="74" t="str">
        <f t="shared" si="399"/>
        <v>mar/2019</v>
      </c>
      <c r="E12755" s="264">
        <v>43525</v>
      </c>
      <c r="F12755" s="260">
        <v>3854</v>
      </c>
      <c r="G12755" s="260" t="s">
        <v>2229</v>
      </c>
      <c r="H12755" s="265" t="s">
        <v>2231</v>
      </c>
      <c r="I12755" s="265" t="s">
        <v>2185</v>
      </c>
      <c r="J12755" s="266">
        <v>-2630.45</v>
      </c>
      <c r="K12755" s="83" t="str">
        <f>IFERROR(IFERROR(VLOOKUP(I12755,'DE-PARA'!B:D,3,0),VLOOKUP(I12755,'DE-PARA'!C:D,2,0)),"NÃO ENCONTRADO")</f>
        <v>Materiais</v>
      </c>
      <c r="L12755" s="50" t="str">
        <f>VLOOKUP(K12755,'Base -Receita-Despesa'!$B:$AS,1,FALSE)</f>
        <v>Materiais</v>
      </c>
    </row>
    <row r="12756" spans="1:12" x14ac:dyDescent="0.3">
      <c r="A12756" s="82" t="str">
        <f t="shared" si="398"/>
        <v>2019</v>
      </c>
      <c r="B12756" s="260" t="s">
        <v>2228</v>
      </c>
      <c r="C12756" s="261" t="s">
        <v>138</v>
      </c>
      <c r="D12756" s="74" t="str">
        <f t="shared" si="399"/>
        <v>mar/2019</v>
      </c>
      <c r="E12756" s="264">
        <v>43525</v>
      </c>
      <c r="F12756" s="260">
        <v>3854</v>
      </c>
      <c r="G12756" s="260" t="s">
        <v>2229</v>
      </c>
      <c r="H12756" s="265" t="s">
        <v>2231</v>
      </c>
      <c r="I12756" s="265" t="s">
        <v>562</v>
      </c>
      <c r="J12756" s="265">
        <v>-25.43</v>
      </c>
      <c r="K12756" s="83" t="str">
        <f>IFERROR(IFERROR(VLOOKUP(I12756,'DE-PARA'!B:D,3,0),VLOOKUP(I12756,'DE-PARA'!C:D,2,0)),"NÃO ENCONTRADO")</f>
        <v>Outras Saídas</v>
      </c>
      <c r="L12756" s="50" t="str">
        <f>VLOOKUP(K12756,'Base -Receita-Despesa'!$B:$AS,1,FALSE)</f>
        <v>Outras Saídas</v>
      </c>
    </row>
    <row r="12757" spans="1:12" x14ac:dyDescent="0.3">
      <c r="A12757" s="82" t="str">
        <f t="shared" si="398"/>
        <v>2019</v>
      </c>
      <c r="B12757" s="260" t="s">
        <v>2228</v>
      </c>
      <c r="C12757" s="261" t="s">
        <v>138</v>
      </c>
      <c r="D12757" s="74" t="str">
        <f t="shared" si="399"/>
        <v>mar/2019</v>
      </c>
      <c r="E12757" s="264">
        <v>43525</v>
      </c>
      <c r="F12757" s="260" t="s">
        <v>208</v>
      </c>
      <c r="G12757" s="260" t="s">
        <v>2229</v>
      </c>
      <c r="H12757" s="265" t="s">
        <v>4392</v>
      </c>
      <c r="I12757" s="265" t="s">
        <v>160</v>
      </c>
      <c r="J12757" s="265">
        <v>-200</v>
      </c>
      <c r="K12757" s="83" t="str">
        <f>IFERROR(IFERROR(VLOOKUP(I12757,'DE-PARA'!B:D,3,0),VLOOKUP(I12757,'DE-PARA'!C:D,2,0)),"NÃO ENCONTRADO")</f>
        <v>Outras Saídas</v>
      </c>
      <c r="L12757" s="50" t="str">
        <f>VLOOKUP(K12757,'Base -Receita-Despesa'!$B:$AS,1,FALSE)</f>
        <v>Outras Saídas</v>
      </c>
    </row>
    <row r="12758" spans="1:12" x14ac:dyDescent="0.3">
      <c r="A12758" s="82" t="str">
        <f t="shared" si="398"/>
        <v>2019</v>
      </c>
      <c r="B12758" s="260" t="s">
        <v>2228</v>
      </c>
      <c r="C12758" s="261" t="s">
        <v>138</v>
      </c>
      <c r="D12758" s="74" t="str">
        <f t="shared" si="399"/>
        <v>mar/2019</v>
      </c>
      <c r="E12758" s="264">
        <v>43525</v>
      </c>
      <c r="F12758" s="260" t="s">
        <v>131</v>
      </c>
      <c r="G12758" s="260" t="s">
        <v>2229</v>
      </c>
      <c r="H12758" s="265" t="s">
        <v>542</v>
      </c>
      <c r="I12758" s="265" t="s">
        <v>133</v>
      </c>
      <c r="J12758" s="266">
        <v>-4678.21</v>
      </c>
      <c r="K12758" s="83" t="str">
        <f>IFERROR(IFERROR(VLOOKUP(I12758,'DE-PARA'!B:D,3,0),VLOOKUP(I12758,'DE-PARA'!C:D,2,0)),"NÃO ENCONTRADO")</f>
        <v>Pessoal</v>
      </c>
      <c r="L12758" s="50" t="str">
        <f>VLOOKUP(K12758,'Base -Receita-Despesa'!$B:$AS,1,FALSE)</f>
        <v>Pessoal</v>
      </c>
    </row>
    <row r="12759" spans="1:12" x14ac:dyDescent="0.3">
      <c r="A12759" s="82" t="str">
        <f t="shared" si="398"/>
        <v>2019</v>
      </c>
      <c r="B12759" s="260" t="s">
        <v>2228</v>
      </c>
      <c r="C12759" s="261" t="s">
        <v>138</v>
      </c>
      <c r="D12759" s="74" t="str">
        <f t="shared" si="399"/>
        <v>mar/2019</v>
      </c>
      <c r="E12759" s="264">
        <v>43525</v>
      </c>
      <c r="F12759" s="260">
        <v>1523</v>
      </c>
      <c r="G12759" s="260" t="s">
        <v>2229</v>
      </c>
      <c r="H12759" s="265" t="s">
        <v>2328</v>
      </c>
      <c r="I12759" s="265" t="s">
        <v>145</v>
      </c>
      <c r="J12759" s="266">
        <v>-3500</v>
      </c>
      <c r="K12759" s="83" t="str">
        <f>IFERROR(IFERROR(VLOOKUP(I12759,'DE-PARA'!B:D,3,0),VLOOKUP(I12759,'DE-PARA'!C:D,2,0)),"NÃO ENCONTRADO")</f>
        <v>Serviços</v>
      </c>
      <c r="L12759" s="50" t="str">
        <f>VLOOKUP(K12759,'Base -Receita-Despesa'!$B:$AS,1,FALSE)</f>
        <v>Serviços</v>
      </c>
    </row>
    <row r="12760" spans="1:12" x14ac:dyDescent="0.3">
      <c r="A12760" s="82" t="str">
        <f t="shared" si="398"/>
        <v>2019</v>
      </c>
      <c r="B12760" s="260" t="s">
        <v>2228</v>
      </c>
      <c r="C12760" s="261" t="s">
        <v>138</v>
      </c>
      <c r="D12760" s="74" t="str">
        <f t="shared" si="399"/>
        <v>mar/2019</v>
      </c>
      <c r="E12760" s="264">
        <v>43525</v>
      </c>
      <c r="F12760" s="260">
        <v>80842</v>
      </c>
      <c r="G12760" s="260" t="s">
        <v>2284</v>
      </c>
      <c r="H12760" s="265" t="s">
        <v>528</v>
      </c>
      <c r="I12760" s="265" t="s">
        <v>2182</v>
      </c>
      <c r="J12760" s="266">
        <v>-2330.8200000000002</v>
      </c>
      <c r="K12760" s="83" t="str">
        <f>IFERROR(IFERROR(VLOOKUP(I12760,'DE-PARA'!B:D,3,0),VLOOKUP(I12760,'DE-PARA'!C:D,2,0)),"NÃO ENCONTRADO")</f>
        <v>Materiais</v>
      </c>
      <c r="L12760" s="50" t="str">
        <f>VLOOKUP(K12760,'Base -Receita-Despesa'!$B:$AS,1,FALSE)</f>
        <v>Materiais</v>
      </c>
    </row>
    <row r="12761" spans="1:12" x14ac:dyDescent="0.3">
      <c r="A12761" s="82" t="str">
        <f t="shared" si="398"/>
        <v>2019</v>
      </c>
      <c r="B12761" s="260" t="s">
        <v>2228</v>
      </c>
      <c r="C12761" s="261" t="s">
        <v>138</v>
      </c>
      <c r="D12761" s="74" t="str">
        <f t="shared" si="399"/>
        <v>mar/2019</v>
      </c>
      <c r="E12761" s="264">
        <v>43525</v>
      </c>
      <c r="F12761" s="260">
        <v>80831</v>
      </c>
      <c r="G12761" s="260" t="s">
        <v>2284</v>
      </c>
      <c r="H12761" s="265" t="s">
        <v>528</v>
      </c>
      <c r="I12761" s="265" t="s">
        <v>2181</v>
      </c>
      <c r="J12761" s="266">
        <v>-2401.39</v>
      </c>
      <c r="K12761" s="83" t="str">
        <f>IFERROR(IFERROR(VLOOKUP(I12761,'DE-PARA'!B:D,3,0),VLOOKUP(I12761,'DE-PARA'!C:D,2,0)),"NÃO ENCONTRADO")</f>
        <v>Materiais</v>
      </c>
      <c r="L12761" s="50" t="str">
        <f>VLOOKUP(K12761,'Base -Receita-Despesa'!$B:$AS,1,FALSE)</f>
        <v>Materiais</v>
      </c>
    </row>
    <row r="12762" spans="1:12" x14ac:dyDescent="0.3">
      <c r="A12762" s="82" t="str">
        <f t="shared" si="398"/>
        <v>2019</v>
      </c>
      <c r="B12762" s="260" t="s">
        <v>2228</v>
      </c>
      <c r="C12762" s="261" t="s">
        <v>138</v>
      </c>
      <c r="D12762" s="74" t="str">
        <f t="shared" si="399"/>
        <v>mar/2019</v>
      </c>
      <c r="E12762" s="264">
        <v>43525</v>
      </c>
      <c r="F12762" s="260">
        <v>1100704</v>
      </c>
      <c r="G12762" s="260" t="s">
        <v>2324</v>
      </c>
      <c r="H12762" s="265" t="s">
        <v>4400</v>
      </c>
      <c r="I12762" s="265" t="s">
        <v>2181</v>
      </c>
      <c r="J12762" s="266">
        <v>-1854.24</v>
      </c>
      <c r="K12762" s="83" t="str">
        <f>IFERROR(IFERROR(VLOOKUP(I12762,'DE-PARA'!B:D,3,0),VLOOKUP(I12762,'DE-PARA'!C:D,2,0)),"NÃO ENCONTRADO")</f>
        <v>Materiais</v>
      </c>
      <c r="L12762" s="50" t="str">
        <f>VLOOKUP(K12762,'Base -Receita-Despesa'!$B:$AS,1,FALSE)</f>
        <v>Materiais</v>
      </c>
    </row>
    <row r="12763" spans="1:12" x14ac:dyDescent="0.3">
      <c r="A12763" s="82" t="str">
        <f t="shared" si="398"/>
        <v>2019</v>
      </c>
      <c r="B12763" s="260" t="s">
        <v>2228</v>
      </c>
      <c r="C12763" s="261" t="s">
        <v>138</v>
      </c>
      <c r="D12763" s="74" t="str">
        <f t="shared" si="399"/>
        <v>mar/2019</v>
      </c>
      <c r="E12763" s="264">
        <v>43525</v>
      </c>
      <c r="F12763" s="260" t="s">
        <v>131</v>
      </c>
      <c r="G12763" s="260" t="s">
        <v>2229</v>
      </c>
      <c r="H12763" s="265" t="s">
        <v>4450</v>
      </c>
      <c r="I12763" s="265" t="s">
        <v>133</v>
      </c>
      <c r="J12763" s="266">
        <v>-17630.86</v>
      </c>
      <c r="K12763" s="83" t="str">
        <f>IFERROR(IFERROR(VLOOKUP(I12763,'DE-PARA'!B:D,3,0),VLOOKUP(I12763,'DE-PARA'!C:D,2,0)),"NÃO ENCONTRADO")</f>
        <v>Pessoal</v>
      </c>
      <c r="L12763" s="50" t="str">
        <f>VLOOKUP(K12763,'Base -Receita-Despesa'!$B:$AS,1,FALSE)</f>
        <v>Pessoal</v>
      </c>
    </row>
    <row r="12764" spans="1:12" x14ac:dyDescent="0.3">
      <c r="A12764" s="82" t="str">
        <f t="shared" si="398"/>
        <v>2019</v>
      </c>
      <c r="B12764" s="260" t="s">
        <v>2228</v>
      </c>
      <c r="C12764" s="261" t="s">
        <v>138</v>
      </c>
      <c r="D12764" s="74" t="str">
        <f t="shared" si="399"/>
        <v>mar/2019</v>
      </c>
      <c r="E12764" s="264">
        <v>43525</v>
      </c>
      <c r="F12764" s="260">
        <v>7</v>
      </c>
      <c r="G12764" s="260" t="s">
        <v>2229</v>
      </c>
      <c r="H12764" s="265" t="s">
        <v>2353</v>
      </c>
      <c r="I12764" s="265" t="s">
        <v>179</v>
      </c>
      <c r="J12764" s="266">
        <v>-4688.22</v>
      </c>
      <c r="K12764" s="83" t="str">
        <f>IFERROR(IFERROR(VLOOKUP(I12764,'DE-PARA'!B:D,3,0),VLOOKUP(I12764,'DE-PARA'!C:D,2,0)),"NÃO ENCONTRADO")</f>
        <v>Serviços</v>
      </c>
      <c r="L12764" s="50" t="str">
        <f>VLOOKUP(K12764,'Base -Receita-Despesa'!$B:$AS,1,FALSE)</f>
        <v>Serviços</v>
      </c>
    </row>
    <row r="12765" spans="1:12" x14ac:dyDescent="0.3">
      <c r="A12765" s="82" t="str">
        <f t="shared" si="398"/>
        <v>2019</v>
      </c>
      <c r="B12765" s="260" t="s">
        <v>2228</v>
      </c>
      <c r="C12765" s="261" t="s">
        <v>138</v>
      </c>
      <c r="D12765" s="74" t="str">
        <f t="shared" si="399"/>
        <v>mar/2019</v>
      </c>
      <c r="E12765" s="264">
        <v>43525</v>
      </c>
      <c r="F12765" s="260">
        <v>1</v>
      </c>
      <c r="G12765" s="260" t="s">
        <v>2229</v>
      </c>
      <c r="H12765" s="265" t="s">
        <v>2353</v>
      </c>
      <c r="I12765" s="265" t="s">
        <v>179</v>
      </c>
      <c r="J12765" s="266">
        <v>-43871.89</v>
      </c>
      <c r="K12765" s="83" t="str">
        <f>IFERROR(IFERROR(VLOOKUP(I12765,'DE-PARA'!B:D,3,0),VLOOKUP(I12765,'DE-PARA'!C:D,2,0)),"NÃO ENCONTRADO")</f>
        <v>Serviços</v>
      </c>
      <c r="L12765" s="50" t="str">
        <f>VLOOKUP(K12765,'Base -Receita-Despesa'!$B:$AS,1,FALSE)</f>
        <v>Serviços</v>
      </c>
    </row>
    <row r="12766" spans="1:12" x14ac:dyDescent="0.3">
      <c r="A12766" s="82" t="str">
        <f t="shared" si="398"/>
        <v>2019</v>
      </c>
      <c r="B12766" s="260" t="s">
        <v>2228</v>
      </c>
      <c r="C12766" s="261" t="s">
        <v>138</v>
      </c>
      <c r="D12766" s="74" t="str">
        <f t="shared" si="399"/>
        <v>mar/2019</v>
      </c>
      <c r="E12766" s="264">
        <v>43525</v>
      </c>
      <c r="F12766" s="260" t="s">
        <v>2326</v>
      </c>
      <c r="G12766" s="260" t="s">
        <v>2229</v>
      </c>
      <c r="H12766" s="265" t="s">
        <v>4392</v>
      </c>
      <c r="I12766" s="265" t="s">
        <v>2209</v>
      </c>
      <c r="J12766" s="265">
        <v>-87.5</v>
      </c>
      <c r="K12766" s="83" t="str">
        <f>IFERROR(IFERROR(VLOOKUP(I12766,'DE-PARA'!B:D,3,0),VLOOKUP(I12766,'DE-PARA'!C:D,2,0)),"NÃO ENCONTRADO")</f>
        <v>Despesas com Viagens</v>
      </c>
      <c r="L12766" s="50" t="str">
        <f>VLOOKUP(K12766,'Base -Receita-Despesa'!$B:$AS,1,FALSE)</f>
        <v>Despesas com Viagens</v>
      </c>
    </row>
    <row r="12767" spans="1:12" x14ac:dyDescent="0.3">
      <c r="A12767" s="82" t="str">
        <f t="shared" si="398"/>
        <v>2019</v>
      </c>
      <c r="B12767" s="260" t="s">
        <v>2228</v>
      </c>
      <c r="C12767" s="261" t="s">
        <v>138</v>
      </c>
      <c r="D12767" s="74" t="str">
        <f t="shared" si="399"/>
        <v>mar/2019</v>
      </c>
      <c r="E12767" s="264">
        <v>43525</v>
      </c>
      <c r="F12767" s="260" t="s">
        <v>208</v>
      </c>
      <c r="G12767" s="260" t="s">
        <v>2229</v>
      </c>
      <c r="H12767" s="265" t="s">
        <v>4392</v>
      </c>
      <c r="I12767" s="265" t="s">
        <v>160</v>
      </c>
      <c r="J12767" s="265">
        <v>-794.28</v>
      </c>
      <c r="K12767" s="83" t="str">
        <f>IFERROR(IFERROR(VLOOKUP(I12767,'DE-PARA'!B:D,3,0),VLOOKUP(I12767,'DE-PARA'!C:D,2,0)),"NÃO ENCONTRADO")</f>
        <v>Outras Saídas</v>
      </c>
      <c r="L12767" s="50" t="str">
        <f>VLOOKUP(K12767,'Base -Receita-Despesa'!$B:$AS,1,FALSE)</f>
        <v>Outras Saídas</v>
      </c>
    </row>
    <row r="12768" spans="1:12" x14ac:dyDescent="0.3">
      <c r="A12768" s="82" t="str">
        <f t="shared" si="398"/>
        <v>2019</v>
      </c>
      <c r="B12768" s="260" t="s">
        <v>2228</v>
      </c>
      <c r="C12768" s="261" t="s">
        <v>138</v>
      </c>
      <c r="D12768" s="74" t="str">
        <f t="shared" si="399"/>
        <v>mar/2019</v>
      </c>
      <c r="E12768" s="264">
        <v>43525</v>
      </c>
      <c r="F12768" s="260" t="s">
        <v>208</v>
      </c>
      <c r="G12768" s="260" t="s">
        <v>2229</v>
      </c>
      <c r="H12768" s="265" t="s">
        <v>4392</v>
      </c>
      <c r="I12768" s="265" t="s">
        <v>160</v>
      </c>
      <c r="J12768" s="265">
        <v>-400</v>
      </c>
      <c r="K12768" s="83" t="str">
        <f>IFERROR(IFERROR(VLOOKUP(I12768,'DE-PARA'!B:D,3,0),VLOOKUP(I12768,'DE-PARA'!C:D,2,0)),"NÃO ENCONTRADO")</f>
        <v>Outras Saídas</v>
      </c>
      <c r="L12768" s="50" t="str">
        <f>VLOOKUP(K12768,'Base -Receita-Despesa'!$B:$AS,1,FALSE)</f>
        <v>Outras Saídas</v>
      </c>
    </row>
    <row r="12769" spans="1:12" x14ac:dyDescent="0.3">
      <c r="A12769" s="82" t="str">
        <f t="shared" si="398"/>
        <v>2019</v>
      </c>
      <c r="B12769" s="260" t="s">
        <v>2228</v>
      </c>
      <c r="C12769" s="261" t="s">
        <v>138</v>
      </c>
      <c r="D12769" s="74" t="str">
        <f t="shared" si="399"/>
        <v>mar/2019</v>
      </c>
      <c r="E12769" s="264">
        <v>43525</v>
      </c>
      <c r="F12769" s="260">
        <v>24</v>
      </c>
      <c r="G12769" s="260" t="s">
        <v>2229</v>
      </c>
      <c r="H12769" s="265" t="s">
        <v>3189</v>
      </c>
      <c r="I12769" s="265" t="s">
        <v>2176</v>
      </c>
      <c r="J12769" s="266">
        <v>-120000</v>
      </c>
      <c r="K12769" s="83" t="str">
        <f>IFERROR(IFERROR(VLOOKUP(I12769,'DE-PARA'!B:D,3,0),VLOOKUP(I12769,'DE-PARA'!C:D,2,0)),"NÃO ENCONTRADO")</f>
        <v>Pessoal</v>
      </c>
      <c r="L12769" s="50" t="str">
        <f>VLOOKUP(K12769,'Base -Receita-Despesa'!$B:$AS,1,FALSE)</f>
        <v>Pessoal</v>
      </c>
    </row>
    <row r="12770" spans="1:12" x14ac:dyDescent="0.3">
      <c r="A12770" s="82" t="str">
        <f t="shared" si="398"/>
        <v>2019</v>
      </c>
      <c r="B12770" s="260" t="s">
        <v>2228</v>
      </c>
      <c r="C12770" s="261" t="s">
        <v>138</v>
      </c>
      <c r="D12770" s="74" t="str">
        <f t="shared" si="399"/>
        <v>mar/2019</v>
      </c>
      <c r="E12770" s="264">
        <v>43525</v>
      </c>
      <c r="F12770" s="260">
        <v>29</v>
      </c>
      <c r="G12770" s="260" t="s">
        <v>2229</v>
      </c>
      <c r="H12770" s="265" t="s">
        <v>3189</v>
      </c>
      <c r="I12770" s="265" t="s">
        <v>2176</v>
      </c>
      <c r="J12770" s="266">
        <v>-80203.600000000006</v>
      </c>
      <c r="K12770" s="83" t="str">
        <f>IFERROR(IFERROR(VLOOKUP(I12770,'DE-PARA'!B:D,3,0),VLOOKUP(I12770,'DE-PARA'!C:D,2,0)),"NÃO ENCONTRADO")</f>
        <v>Pessoal</v>
      </c>
      <c r="L12770" s="50" t="str">
        <f>VLOOKUP(K12770,'Base -Receita-Despesa'!$B:$AS,1,FALSE)</f>
        <v>Pessoal</v>
      </c>
    </row>
    <row r="12771" spans="1:12" x14ac:dyDescent="0.3">
      <c r="A12771" s="82" t="str">
        <f t="shared" si="398"/>
        <v>2019</v>
      </c>
      <c r="B12771" s="260" t="s">
        <v>2228</v>
      </c>
      <c r="C12771" s="261" t="s">
        <v>138</v>
      </c>
      <c r="D12771" s="74" t="str">
        <f t="shared" si="399"/>
        <v>mar/2019</v>
      </c>
      <c r="E12771" s="264">
        <v>43525</v>
      </c>
      <c r="F12771" s="260">
        <v>2148</v>
      </c>
      <c r="G12771" s="260" t="s">
        <v>2229</v>
      </c>
      <c r="H12771" s="265" t="s">
        <v>4451</v>
      </c>
      <c r="I12771" s="265" t="s">
        <v>2182</v>
      </c>
      <c r="J12771" s="265">
        <v>-968</v>
      </c>
      <c r="K12771" s="83" t="str">
        <f>IFERROR(IFERROR(VLOOKUP(I12771,'DE-PARA'!B:D,3,0),VLOOKUP(I12771,'DE-PARA'!C:D,2,0)),"NÃO ENCONTRADO")</f>
        <v>Materiais</v>
      </c>
      <c r="L12771" s="50" t="str">
        <f>VLOOKUP(K12771,'Base -Receita-Despesa'!$B:$AS,1,FALSE)</f>
        <v>Materiais</v>
      </c>
    </row>
    <row r="12772" spans="1:12" x14ac:dyDescent="0.3">
      <c r="A12772" s="82" t="str">
        <f t="shared" si="398"/>
        <v>2019</v>
      </c>
      <c r="B12772" s="260" t="s">
        <v>2228</v>
      </c>
      <c r="C12772" s="261" t="s">
        <v>138</v>
      </c>
      <c r="D12772" s="74" t="str">
        <f t="shared" si="399"/>
        <v>mar/2019</v>
      </c>
      <c r="E12772" s="264">
        <v>43525</v>
      </c>
      <c r="F12772" s="260">
        <v>2148</v>
      </c>
      <c r="G12772" s="260" t="s">
        <v>2229</v>
      </c>
      <c r="H12772" s="265" t="s">
        <v>4451</v>
      </c>
      <c r="I12772" s="265" t="s">
        <v>2182</v>
      </c>
      <c r="J12772" s="265">
        <v>-55.17</v>
      </c>
      <c r="K12772" s="83" t="str">
        <f>IFERROR(IFERROR(VLOOKUP(I12772,'DE-PARA'!B:D,3,0),VLOOKUP(I12772,'DE-PARA'!C:D,2,0)),"NÃO ENCONTRADO")</f>
        <v>Materiais</v>
      </c>
      <c r="L12772" s="50" t="str">
        <f>VLOOKUP(K12772,'Base -Receita-Despesa'!$B:$AS,1,FALSE)</f>
        <v>Materiais</v>
      </c>
    </row>
    <row r="12773" spans="1:12" x14ac:dyDescent="0.3">
      <c r="A12773" s="82" t="str">
        <f t="shared" si="398"/>
        <v>2019</v>
      </c>
      <c r="B12773" s="260" t="s">
        <v>2228</v>
      </c>
      <c r="C12773" s="261" t="s">
        <v>138</v>
      </c>
      <c r="D12773" s="74" t="str">
        <f t="shared" si="399"/>
        <v>mar/2019</v>
      </c>
      <c r="E12773" s="264">
        <v>43525</v>
      </c>
      <c r="F12773" s="260" t="s">
        <v>2326</v>
      </c>
      <c r="G12773" s="260" t="s">
        <v>2229</v>
      </c>
      <c r="H12773" s="265" t="s">
        <v>4395</v>
      </c>
      <c r="I12773" s="265" t="s">
        <v>2209</v>
      </c>
      <c r="J12773" s="265">
        <v>50</v>
      </c>
      <c r="K12773" s="83" t="str">
        <f>IFERROR(IFERROR(VLOOKUP(I12773,'DE-PARA'!B:D,3,0),VLOOKUP(I12773,'DE-PARA'!C:D,2,0)),"NÃO ENCONTRADO")</f>
        <v>Despesas com Viagens</v>
      </c>
      <c r="L12773" s="50" t="str">
        <f>VLOOKUP(K12773,'Base -Receita-Despesa'!$B:$AS,1,FALSE)</f>
        <v>Despesas com Viagens</v>
      </c>
    </row>
    <row r="12774" spans="1:12" x14ac:dyDescent="0.3">
      <c r="A12774" s="82" t="str">
        <f t="shared" si="398"/>
        <v>2019</v>
      </c>
      <c r="B12774" s="260" t="s">
        <v>2228</v>
      </c>
      <c r="C12774" s="261" t="s">
        <v>138</v>
      </c>
      <c r="D12774" s="74" t="str">
        <f t="shared" si="399"/>
        <v>mar/2019</v>
      </c>
      <c r="E12774" s="264">
        <v>43525</v>
      </c>
      <c r="F12774" s="260" t="s">
        <v>2326</v>
      </c>
      <c r="G12774" s="260" t="s">
        <v>2229</v>
      </c>
      <c r="H12774" s="265" t="s">
        <v>4395</v>
      </c>
      <c r="I12774" s="265" t="s">
        <v>2209</v>
      </c>
      <c r="J12774" s="265">
        <v>-50</v>
      </c>
      <c r="K12774" s="83" t="str">
        <f>IFERROR(IFERROR(VLOOKUP(I12774,'DE-PARA'!B:D,3,0),VLOOKUP(I12774,'DE-PARA'!C:D,2,0)),"NÃO ENCONTRADO")</f>
        <v>Despesas com Viagens</v>
      </c>
      <c r="L12774" s="50" t="str">
        <f>VLOOKUP(K12774,'Base -Receita-Despesa'!$B:$AS,1,FALSE)</f>
        <v>Despesas com Viagens</v>
      </c>
    </row>
    <row r="12775" spans="1:12" x14ac:dyDescent="0.3">
      <c r="A12775" s="82" t="str">
        <f t="shared" si="398"/>
        <v>2019</v>
      </c>
      <c r="B12775" s="260" t="s">
        <v>2228</v>
      </c>
      <c r="C12775" s="261" t="s">
        <v>138</v>
      </c>
      <c r="D12775" s="74" t="str">
        <f t="shared" si="399"/>
        <v>mar/2019</v>
      </c>
      <c r="E12775" s="264">
        <v>43525</v>
      </c>
      <c r="F12775" s="260" t="s">
        <v>2326</v>
      </c>
      <c r="G12775" s="260" t="s">
        <v>2229</v>
      </c>
      <c r="H12775" s="265" t="s">
        <v>4395</v>
      </c>
      <c r="I12775" s="265" t="s">
        <v>2209</v>
      </c>
      <c r="J12775" s="265">
        <v>-50</v>
      </c>
      <c r="K12775" s="83" t="str">
        <f>IFERROR(IFERROR(VLOOKUP(I12775,'DE-PARA'!B:D,3,0),VLOOKUP(I12775,'DE-PARA'!C:D,2,0)),"NÃO ENCONTRADO")</f>
        <v>Despesas com Viagens</v>
      </c>
      <c r="L12775" s="50" t="str">
        <f>VLOOKUP(K12775,'Base -Receita-Despesa'!$B:$AS,1,FALSE)</f>
        <v>Despesas com Viagens</v>
      </c>
    </row>
    <row r="12776" spans="1:12" x14ac:dyDescent="0.3">
      <c r="A12776" s="82" t="str">
        <f t="shared" si="398"/>
        <v>2019</v>
      </c>
      <c r="B12776" s="260" t="s">
        <v>2228</v>
      </c>
      <c r="C12776" s="261" t="s">
        <v>138</v>
      </c>
      <c r="D12776" s="74" t="str">
        <f t="shared" si="399"/>
        <v>mar/2019</v>
      </c>
      <c r="E12776" s="264">
        <v>43525</v>
      </c>
      <c r="F12776" s="260">
        <v>1902003033783</v>
      </c>
      <c r="G12776" s="260" t="s">
        <v>2229</v>
      </c>
      <c r="H12776" s="265" t="s">
        <v>1638</v>
      </c>
      <c r="I12776" s="265" t="s">
        <v>151</v>
      </c>
      <c r="J12776" s="266">
        <v>-2262.7600000000002</v>
      </c>
      <c r="K12776" s="83" t="str">
        <f>IFERROR(IFERROR(VLOOKUP(I12776,'DE-PARA'!B:D,3,0),VLOOKUP(I12776,'DE-PARA'!C:D,2,0)),"NÃO ENCONTRADO")</f>
        <v>Concessionárias (água, luz e telefone)</v>
      </c>
      <c r="L12776" s="50" t="str">
        <f>VLOOKUP(K12776,'Base -Receita-Despesa'!$B:$AS,1,FALSE)</f>
        <v>Concessionárias (água, luz e telefone)</v>
      </c>
    </row>
    <row r="12777" spans="1:12" x14ac:dyDescent="0.3">
      <c r="A12777" s="82" t="str">
        <f t="shared" si="398"/>
        <v>2019</v>
      </c>
      <c r="B12777" s="260" t="s">
        <v>2228</v>
      </c>
      <c r="C12777" s="261" t="s">
        <v>138</v>
      </c>
      <c r="D12777" s="74" t="str">
        <f t="shared" si="399"/>
        <v>mar/2019</v>
      </c>
      <c r="E12777" s="264">
        <v>43525</v>
      </c>
      <c r="F12777" s="260">
        <v>1902003033784</v>
      </c>
      <c r="G12777" s="260" t="s">
        <v>2229</v>
      </c>
      <c r="H12777" s="265" t="s">
        <v>1638</v>
      </c>
      <c r="I12777" s="265" t="s">
        <v>151</v>
      </c>
      <c r="J12777" s="266">
        <v>-2970.25</v>
      </c>
      <c r="K12777" s="83" t="str">
        <f>IFERROR(IFERROR(VLOOKUP(I12777,'DE-PARA'!B:D,3,0),VLOOKUP(I12777,'DE-PARA'!C:D,2,0)),"NÃO ENCONTRADO")</f>
        <v>Concessionárias (água, luz e telefone)</v>
      </c>
      <c r="L12777" s="50" t="str">
        <f>VLOOKUP(K12777,'Base -Receita-Despesa'!$B:$AS,1,FALSE)</f>
        <v>Concessionárias (água, luz e telefone)</v>
      </c>
    </row>
    <row r="12778" spans="1:12" x14ac:dyDescent="0.3">
      <c r="A12778" s="82" t="str">
        <f t="shared" ref="A12778:A12841" si="400">IF(K12778="NÃO ENCONTRADO",0,RIGHT(D12778,4))</f>
        <v>2019</v>
      </c>
      <c r="B12778" s="260" t="s">
        <v>2228</v>
      </c>
      <c r="C12778" s="261" t="s">
        <v>138</v>
      </c>
      <c r="D12778" s="74" t="str">
        <f t="shared" si="399"/>
        <v>mar/2019</v>
      </c>
      <c r="E12778" s="264">
        <v>43525</v>
      </c>
      <c r="F12778" s="260">
        <v>69</v>
      </c>
      <c r="G12778" s="260" t="s">
        <v>2229</v>
      </c>
      <c r="H12778" s="265" t="s">
        <v>3242</v>
      </c>
      <c r="I12778" s="265" t="s">
        <v>2212</v>
      </c>
      <c r="J12778" s="266">
        <v>-19452</v>
      </c>
      <c r="K12778" s="83" t="str">
        <f>IFERROR(IFERROR(VLOOKUP(I12778,'DE-PARA'!B:D,3,0),VLOOKUP(I12778,'DE-PARA'!C:D,2,0)),"NÃO ENCONTRADO")</f>
        <v>Serviços</v>
      </c>
      <c r="L12778" s="50" t="str">
        <f>VLOOKUP(K12778,'Base -Receita-Despesa'!$B:$AS,1,FALSE)</f>
        <v>Serviços</v>
      </c>
    </row>
    <row r="12779" spans="1:12" x14ac:dyDescent="0.3">
      <c r="A12779" s="82" t="str">
        <f t="shared" si="400"/>
        <v>2019</v>
      </c>
      <c r="B12779" s="260" t="s">
        <v>2228</v>
      </c>
      <c r="C12779" s="261" t="s">
        <v>138</v>
      </c>
      <c r="D12779" s="74" t="str">
        <f t="shared" si="399"/>
        <v>mar/2019</v>
      </c>
      <c r="E12779" s="264">
        <v>43525</v>
      </c>
      <c r="F12779" s="260">
        <v>55542</v>
      </c>
      <c r="G12779" s="260" t="s">
        <v>2229</v>
      </c>
      <c r="H12779" s="265" t="s">
        <v>4452</v>
      </c>
      <c r="I12779" s="265" t="s">
        <v>2182</v>
      </c>
      <c r="J12779" s="265">
        <v>-128</v>
      </c>
      <c r="K12779" s="83" t="str">
        <f>IFERROR(IFERROR(VLOOKUP(I12779,'DE-PARA'!B:D,3,0),VLOOKUP(I12779,'DE-PARA'!C:D,2,0)),"NÃO ENCONTRADO")</f>
        <v>Materiais</v>
      </c>
      <c r="L12779" s="50" t="str">
        <f>VLOOKUP(K12779,'Base -Receita-Despesa'!$B:$AS,1,FALSE)</f>
        <v>Materiais</v>
      </c>
    </row>
    <row r="12780" spans="1:12" x14ac:dyDescent="0.3">
      <c r="A12780" s="82" t="str">
        <f t="shared" si="400"/>
        <v>2019</v>
      </c>
      <c r="B12780" s="260" t="s">
        <v>2228</v>
      </c>
      <c r="C12780" s="261" t="s">
        <v>138</v>
      </c>
      <c r="D12780" s="74" t="str">
        <f t="shared" si="399"/>
        <v>mar/2019</v>
      </c>
      <c r="E12780" s="264">
        <v>43525</v>
      </c>
      <c r="F12780" s="260">
        <v>12200</v>
      </c>
      <c r="G12780" s="260" t="s">
        <v>2229</v>
      </c>
      <c r="H12780" s="265" t="s">
        <v>4453</v>
      </c>
      <c r="I12780" s="265" t="s">
        <v>2192</v>
      </c>
      <c r="J12780" s="265">
        <v>-698</v>
      </c>
      <c r="K12780" s="83" t="str">
        <f>IFERROR(IFERROR(VLOOKUP(I12780,'DE-PARA'!B:D,3,0),VLOOKUP(I12780,'DE-PARA'!C:D,2,0)),"NÃO ENCONTRADO")</f>
        <v>Materiais</v>
      </c>
      <c r="L12780" s="50" t="str">
        <f>VLOOKUP(K12780,'Base -Receita-Despesa'!$B:$AS,1,FALSE)</f>
        <v>Materiais</v>
      </c>
    </row>
    <row r="12781" spans="1:12" x14ac:dyDescent="0.3">
      <c r="A12781" s="82" t="str">
        <f t="shared" si="400"/>
        <v>2019</v>
      </c>
      <c r="B12781" s="260" t="s">
        <v>2228</v>
      </c>
      <c r="C12781" s="261" t="s">
        <v>138</v>
      </c>
      <c r="D12781" s="74" t="str">
        <f t="shared" si="399"/>
        <v>mar/2019</v>
      </c>
      <c r="E12781" s="264">
        <v>43525</v>
      </c>
      <c r="F12781" s="260">
        <v>433</v>
      </c>
      <c r="G12781" s="260" t="s">
        <v>2229</v>
      </c>
      <c r="H12781" s="265" t="s">
        <v>4385</v>
      </c>
      <c r="I12781" s="265" t="s">
        <v>120</v>
      </c>
      <c r="J12781" s="266">
        <v>-42620</v>
      </c>
      <c r="K12781" s="83" t="str">
        <f>IFERROR(IFERROR(VLOOKUP(I12781,'DE-PARA'!B:D,3,0),VLOOKUP(I12781,'DE-PARA'!C:D,2,0)),"NÃO ENCONTRADO")</f>
        <v>Serviços</v>
      </c>
      <c r="L12781" s="50" t="str">
        <f>VLOOKUP(K12781,'Base -Receita-Despesa'!$B:$AS,1,FALSE)</f>
        <v>Serviços</v>
      </c>
    </row>
    <row r="12782" spans="1:12" x14ac:dyDescent="0.3">
      <c r="A12782" s="82" t="str">
        <f t="shared" si="400"/>
        <v>2019</v>
      </c>
      <c r="B12782" s="260" t="s">
        <v>2228</v>
      </c>
      <c r="C12782" s="261" t="s">
        <v>138</v>
      </c>
      <c r="D12782" s="74" t="str">
        <f t="shared" si="399"/>
        <v>mar/2019</v>
      </c>
      <c r="E12782" s="264">
        <v>43525</v>
      </c>
      <c r="F12782" s="260" t="s">
        <v>2326</v>
      </c>
      <c r="G12782" s="260" t="s">
        <v>2229</v>
      </c>
      <c r="H12782" s="345" t="s">
        <v>4385</v>
      </c>
      <c r="I12782" s="265" t="s">
        <v>2209</v>
      </c>
      <c r="J12782" s="266">
        <v>-1159.17</v>
      </c>
      <c r="K12782" s="83" t="str">
        <f>IFERROR(IFERROR(VLOOKUP(I12782,'DE-PARA'!B:D,3,0),VLOOKUP(I12782,'DE-PARA'!C:D,2,0)),"NÃO ENCONTRADO")</f>
        <v>Despesas com Viagens</v>
      </c>
      <c r="L12782" s="50" t="str">
        <f>VLOOKUP(K12782,'Base -Receita-Despesa'!$B:$AS,1,FALSE)</f>
        <v>Despesas com Viagens</v>
      </c>
    </row>
    <row r="12783" spans="1:12" x14ac:dyDescent="0.3">
      <c r="A12783" s="82" t="str">
        <f t="shared" si="400"/>
        <v>2019</v>
      </c>
      <c r="B12783" s="260" t="s">
        <v>2228</v>
      </c>
      <c r="C12783" s="261" t="s">
        <v>138</v>
      </c>
      <c r="D12783" s="74" t="str">
        <f t="shared" si="399"/>
        <v>mar/2019</v>
      </c>
      <c r="E12783" s="264">
        <v>43525</v>
      </c>
      <c r="F12783" s="260" t="s">
        <v>1070</v>
      </c>
      <c r="G12783" s="260" t="s">
        <v>2229</v>
      </c>
      <c r="H12783" s="265" t="s">
        <v>1071</v>
      </c>
      <c r="I12783" s="265" t="s">
        <v>2237</v>
      </c>
      <c r="J12783" s="266">
        <v>397118.47</v>
      </c>
      <c r="K12783" s="83" t="str">
        <f>IFERROR(IFERROR(VLOOKUP(I12783,'DE-PARA'!B:D,3,0),VLOOKUP(I12783,'DE-PARA'!C:D,2,0)),"NÃO ENCONTRADO")</f>
        <v>Entrada Conta Aplicação (+)</v>
      </c>
      <c r="L12783" s="50" t="str">
        <f>VLOOKUP(K12783,'Base -Receita-Despesa'!$B:$AS,1,FALSE)</f>
        <v>ENTRADA CONTA APLICAÇÃO (+)</v>
      </c>
    </row>
    <row r="12784" spans="1:12" x14ac:dyDescent="0.3">
      <c r="A12784" s="82" t="str">
        <f t="shared" si="400"/>
        <v>2019</v>
      </c>
      <c r="B12784" s="260" t="s">
        <v>2228</v>
      </c>
      <c r="C12784" s="261" t="s">
        <v>138</v>
      </c>
      <c r="D12784" s="74" t="str">
        <f t="shared" si="399"/>
        <v>mar/2019</v>
      </c>
      <c r="E12784" s="264">
        <v>43525</v>
      </c>
      <c r="F12784" s="260">
        <v>269717</v>
      </c>
      <c r="G12784" s="260" t="s">
        <v>2238</v>
      </c>
      <c r="H12784" s="265" t="s">
        <v>222</v>
      </c>
      <c r="I12784" s="265" t="s">
        <v>2182</v>
      </c>
      <c r="J12784" s="265">
        <v>-490.67</v>
      </c>
      <c r="K12784" s="83" t="str">
        <f>IFERROR(IFERROR(VLOOKUP(I12784,'DE-PARA'!B:D,3,0),VLOOKUP(I12784,'DE-PARA'!C:D,2,0)),"NÃO ENCONTRADO")</f>
        <v>Materiais</v>
      </c>
      <c r="L12784" s="50" t="str">
        <f>VLOOKUP(K12784,'Base -Receita-Despesa'!$B:$AS,1,FALSE)</f>
        <v>Materiais</v>
      </c>
    </row>
    <row r="12785" spans="1:12" x14ac:dyDescent="0.3">
      <c r="A12785" s="82" t="str">
        <f t="shared" si="400"/>
        <v>2019</v>
      </c>
      <c r="B12785" s="260" t="s">
        <v>2228</v>
      </c>
      <c r="C12785" s="261" t="s">
        <v>138</v>
      </c>
      <c r="D12785" s="74" t="str">
        <f t="shared" si="399"/>
        <v>mar/2019</v>
      </c>
      <c r="E12785" s="264">
        <v>43525</v>
      </c>
      <c r="F12785" s="260">
        <v>271428</v>
      </c>
      <c r="G12785" s="260" t="s">
        <v>2324</v>
      </c>
      <c r="H12785" s="265" t="s">
        <v>222</v>
      </c>
      <c r="I12785" s="265" t="s">
        <v>2181</v>
      </c>
      <c r="J12785" s="266">
        <v>-2767.26</v>
      </c>
      <c r="K12785" s="83" t="str">
        <f>IFERROR(IFERROR(VLOOKUP(I12785,'DE-PARA'!B:D,3,0),VLOOKUP(I12785,'DE-PARA'!C:D,2,0)),"NÃO ENCONTRADO")</f>
        <v>Materiais</v>
      </c>
      <c r="L12785" s="50" t="str">
        <f>VLOOKUP(K12785,'Base -Receita-Despesa'!$B:$AS,1,FALSE)</f>
        <v>Materiais</v>
      </c>
    </row>
    <row r="12786" spans="1:12" x14ac:dyDescent="0.3">
      <c r="A12786" s="82" t="str">
        <f t="shared" si="400"/>
        <v>2019</v>
      </c>
      <c r="B12786" s="260" t="s">
        <v>2228</v>
      </c>
      <c r="C12786" s="261" t="s">
        <v>138</v>
      </c>
      <c r="D12786" s="74" t="str">
        <f t="shared" si="399"/>
        <v>mar/2019</v>
      </c>
      <c r="E12786" s="264">
        <v>43525</v>
      </c>
      <c r="F12786" s="260">
        <v>271436</v>
      </c>
      <c r="G12786" s="260" t="s">
        <v>2324</v>
      </c>
      <c r="H12786" s="265" t="s">
        <v>222</v>
      </c>
      <c r="I12786" s="265" t="s">
        <v>2181</v>
      </c>
      <c r="J12786" s="266">
        <v>-1060.33</v>
      </c>
      <c r="K12786" s="83" t="str">
        <f>IFERROR(IFERROR(VLOOKUP(I12786,'DE-PARA'!B:D,3,0),VLOOKUP(I12786,'DE-PARA'!C:D,2,0)),"NÃO ENCONTRADO")</f>
        <v>Materiais</v>
      </c>
      <c r="L12786" s="50" t="str">
        <f>VLOOKUP(K12786,'Base -Receita-Despesa'!$B:$AS,1,FALSE)</f>
        <v>Materiais</v>
      </c>
    </row>
    <row r="12787" spans="1:12" x14ac:dyDescent="0.3">
      <c r="A12787" s="82" t="str">
        <f t="shared" si="400"/>
        <v>2019</v>
      </c>
      <c r="B12787" s="260" t="s">
        <v>2228</v>
      </c>
      <c r="C12787" s="261" t="s">
        <v>138</v>
      </c>
      <c r="D12787" s="74" t="str">
        <f t="shared" si="399"/>
        <v>mar/2019</v>
      </c>
      <c r="E12787" s="264">
        <v>43525</v>
      </c>
      <c r="F12787" s="260">
        <v>271427</v>
      </c>
      <c r="G12787" s="260" t="s">
        <v>2324</v>
      </c>
      <c r="H12787" s="265" t="s">
        <v>222</v>
      </c>
      <c r="I12787" s="265" t="s">
        <v>2182</v>
      </c>
      <c r="J12787" s="266">
        <v>-1521.05</v>
      </c>
      <c r="K12787" s="83" t="str">
        <f>IFERROR(IFERROR(VLOOKUP(I12787,'DE-PARA'!B:D,3,0),VLOOKUP(I12787,'DE-PARA'!C:D,2,0)),"NÃO ENCONTRADO")</f>
        <v>Materiais</v>
      </c>
      <c r="L12787" s="50" t="str">
        <f>VLOOKUP(K12787,'Base -Receita-Despesa'!$B:$AS,1,FALSE)</f>
        <v>Materiais</v>
      </c>
    </row>
    <row r="12788" spans="1:12" x14ac:dyDescent="0.3">
      <c r="A12788" s="82" t="str">
        <f t="shared" si="400"/>
        <v>2019</v>
      </c>
      <c r="B12788" s="260" t="s">
        <v>2228</v>
      </c>
      <c r="C12788" s="261" t="s">
        <v>138</v>
      </c>
      <c r="D12788" s="74" t="str">
        <f t="shared" si="399"/>
        <v>mar/2019</v>
      </c>
      <c r="E12788" s="264">
        <v>43525</v>
      </c>
      <c r="F12788" s="260">
        <v>271426</v>
      </c>
      <c r="G12788" s="260" t="s">
        <v>2324</v>
      </c>
      <c r="H12788" s="265" t="s">
        <v>222</v>
      </c>
      <c r="I12788" s="265" t="s">
        <v>2182</v>
      </c>
      <c r="J12788" s="265">
        <v>-439.6</v>
      </c>
      <c r="K12788" s="83" t="str">
        <f>IFERROR(IFERROR(VLOOKUP(I12788,'DE-PARA'!B:D,3,0),VLOOKUP(I12788,'DE-PARA'!C:D,2,0)),"NÃO ENCONTRADO")</f>
        <v>Materiais</v>
      </c>
      <c r="L12788" s="50" t="str">
        <f>VLOOKUP(K12788,'Base -Receita-Despesa'!$B:$AS,1,FALSE)</f>
        <v>Materiais</v>
      </c>
    </row>
    <row r="12789" spans="1:12" x14ac:dyDescent="0.3">
      <c r="A12789" s="82" t="str">
        <f t="shared" si="400"/>
        <v>2019</v>
      </c>
      <c r="B12789" s="260" t="s">
        <v>2228</v>
      </c>
      <c r="C12789" s="261" t="s">
        <v>138</v>
      </c>
      <c r="D12789" s="74" t="str">
        <f t="shared" si="399"/>
        <v>mar/2019</v>
      </c>
      <c r="E12789" s="264">
        <v>43525</v>
      </c>
      <c r="F12789" s="260">
        <v>11750</v>
      </c>
      <c r="G12789" s="260" t="s">
        <v>2229</v>
      </c>
      <c r="H12789" s="265" t="s">
        <v>4454</v>
      </c>
      <c r="I12789" s="265" t="s">
        <v>2190</v>
      </c>
      <c r="J12789" s="266">
        <v>-1863</v>
      </c>
      <c r="K12789" s="83" t="str">
        <f>IFERROR(IFERROR(VLOOKUP(I12789,'DE-PARA'!B:D,3,0),VLOOKUP(I12789,'DE-PARA'!C:D,2,0)),"NÃO ENCONTRADO")</f>
        <v>Materiais</v>
      </c>
      <c r="L12789" s="50" t="str">
        <f>VLOOKUP(K12789,'Base -Receita-Despesa'!$B:$AS,1,FALSE)</f>
        <v>Materiais</v>
      </c>
    </row>
    <row r="12790" spans="1:12" x14ac:dyDescent="0.3">
      <c r="A12790" s="82" t="str">
        <f t="shared" si="400"/>
        <v>2019</v>
      </c>
      <c r="B12790" s="260" t="s">
        <v>2228</v>
      </c>
      <c r="C12790" s="261" t="s">
        <v>138</v>
      </c>
      <c r="D12790" s="74" t="str">
        <f t="shared" si="399"/>
        <v>mar/2019</v>
      </c>
      <c r="E12790" s="264">
        <v>43525</v>
      </c>
      <c r="F12790" s="260">
        <v>11750</v>
      </c>
      <c r="G12790" s="260" t="s">
        <v>2229</v>
      </c>
      <c r="H12790" s="265" t="s">
        <v>4454</v>
      </c>
      <c r="I12790" s="265" t="s">
        <v>562</v>
      </c>
      <c r="J12790" s="265">
        <v>-315.42</v>
      </c>
      <c r="K12790" s="83" t="str">
        <f>IFERROR(IFERROR(VLOOKUP(I12790,'DE-PARA'!B:D,3,0),VLOOKUP(I12790,'DE-PARA'!C:D,2,0)),"NÃO ENCONTRADO")</f>
        <v>Outras Saídas</v>
      </c>
      <c r="L12790" s="50" t="str">
        <f>VLOOKUP(K12790,'Base -Receita-Despesa'!$B:$AS,1,FALSE)</f>
        <v>Outras Saídas</v>
      </c>
    </row>
    <row r="12791" spans="1:12" x14ac:dyDescent="0.3">
      <c r="A12791" s="82" t="str">
        <f t="shared" si="400"/>
        <v>2019</v>
      </c>
      <c r="B12791" s="260" t="s">
        <v>2228</v>
      </c>
      <c r="C12791" s="261" t="s">
        <v>138</v>
      </c>
      <c r="D12791" s="74" t="str">
        <f t="shared" si="399"/>
        <v>mar/2019</v>
      </c>
      <c r="E12791" s="264">
        <v>43525</v>
      </c>
      <c r="F12791" s="260">
        <v>8532</v>
      </c>
      <c r="G12791" s="260" t="s">
        <v>2229</v>
      </c>
      <c r="H12791" s="265" t="s">
        <v>3254</v>
      </c>
      <c r="I12791" s="265" t="s">
        <v>2204</v>
      </c>
      <c r="J12791" s="266">
        <v>-1921.35</v>
      </c>
      <c r="K12791" s="83" t="str">
        <f>IFERROR(IFERROR(VLOOKUP(I12791,'DE-PARA'!B:D,3,0),VLOOKUP(I12791,'DE-PARA'!C:D,2,0)),"NÃO ENCONTRADO")</f>
        <v>Serviços</v>
      </c>
      <c r="L12791" s="50" t="str">
        <f>VLOOKUP(K12791,'Base -Receita-Despesa'!$B:$AS,1,FALSE)</f>
        <v>Serviços</v>
      </c>
    </row>
    <row r="12792" spans="1:12" x14ac:dyDescent="0.3">
      <c r="A12792" s="82" t="str">
        <f t="shared" si="400"/>
        <v>2019</v>
      </c>
      <c r="B12792" s="260" t="s">
        <v>2228</v>
      </c>
      <c r="C12792" s="261" t="s">
        <v>138</v>
      </c>
      <c r="D12792" s="74" t="str">
        <f t="shared" si="399"/>
        <v>mar/2019</v>
      </c>
      <c r="E12792" s="264">
        <v>43525</v>
      </c>
      <c r="F12792" s="260" t="s">
        <v>2326</v>
      </c>
      <c r="G12792" s="260" t="s">
        <v>2229</v>
      </c>
      <c r="H12792" s="265" t="s">
        <v>2360</v>
      </c>
      <c r="I12792" s="265" t="s">
        <v>2209</v>
      </c>
      <c r="J12792" s="265">
        <v>-43.75</v>
      </c>
      <c r="K12792" s="83" t="str">
        <f>IFERROR(IFERROR(VLOOKUP(I12792,'DE-PARA'!B:D,3,0),VLOOKUP(I12792,'DE-PARA'!C:D,2,0)),"NÃO ENCONTRADO")</f>
        <v>Despesas com Viagens</v>
      </c>
      <c r="L12792" s="50" t="str">
        <f>VLOOKUP(K12792,'Base -Receita-Despesa'!$B:$AS,1,FALSE)</f>
        <v>Despesas com Viagens</v>
      </c>
    </row>
    <row r="12793" spans="1:12" x14ac:dyDescent="0.3">
      <c r="A12793" s="82" t="str">
        <f t="shared" si="400"/>
        <v>2019</v>
      </c>
      <c r="B12793" s="260" t="s">
        <v>2228</v>
      </c>
      <c r="C12793" s="261" t="s">
        <v>138</v>
      </c>
      <c r="D12793" s="74" t="str">
        <f t="shared" si="399"/>
        <v>mar/2019</v>
      </c>
      <c r="E12793" s="264">
        <v>43525</v>
      </c>
      <c r="F12793" s="260">
        <v>2227</v>
      </c>
      <c r="G12793" s="260" t="s">
        <v>2229</v>
      </c>
      <c r="H12793" s="265" t="s">
        <v>4455</v>
      </c>
      <c r="I12793" s="265" t="s">
        <v>2182</v>
      </c>
      <c r="J12793" s="265">
        <v>-312</v>
      </c>
      <c r="K12793" s="83" t="str">
        <f>IFERROR(IFERROR(VLOOKUP(I12793,'DE-PARA'!B:D,3,0),VLOOKUP(I12793,'DE-PARA'!C:D,2,0)),"NÃO ENCONTRADO")</f>
        <v>Materiais</v>
      </c>
      <c r="L12793" s="50" t="str">
        <f>VLOOKUP(K12793,'Base -Receita-Despesa'!$B:$AS,1,FALSE)</f>
        <v>Materiais</v>
      </c>
    </row>
    <row r="12794" spans="1:12" x14ac:dyDescent="0.3">
      <c r="A12794" s="82" t="str">
        <f t="shared" si="400"/>
        <v>2019</v>
      </c>
      <c r="B12794" s="260" t="s">
        <v>2228</v>
      </c>
      <c r="C12794" s="261" t="s">
        <v>138</v>
      </c>
      <c r="D12794" s="74" t="str">
        <f t="shared" si="399"/>
        <v>mar/2019</v>
      </c>
      <c r="E12794" s="264">
        <v>43525</v>
      </c>
      <c r="F12794" s="260">
        <v>28</v>
      </c>
      <c r="G12794" s="260" t="s">
        <v>2229</v>
      </c>
      <c r="H12794" s="265" t="s">
        <v>2351</v>
      </c>
      <c r="I12794" s="270" t="s">
        <v>145</v>
      </c>
      <c r="J12794" s="266">
        <v>-20628.23</v>
      </c>
      <c r="K12794" s="83" t="str">
        <f>IFERROR(IFERROR(VLOOKUP(I12794,'DE-PARA'!B:D,3,0),VLOOKUP(I12794,'DE-PARA'!C:D,2,0)),"NÃO ENCONTRADO")</f>
        <v>Serviços</v>
      </c>
      <c r="L12794" s="50" t="str">
        <f>VLOOKUP(K12794,'Base -Receita-Despesa'!$B:$AS,1,FALSE)</f>
        <v>Serviços</v>
      </c>
    </row>
    <row r="12795" spans="1:12" x14ac:dyDescent="0.3">
      <c r="A12795" s="82" t="str">
        <f t="shared" si="400"/>
        <v>2019</v>
      </c>
      <c r="B12795" s="260" t="s">
        <v>2228</v>
      </c>
      <c r="C12795" s="261" t="s">
        <v>138</v>
      </c>
      <c r="D12795" s="74" t="str">
        <f t="shared" si="399"/>
        <v>mar/2019</v>
      </c>
      <c r="E12795" s="264">
        <v>43530</v>
      </c>
      <c r="F12795" s="260" t="s">
        <v>254</v>
      </c>
      <c r="G12795" s="260" t="s">
        <v>2229</v>
      </c>
      <c r="H12795" s="265" t="s">
        <v>1025</v>
      </c>
      <c r="I12795" s="265" t="s">
        <v>130</v>
      </c>
      <c r="J12795" s="266">
        <v>-4272.3</v>
      </c>
      <c r="K12795" s="83" t="str">
        <f>IFERROR(IFERROR(VLOOKUP(I12795,'DE-PARA'!B:D,3,0),VLOOKUP(I12795,'DE-PARA'!C:D,2,0)),"NÃO ENCONTRADO")</f>
        <v>Rescisões Trabalhistas</v>
      </c>
      <c r="L12795" s="50" t="str">
        <f>VLOOKUP(K12795,'Base -Receita-Despesa'!$B:$AS,1,FALSE)</f>
        <v>Rescisões Trabalhistas</v>
      </c>
    </row>
    <row r="12796" spans="1:12" x14ac:dyDescent="0.3">
      <c r="A12796" s="82" t="str">
        <f t="shared" si="400"/>
        <v>2019</v>
      </c>
      <c r="B12796" s="260" t="s">
        <v>2228</v>
      </c>
      <c r="C12796" s="261" t="s">
        <v>138</v>
      </c>
      <c r="D12796" s="74" t="str">
        <f t="shared" si="399"/>
        <v>mar/2019</v>
      </c>
      <c r="E12796" s="264">
        <v>43530</v>
      </c>
      <c r="F12796" s="260" t="s">
        <v>4405</v>
      </c>
      <c r="G12796" s="260" t="s">
        <v>2229</v>
      </c>
      <c r="H12796" s="265" t="s">
        <v>4406</v>
      </c>
      <c r="I12796" s="265" t="s">
        <v>846</v>
      </c>
      <c r="J12796" s="265">
        <v>-769.01</v>
      </c>
      <c r="K12796" s="83" t="str">
        <f>IFERROR(IFERROR(VLOOKUP(I12796,'DE-PARA'!B:D,3,0),VLOOKUP(I12796,'DE-PARA'!C:D,2,0)),"NÃO ENCONTRADO")</f>
        <v>Pessoal</v>
      </c>
      <c r="L12796" s="50" t="str">
        <f>VLOOKUP(K12796,'Base -Receita-Despesa'!$B:$AS,1,FALSE)</f>
        <v>Pessoal</v>
      </c>
    </row>
    <row r="12797" spans="1:12" x14ac:dyDescent="0.3">
      <c r="A12797" s="82" t="str">
        <f t="shared" si="400"/>
        <v>2019</v>
      </c>
      <c r="B12797" s="260" t="s">
        <v>2228</v>
      </c>
      <c r="C12797" s="261" t="s">
        <v>138</v>
      </c>
      <c r="D12797" s="74" t="str">
        <f t="shared" si="399"/>
        <v>mar/2019</v>
      </c>
      <c r="E12797" s="264">
        <v>43530</v>
      </c>
      <c r="F12797" s="260" t="s">
        <v>254</v>
      </c>
      <c r="G12797" s="260" t="s">
        <v>2229</v>
      </c>
      <c r="H12797" s="265" t="s">
        <v>4415</v>
      </c>
      <c r="I12797" s="265" t="s">
        <v>130</v>
      </c>
      <c r="J12797" s="266">
        <v>-1642.4</v>
      </c>
      <c r="K12797" s="83" t="str">
        <f>IFERROR(IFERROR(VLOOKUP(I12797,'DE-PARA'!B:D,3,0),VLOOKUP(I12797,'DE-PARA'!C:D,2,0)),"NÃO ENCONTRADO")</f>
        <v>Rescisões Trabalhistas</v>
      </c>
      <c r="L12797" s="50" t="str">
        <f>VLOOKUP(K12797,'Base -Receita-Despesa'!$B:$AS,1,FALSE)</f>
        <v>Rescisões Trabalhistas</v>
      </c>
    </row>
    <row r="12798" spans="1:12" x14ac:dyDescent="0.3">
      <c r="A12798" s="82" t="str">
        <f t="shared" si="400"/>
        <v>2019</v>
      </c>
      <c r="B12798" s="260" t="s">
        <v>2228</v>
      </c>
      <c r="C12798" s="261" t="s">
        <v>138</v>
      </c>
      <c r="D12798" s="74" t="str">
        <f t="shared" si="399"/>
        <v>mar/2019</v>
      </c>
      <c r="E12798" s="264">
        <v>43530</v>
      </c>
      <c r="F12798" s="260">
        <v>318072</v>
      </c>
      <c r="G12798" s="260" t="s">
        <v>2229</v>
      </c>
      <c r="H12798" s="265" t="s">
        <v>4386</v>
      </c>
      <c r="I12798" s="265" t="s">
        <v>2181</v>
      </c>
      <c r="J12798" s="265">
        <v>-300</v>
      </c>
      <c r="K12798" s="83" t="str">
        <f>IFERROR(IFERROR(VLOOKUP(I12798,'DE-PARA'!B:D,3,0),VLOOKUP(I12798,'DE-PARA'!C:D,2,0)),"NÃO ENCONTRADO")</f>
        <v>Materiais</v>
      </c>
      <c r="L12798" s="50" t="str">
        <f>VLOOKUP(K12798,'Base -Receita-Despesa'!$B:$AS,1,FALSE)</f>
        <v>Materiais</v>
      </c>
    </row>
    <row r="12799" spans="1:12" x14ac:dyDescent="0.3">
      <c r="A12799" s="82" t="str">
        <f t="shared" si="400"/>
        <v>2019</v>
      </c>
      <c r="B12799" s="260" t="s">
        <v>2228</v>
      </c>
      <c r="C12799" s="261" t="s">
        <v>138</v>
      </c>
      <c r="D12799" s="74" t="str">
        <f t="shared" si="399"/>
        <v>mar/2019</v>
      </c>
      <c r="E12799" s="264">
        <v>43530</v>
      </c>
      <c r="F12799" s="260">
        <v>318072</v>
      </c>
      <c r="G12799" s="260" t="s">
        <v>2229</v>
      </c>
      <c r="H12799" s="265" t="s">
        <v>4386</v>
      </c>
      <c r="I12799" s="265" t="s">
        <v>562</v>
      </c>
      <c r="J12799" s="265">
        <v>-15.25</v>
      </c>
      <c r="K12799" s="83" t="str">
        <f>IFERROR(IFERROR(VLOOKUP(I12799,'DE-PARA'!B:D,3,0),VLOOKUP(I12799,'DE-PARA'!C:D,2,0)),"NÃO ENCONTRADO")</f>
        <v>Outras Saídas</v>
      </c>
      <c r="L12799" s="50" t="str">
        <f>VLOOKUP(K12799,'Base -Receita-Despesa'!$B:$AS,1,FALSE)</f>
        <v>Outras Saídas</v>
      </c>
    </row>
    <row r="12800" spans="1:12" x14ac:dyDescent="0.3">
      <c r="A12800" s="82" t="str">
        <f t="shared" si="400"/>
        <v>2019</v>
      </c>
      <c r="B12800" s="260" t="s">
        <v>2228</v>
      </c>
      <c r="C12800" s="261" t="s">
        <v>138</v>
      </c>
      <c r="D12800" s="74" t="str">
        <f t="shared" si="399"/>
        <v>mar/2019</v>
      </c>
      <c r="E12800" s="264">
        <v>43530</v>
      </c>
      <c r="F12800" s="260">
        <v>242178</v>
      </c>
      <c r="G12800" s="260" t="s">
        <v>2229</v>
      </c>
      <c r="H12800" s="261" t="s">
        <v>4456</v>
      </c>
      <c r="I12800" s="265" t="s">
        <v>2181</v>
      </c>
      <c r="J12800" s="265">
        <v>-128.68</v>
      </c>
      <c r="K12800" s="83" t="str">
        <f>IFERROR(IFERROR(VLOOKUP(I12800,'DE-PARA'!B:D,3,0),VLOOKUP(I12800,'DE-PARA'!C:D,2,0)),"NÃO ENCONTRADO")</f>
        <v>Materiais</v>
      </c>
      <c r="L12800" s="50" t="str">
        <f>VLOOKUP(K12800,'Base -Receita-Despesa'!$B:$AS,1,FALSE)</f>
        <v>Materiais</v>
      </c>
    </row>
    <row r="12801" spans="1:12" x14ac:dyDescent="0.3">
      <c r="A12801" s="82" t="str">
        <f t="shared" si="400"/>
        <v>2019</v>
      </c>
      <c r="B12801" s="260" t="s">
        <v>2228</v>
      </c>
      <c r="C12801" s="261" t="s">
        <v>138</v>
      </c>
      <c r="D12801" s="74" t="str">
        <f t="shared" si="399"/>
        <v>mar/2019</v>
      </c>
      <c r="E12801" s="264">
        <v>43530</v>
      </c>
      <c r="F12801" s="260">
        <v>242178</v>
      </c>
      <c r="G12801" s="260" t="s">
        <v>2229</v>
      </c>
      <c r="H12801" s="261" t="s">
        <v>4456</v>
      </c>
      <c r="I12801" s="265" t="s">
        <v>562</v>
      </c>
      <c r="J12801" s="265">
        <v>-138.27000000000001</v>
      </c>
      <c r="K12801" s="83" t="str">
        <f>IFERROR(IFERROR(VLOOKUP(I12801,'DE-PARA'!B:D,3,0),VLOOKUP(I12801,'DE-PARA'!C:D,2,0)),"NÃO ENCONTRADO")</f>
        <v>Outras Saídas</v>
      </c>
      <c r="L12801" s="50" t="str">
        <f>VLOOKUP(K12801,'Base -Receita-Despesa'!$B:$AS,1,FALSE)</f>
        <v>Outras Saídas</v>
      </c>
    </row>
    <row r="12802" spans="1:12" x14ac:dyDescent="0.3">
      <c r="A12802" s="82" t="str">
        <f t="shared" si="400"/>
        <v>2019</v>
      </c>
      <c r="B12802" s="260" t="s">
        <v>2228</v>
      </c>
      <c r="C12802" s="261" t="s">
        <v>138</v>
      </c>
      <c r="D12802" s="74" t="str">
        <f t="shared" si="399"/>
        <v>mar/2019</v>
      </c>
      <c r="E12802" s="264">
        <v>43530</v>
      </c>
      <c r="F12802" s="260" t="s">
        <v>1070</v>
      </c>
      <c r="G12802" s="260" t="s">
        <v>2229</v>
      </c>
      <c r="H12802" s="265" t="s">
        <v>1071</v>
      </c>
      <c r="I12802" s="265" t="s">
        <v>2237</v>
      </c>
      <c r="J12802" s="266">
        <v>7275.41</v>
      </c>
      <c r="K12802" s="83" t="str">
        <f>IFERROR(IFERROR(VLOOKUP(I12802,'DE-PARA'!B:D,3,0),VLOOKUP(I12802,'DE-PARA'!C:D,2,0)),"NÃO ENCONTRADO")</f>
        <v>Entrada Conta Aplicação (+)</v>
      </c>
      <c r="L12802" s="50" t="str">
        <f>VLOOKUP(K12802,'Base -Receita-Despesa'!$B:$AS,1,FALSE)</f>
        <v>ENTRADA CONTA APLICAÇÃO (+)</v>
      </c>
    </row>
    <row r="12803" spans="1:12" x14ac:dyDescent="0.3">
      <c r="A12803" s="82" t="str">
        <f t="shared" si="400"/>
        <v>2019</v>
      </c>
      <c r="B12803" s="260" t="s">
        <v>2228</v>
      </c>
      <c r="C12803" s="261" t="s">
        <v>138</v>
      </c>
      <c r="D12803" s="74" t="str">
        <f t="shared" si="399"/>
        <v>mar/2019</v>
      </c>
      <c r="E12803" s="264">
        <v>43530</v>
      </c>
      <c r="F12803" s="260" t="s">
        <v>1261</v>
      </c>
      <c r="G12803" s="260" t="s">
        <v>2229</v>
      </c>
      <c r="H12803" s="265" t="s">
        <v>2250</v>
      </c>
      <c r="I12803" s="265" t="s">
        <v>135</v>
      </c>
      <c r="J12803" s="265">
        <v>-9.5</v>
      </c>
      <c r="K12803" s="83" t="str">
        <f>IFERROR(IFERROR(VLOOKUP(I12803,'DE-PARA'!B:D,3,0),VLOOKUP(I12803,'DE-PARA'!C:D,2,0)),"NÃO ENCONTRADO")</f>
        <v>Outras Saídas</v>
      </c>
      <c r="L12803" s="50" t="str">
        <f>VLOOKUP(K12803,'Base -Receita-Despesa'!$B:$AS,1,FALSE)</f>
        <v>Outras Saídas</v>
      </c>
    </row>
    <row r="12804" spans="1:12" x14ac:dyDescent="0.3">
      <c r="A12804" s="82" t="str">
        <f t="shared" si="400"/>
        <v>2019</v>
      </c>
      <c r="B12804" s="260" t="s">
        <v>2228</v>
      </c>
      <c r="C12804" s="261" t="s">
        <v>138</v>
      </c>
      <c r="D12804" s="74" t="str">
        <f t="shared" ref="D12804:D12867" si="401">TEXT(E12804,"mmm/aaaa")</f>
        <v>mar/2019</v>
      </c>
      <c r="E12804" s="264">
        <v>43531</v>
      </c>
      <c r="F12804" s="260">
        <v>80417</v>
      </c>
      <c r="G12804" s="260" t="s">
        <v>2229</v>
      </c>
      <c r="H12804" s="265" t="s">
        <v>4457</v>
      </c>
      <c r="I12804" s="265" t="s">
        <v>2181</v>
      </c>
      <c r="J12804" s="266">
        <v>-2094.1999999999998</v>
      </c>
      <c r="K12804" s="83" t="str">
        <f>IFERROR(IFERROR(VLOOKUP(I12804,'DE-PARA'!B:D,3,0),VLOOKUP(I12804,'DE-PARA'!C:D,2,0)),"NÃO ENCONTRADO")</f>
        <v>Materiais</v>
      </c>
      <c r="L12804" s="50" t="str">
        <f>VLOOKUP(K12804,'Base -Receita-Despesa'!$B:$AS,1,FALSE)</f>
        <v>Materiais</v>
      </c>
    </row>
    <row r="12805" spans="1:12" x14ac:dyDescent="0.3">
      <c r="A12805" s="82" t="str">
        <f t="shared" si="400"/>
        <v>2019</v>
      </c>
      <c r="B12805" s="260" t="s">
        <v>2228</v>
      </c>
      <c r="C12805" s="261" t="s">
        <v>138</v>
      </c>
      <c r="D12805" s="74" t="str">
        <f t="shared" si="401"/>
        <v>mar/2019</v>
      </c>
      <c r="E12805" s="264">
        <v>43531</v>
      </c>
      <c r="F12805" s="260">
        <v>80417</v>
      </c>
      <c r="G12805" s="260" t="s">
        <v>2229</v>
      </c>
      <c r="H12805" s="265" t="s">
        <v>4457</v>
      </c>
      <c r="I12805" s="265" t="s">
        <v>562</v>
      </c>
      <c r="J12805" s="265">
        <v>-280.79000000000002</v>
      </c>
      <c r="K12805" s="83" t="str">
        <f>IFERROR(IFERROR(VLOOKUP(I12805,'DE-PARA'!B:D,3,0),VLOOKUP(I12805,'DE-PARA'!C:D,2,0)),"NÃO ENCONTRADO")</f>
        <v>Outras Saídas</v>
      </c>
      <c r="L12805" s="50" t="str">
        <f>VLOOKUP(K12805,'Base -Receita-Despesa'!$B:$AS,1,FALSE)</f>
        <v>Outras Saídas</v>
      </c>
    </row>
    <row r="12806" spans="1:12" x14ac:dyDescent="0.3">
      <c r="A12806" s="82" t="str">
        <f t="shared" si="400"/>
        <v>2019</v>
      </c>
      <c r="B12806" s="260" t="s">
        <v>2228</v>
      </c>
      <c r="C12806" s="261" t="s">
        <v>138</v>
      </c>
      <c r="D12806" s="74" t="str">
        <f t="shared" si="401"/>
        <v>mar/2019</v>
      </c>
      <c r="E12806" s="264">
        <v>43531</v>
      </c>
      <c r="F12806" s="260">
        <v>147636</v>
      </c>
      <c r="G12806" s="260" t="s">
        <v>2229</v>
      </c>
      <c r="H12806" s="265" t="s">
        <v>1337</v>
      </c>
      <c r="I12806" s="265" t="s">
        <v>145</v>
      </c>
      <c r="J12806" s="265">
        <v>-579.29999999999995</v>
      </c>
      <c r="K12806" s="83" t="str">
        <f>IFERROR(IFERROR(VLOOKUP(I12806,'DE-PARA'!B:D,3,0),VLOOKUP(I12806,'DE-PARA'!C:D,2,0)),"NÃO ENCONTRADO")</f>
        <v>Serviços</v>
      </c>
      <c r="L12806" s="50" t="str">
        <f>VLOOKUP(K12806,'Base -Receita-Despesa'!$B:$AS,1,FALSE)</f>
        <v>Serviços</v>
      </c>
    </row>
    <row r="12807" spans="1:12" x14ac:dyDescent="0.3">
      <c r="A12807" s="82" t="str">
        <f t="shared" si="400"/>
        <v>2019</v>
      </c>
      <c r="B12807" s="260" t="s">
        <v>2228</v>
      </c>
      <c r="C12807" s="261" t="s">
        <v>138</v>
      </c>
      <c r="D12807" s="74" t="str">
        <f t="shared" si="401"/>
        <v>mar/2019</v>
      </c>
      <c r="E12807" s="264">
        <v>43531</v>
      </c>
      <c r="F12807" s="260" t="s">
        <v>1261</v>
      </c>
      <c r="G12807" s="260" t="s">
        <v>2229</v>
      </c>
      <c r="H12807" s="265" t="s">
        <v>262</v>
      </c>
      <c r="I12807" s="265" t="s">
        <v>135</v>
      </c>
      <c r="J12807" s="265">
        <v>-3.69</v>
      </c>
      <c r="K12807" s="83" t="str">
        <f>IFERROR(IFERROR(VLOOKUP(I12807,'DE-PARA'!B:D,3,0),VLOOKUP(I12807,'DE-PARA'!C:D,2,0)),"NÃO ENCONTRADO")</f>
        <v>Outras Saídas</v>
      </c>
      <c r="L12807" s="50" t="str">
        <f>VLOOKUP(K12807,'Base -Receita-Despesa'!$B:$AS,1,FALSE)</f>
        <v>Outras Saídas</v>
      </c>
    </row>
    <row r="12808" spans="1:12" x14ac:dyDescent="0.3">
      <c r="A12808" s="82" t="str">
        <f t="shared" si="400"/>
        <v>2019</v>
      </c>
      <c r="B12808" s="260" t="s">
        <v>2228</v>
      </c>
      <c r="C12808" s="261" t="s">
        <v>138</v>
      </c>
      <c r="D12808" s="74" t="str">
        <f t="shared" si="401"/>
        <v>mar/2019</v>
      </c>
      <c r="E12808" s="264">
        <v>43531</v>
      </c>
      <c r="F12808" s="260">
        <v>3553</v>
      </c>
      <c r="G12808" s="260" t="s">
        <v>2229</v>
      </c>
      <c r="H12808" s="265" t="s">
        <v>3354</v>
      </c>
      <c r="I12808" s="265" t="s">
        <v>2181</v>
      </c>
      <c r="J12808" s="266">
        <v>-1475</v>
      </c>
      <c r="K12808" s="83" t="str">
        <f>IFERROR(IFERROR(VLOOKUP(I12808,'DE-PARA'!B:D,3,0),VLOOKUP(I12808,'DE-PARA'!C:D,2,0)),"NÃO ENCONTRADO")</f>
        <v>Materiais</v>
      </c>
      <c r="L12808" s="50" t="str">
        <f>VLOOKUP(K12808,'Base -Receita-Despesa'!$B:$AS,1,FALSE)</f>
        <v>Materiais</v>
      </c>
    </row>
    <row r="12809" spans="1:12" x14ac:dyDescent="0.3">
      <c r="A12809" s="82" t="str">
        <f t="shared" si="400"/>
        <v>2019</v>
      </c>
      <c r="B12809" s="260" t="s">
        <v>2228</v>
      </c>
      <c r="C12809" s="261" t="s">
        <v>138</v>
      </c>
      <c r="D12809" s="74" t="str">
        <f t="shared" si="401"/>
        <v>mar/2019</v>
      </c>
      <c r="E12809" s="264">
        <v>43531</v>
      </c>
      <c r="F12809" s="260">
        <v>3553</v>
      </c>
      <c r="G12809" s="260" t="s">
        <v>2229</v>
      </c>
      <c r="H12809" s="265" t="s">
        <v>3354</v>
      </c>
      <c r="I12809" s="265" t="s">
        <v>562</v>
      </c>
      <c r="J12809" s="265">
        <v>-218.8</v>
      </c>
      <c r="K12809" s="83" t="str">
        <f>IFERROR(IFERROR(VLOOKUP(I12809,'DE-PARA'!B:D,3,0),VLOOKUP(I12809,'DE-PARA'!C:D,2,0)),"NÃO ENCONTRADO")</f>
        <v>Outras Saídas</v>
      </c>
      <c r="L12809" s="50" t="str">
        <f>VLOOKUP(K12809,'Base -Receita-Despesa'!$B:$AS,1,FALSE)</f>
        <v>Outras Saídas</v>
      </c>
    </row>
    <row r="12810" spans="1:12" x14ac:dyDescent="0.3">
      <c r="A12810" s="82" t="str">
        <f t="shared" si="400"/>
        <v>2019</v>
      </c>
      <c r="B12810" s="260" t="s">
        <v>2228</v>
      </c>
      <c r="C12810" s="261" t="s">
        <v>138</v>
      </c>
      <c r="D12810" s="74" t="str">
        <f t="shared" si="401"/>
        <v>mar/2019</v>
      </c>
      <c r="E12810" s="264">
        <v>43531</v>
      </c>
      <c r="F12810" s="260">
        <v>7844</v>
      </c>
      <c r="G12810" s="260" t="s">
        <v>2229</v>
      </c>
      <c r="H12810" s="265" t="s">
        <v>2341</v>
      </c>
      <c r="I12810" s="265" t="s">
        <v>232</v>
      </c>
      <c r="J12810" s="265">
        <v>-425.5</v>
      </c>
      <c r="K12810" s="83" t="str">
        <f>IFERROR(IFERROR(VLOOKUP(I12810,'DE-PARA'!B:D,3,0),VLOOKUP(I12810,'DE-PARA'!C:D,2,0)),"NÃO ENCONTRADO")</f>
        <v>Materiais</v>
      </c>
      <c r="L12810" s="50" t="str">
        <f>VLOOKUP(K12810,'Base -Receita-Despesa'!$B:$AS,1,FALSE)</f>
        <v>Materiais</v>
      </c>
    </row>
    <row r="12811" spans="1:12" x14ac:dyDescent="0.3">
      <c r="A12811" s="82" t="str">
        <f t="shared" si="400"/>
        <v>2019</v>
      </c>
      <c r="B12811" s="260" t="s">
        <v>2228</v>
      </c>
      <c r="C12811" s="261" t="s">
        <v>138</v>
      </c>
      <c r="D12811" s="74" t="str">
        <f t="shared" si="401"/>
        <v>mar/2019</v>
      </c>
      <c r="E12811" s="264">
        <v>43531</v>
      </c>
      <c r="F12811" s="260">
        <v>7844</v>
      </c>
      <c r="G12811" s="260" t="s">
        <v>2229</v>
      </c>
      <c r="H12811" s="265" t="s">
        <v>2341</v>
      </c>
      <c r="I12811" s="265" t="s">
        <v>562</v>
      </c>
      <c r="J12811" s="265">
        <v>-132</v>
      </c>
      <c r="K12811" s="83" t="str">
        <f>IFERROR(IFERROR(VLOOKUP(I12811,'DE-PARA'!B:D,3,0),VLOOKUP(I12811,'DE-PARA'!C:D,2,0)),"NÃO ENCONTRADO")</f>
        <v>Outras Saídas</v>
      </c>
      <c r="L12811" s="50" t="str">
        <f>VLOOKUP(K12811,'Base -Receita-Despesa'!$B:$AS,1,FALSE)</f>
        <v>Outras Saídas</v>
      </c>
    </row>
    <row r="12812" spans="1:12" x14ac:dyDescent="0.3">
      <c r="A12812" s="82" t="str">
        <f t="shared" si="400"/>
        <v>2019</v>
      </c>
      <c r="B12812" s="260" t="s">
        <v>2228</v>
      </c>
      <c r="C12812" s="261" t="s">
        <v>138</v>
      </c>
      <c r="D12812" s="74" t="str">
        <f t="shared" si="401"/>
        <v>mar/2019</v>
      </c>
      <c r="E12812" s="264">
        <v>43531</v>
      </c>
      <c r="F12812" s="260" t="s">
        <v>131</v>
      </c>
      <c r="G12812" s="260" t="s">
        <v>2229</v>
      </c>
      <c r="H12812" s="265" t="s">
        <v>3263</v>
      </c>
      <c r="I12812" s="265" t="s">
        <v>133</v>
      </c>
      <c r="J12812" s="266">
        <v>-1797.54</v>
      </c>
      <c r="K12812" s="83" t="str">
        <f>IFERROR(IFERROR(VLOOKUP(I12812,'DE-PARA'!B:D,3,0),VLOOKUP(I12812,'DE-PARA'!C:D,2,0)),"NÃO ENCONTRADO")</f>
        <v>Pessoal</v>
      </c>
      <c r="L12812" s="50" t="str">
        <f>VLOOKUP(K12812,'Base -Receita-Despesa'!$B:$AS,1,FALSE)</f>
        <v>Pessoal</v>
      </c>
    </row>
    <row r="12813" spans="1:12" x14ac:dyDescent="0.3">
      <c r="A12813" s="82" t="str">
        <f t="shared" si="400"/>
        <v>2019</v>
      </c>
      <c r="B12813" s="260" t="s">
        <v>2228</v>
      </c>
      <c r="C12813" s="261" t="s">
        <v>138</v>
      </c>
      <c r="D12813" s="74" t="str">
        <f t="shared" si="401"/>
        <v>mar/2019</v>
      </c>
      <c r="E12813" s="264">
        <v>43531</v>
      </c>
      <c r="F12813" s="260">
        <v>18</v>
      </c>
      <c r="G12813" s="260" t="s">
        <v>2229</v>
      </c>
      <c r="H12813" s="265" t="s">
        <v>2396</v>
      </c>
      <c r="I12813" s="265" t="s">
        <v>241</v>
      </c>
      <c r="J12813" s="265">
        <v>580</v>
      </c>
      <c r="K12813" s="83" t="str">
        <f>IFERROR(IFERROR(VLOOKUP(I12813,'DE-PARA'!B:D,3,0),VLOOKUP(I12813,'DE-PARA'!C:D,2,0)),"NÃO ENCONTRADO")</f>
        <v>Serviços</v>
      </c>
      <c r="L12813" s="50" t="str">
        <f>VLOOKUP(K12813,'Base -Receita-Despesa'!$B:$AS,1,FALSE)</f>
        <v>Serviços</v>
      </c>
    </row>
    <row r="12814" spans="1:12" x14ac:dyDescent="0.3">
      <c r="A12814" s="82" t="str">
        <f t="shared" si="400"/>
        <v>2019</v>
      </c>
      <c r="B12814" s="260" t="s">
        <v>2228</v>
      </c>
      <c r="C12814" s="261" t="s">
        <v>138</v>
      </c>
      <c r="D12814" s="74" t="str">
        <f t="shared" si="401"/>
        <v>mar/2019</v>
      </c>
      <c r="E12814" s="264">
        <v>43531</v>
      </c>
      <c r="F12814" s="260">
        <v>18</v>
      </c>
      <c r="G12814" s="260" t="s">
        <v>2229</v>
      </c>
      <c r="H12814" s="265" t="s">
        <v>2396</v>
      </c>
      <c r="I12814" s="265" t="s">
        <v>241</v>
      </c>
      <c r="J12814" s="265">
        <v>-580</v>
      </c>
      <c r="K12814" s="83" t="str">
        <f>IFERROR(IFERROR(VLOOKUP(I12814,'DE-PARA'!B:D,3,0),VLOOKUP(I12814,'DE-PARA'!C:D,2,0)),"NÃO ENCONTRADO")</f>
        <v>Serviços</v>
      </c>
      <c r="L12814" s="50" t="str">
        <f>VLOOKUP(K12814,'Base -Receita-Despesa'!$B:$AS,1,FALSE)</f>
        <v>Serviços</v>
      </c>
    </row>
    <row r="12815" spans="1:12" x14ac:dyDescent="0.3">
      <c r="A12815" s="82" t="str">
        <f t="shared" si="400"/>
        <v>2019</v>
      </c>
      <c r="B12815" s="260" t="s">
        <v>2228</v>
      </c>
      <c r="C12815" s="261" t="s">
        <v>138</v>
      </c>
      <c r="D12815" s="74" t="str">
        <f t="shared" si="401"/>
        <v>mar/2019</v>
      </c>
      <c r="E12815" s="264">
        <v>43531</v>
      </c>
      <c r="F12815" s="260" t="s">
        <v>131</v>
      </c>
      <c r="G12815" s="260" t="s">
        <v>2229</v>
      </c>
      <c r="H12815" s="265" t="s">
        <v>4458</v>
      </c>
      <c r="I12815" s="265" t="s">
        <v>133</v>
      </c>
      <c r="J12815" s="266">
        <v>-1328.31</v>
      </c>
      <c r="K12815" s="83" t="str">
        <f>IFERROR(IFERROR(VLOOKUP(I12815,'DE-PARA'!B:D,3,0),VLOOKUP(I12815,'DE-PARA'!C:D,2,0)),"NÃO ENCONTRADO")</f>
        <v>Pessoal</v>
      </c>
      <c r="L12815" s="50" t="str">
        <f>VLOOKUP(K12815,'Base -Receita-Despesa'!$B:$AS,1,FALSE)</f>
        <v>Pessoal</v>
      </c>
    </row>
    <row r="12816" spans="1:12" x14ac:dyDescent="0.3">
      <c r="A12816" s="82" t="str">
        <f t="shared" si="400"/>
        <v>2019</v>
      </c>
      <c r="B12816" s="260" t="s">
        <v>2228</v>
      </c>
      <c r="C12816" s="261" t="s">
        <v>138</v>
      </c>
      <c r="D12816" s="74" t="str">
        <f t="shared" si="401"/>
        <v>mar/2019</v>
      </c>
      <c r="E12816" s="264">
        <v>43531</v>
      </c>
      <c r="F12816" s="260">
        <v>13858</v>
      </c>
      <c r="G12816" s="260" t="s">
        <v>2229</v>
      </c>
      <c r="H12816" s="265" t="s">
        <v>4386</v>
      </c>
      <c r="I12816" s="265" t="s">
        <v>2181</v>
      </c>
      <c r="J12816" s="266">
        <v>-1635.12</v>
      </c>
      <c r="K12816" s="83" t="str">
        <f>IFERROR(IFERROR(VLOOKUP(I12816,'DE-PARA'!B:D,3,0),VLOOKUP(I12816,'DE-PARA'!C:D,2,0)),"NÃO ENCONTRADO")</f>
        <v>Materiais</v>
      </c>
      <c r="L12816" s="50" t="str">
        <f>VLOOKUP(K12816,'Base -Receita-Despesa'!$B:$AS,1,FALSE)</f>
        <v>Materiais</v>
      </c>
    </row>
    <row r="12817" spans="1:12" x14ac:dyDescent="0.3">
      <c r="A12817" s="82" t="str">
        <f t="shared" si="400"/>
        <v>2019</v>
      </c>
      <c r="B12817" s="260" t="s">
        <v>2228</v>
      </c>
      <c r="C12817" s="261" t="s">
        <v>138</v>
      </c>
      <c r="D12817" s="74" t="str">
        <f t="shared" si="401"/>
        <v>mar/2019</v>
      </c>
      <c r="E12817" s="264">
        <v>43531</v>
      </c>
      <c r="F12817" s="260">
        <v>13858</v>
      </c>
      <c r="G12817" s="260" t="s">
        <v>2229</v>
      </c>
      <c r="H12817" s="265" t="s">
        <v>4386</v>
      </c>
      <c r="I12817" s="265" t="s">
        <v>562</v>
      </c>
      <c r="J12817" s="265">
        <v>-218.8</v>
      </c>
      <c r="K12817" s="83" t="str">
        <f>IFERROR(IFERROR(VLOOKUP(I12817,'DE-PARA'!B:D,3,0),VLOOKUP(I12817,'DE-PARA'!C:D,2,0)),"NÃO ENCONTRADO")</f>
        <v>Outras Saídas</v>
      </c>
      <c r="L12817" s="50" t="str">
        <f>VLOOKUP(K12817,'Base -Receita-Despesa'!$B:$AS,1,FALSE)</f>
        <v>Outras Saídas</v>
      </c>
    </row>
    <row r="12818" spans="1:12" x14ac:dyDescent="0.3">
      <c r="A12818" s="82" t="str">
        <f t="shared" si="400"/>
        <v>2019</v>
      </c>
      <c r="B12818" s="260" t="s">
        <v>2228</v>
      </c>
      <c r="C12818" s="261" t="s">
        <v>138</v>
      </c>
      <c r="D12818" s="74" t="str">
        <f t="shared" si="401"/>
        <v>mar/2019</v>
      </c>
      <c r="E12818" s="264">
        <v>43531</v>
      </c>
      <c r="F12818" s="260">
        <v>446683</v>
      </c>
      <c r="G12818" s="260" t="s">
        <v>2229</v>
      </c>
      <c r="H12818" s="265" t="s">
        <v>257</v>
      </c>
      <c r="I12818" s="265" t="s">
        <v>145</v>
      </c>
      <c r="J12818" s="265">
        <v>-825.04</v>
      </c>
      <c r="K12818" s="83" t="str">
        <f>IFERROR(IFERROR(VLOOKUP(I12818,'DE-PARA'!B:D,3,0),VLOOKUP(I12818,'DE-PARA'!C:D,2,0)),"NÃO ENCONTRADO")</f>
        <v>Serviços</v>
      </c>
      <c r="L12818" s="50" t="str">
        <f>VLOOKUP(K12818,'Base -Receita-Despesa'!$B:$AS,1,FALSE)</f>
        <v>Serviços</v>
      </c>
    </row>
    <row r="12819" spans="1:12" x14ac:dyDescent="0.3">
      <c r="A12819" s="82" t="str">
        <f t="shared" si="400"/>
        <v>2019</v>
      </c>
      <c r="B12819" s="260" t="s">
        <v>2228</v>
      </c>
      <c r="C12819" s="261" t="s">
        <v>138</v>
      </c>
      <c r="D12819" s="74" t="str">
        <f t="shared" si="401"/>
        <v>mar/2019</v>
      </c>
      <c r="E12819" s="264">
        <v>43531</v>
      </c>
      <c r="F12819" s="260">
        <v>446683</v>
      </c>
      <c r="G12819" s="260" t="s">
        <v>2229</v>
      </c>
      <c r="H12819" s="265" t="s">
        <v>257</v>
      </c>
      <c r="I12819" s="265" t="s">
        <v>562</v>
      </c>
      <c r="J12819" s="265">
        <v>-169.21</v>
      </c>
      <c r="K12819" s="83" t="str">
        <f>IFERROR(IFERROR(VLOOKUP(I12819,'DE-PARA'!B:D,3,0),VLOOKUP(I12819,'DE-PARA'!C:D,2,0)),"NÃO ENCONTRADO")</f>
        <v>Outras Saídas</v>
      </c>
      <c r="L12819" s="50" t="str">
        <f>VLOOKUP(K12819,'Base -Receita-Despesa'!$B:$AS,1,FALSE)</f>
        <v>Outras Saídas</v>
      </c>
    </row>
    <row r="12820" spans="1:12" x14ac:dyDescent="0.3">
      <c r="A12820" s="82" t="str">
        <f t="shared" si="400"/>
        <v>2019</v>
      </c>
      <c r="B12820" s="260" t="s">
        <v>2228</v>
      </c>
      <c r="C12820" s="261" t="s">
        <v>138</v>
      </c>
      <c r="D12820" s="74" t="str">
        <f t="shared" si="401"/>
        <v>mar/2019</v>
      </c>
      <c r="E12820" s="264">
        <v>43531</v>
      </c>
      <c r="F12820" s="260">
        <v>243212</v>
      </c>
      <c r="G12820" s="260" t="s">
        <v>2330</v>
      </c>
      <c r="H12820" s="265" t="s">
        <v>4456</v>
      </c>
      <c r="I12820" s="265" t="s">
        <v>2182</v>
      </c>
      <c r="J12820" s="265">
        <v>-534.48</v>
      </c>
      <c r="K12820" s="83" t="str">
        <f>IFERROR(IFERROR(VLOOKUP(I12820,'DE-PARA'!B:D,3,0),VLOOKUP(I12820,'DE-PARA'!C:D,2,0)),"NÃO ENCONTRADO")</f>
        <v>Materiais</v>
      </c>
      <c r="L12820" s="50" t="str">
        <f>VLOOKUP(K12820,'Base -Receita-Despesa'!$B:$AS,1,FALSE)</f>
        <v>Materiais</v>
      </c>
    </row>
    <row r="12821" spans="1:12" x14ac:dyDescent="0.3">
      <c r="A12821" s="82" t="str">
        <f t="shared" si="400"/>
        <v>2019</v>
      </c>
      <c r="B12821" s="260" t="s">
        <v>2228</v>
      </c>
      <c r="C12821" s="261" t="s">
        <v>138</v>
      </c>
      <c r="D12821" s="74" t="str">
        <f t="shared" si="401"/>
        <v>mar/2019</v>
      </c>
      <c r="E12821" s="264">
        <v>43531</v>
      </c>
      <c r="F12821" s="260">
        <v>243212</v>
      </c>
      <c r="G12821" s="260" t="s">
        <v>2330</v>
      </c>
      <c r="H12821" s="265" t="s">
        <v>4456</v>
      </c>
      <c r="I12821" s="265" t="s">
        <v>562</v>
      </c>
      <c r="J12821" s="265">
        <v>-172.53</v>
      </c>
      <c r="K12821" s="83" t="str">
        <f>IFERROR(IFERROR(VLOOKUP(I12821,'DE-PARA'!B:D,3,0),VLOOKUP(I12821,'DE-PARA'!C:D,2,0)),"NÃO ENCONTRADO")</f>
        <v>Outras Saídas</v>
      </c>
      <c r="L12821" s="50" t="str">
        <f>VLOOKUP(K12821,'Base -Receita-Despesa'!$B:$AS,1,FALSE)</f>
        <v>Outras Saídas</v>
      </c>
    </row>
    <row r="12822" spans="1:12" x14ac:dyDescent="0.3">
      <c r="A12822" s="82" t="str">
        <f t="shared" si="400"/>
        <v>2019</v>
      </c>
      <c r="B12822" s="260" t="s">
        <v>2228</v>
      </c>
      <c r="C12822" s="261" t="s">
        <v>138</v>
      </c>
      <c r="D12822" s="74" t="str">
        <f t="shared" si="401"/>
        <v>mar/2019</v>
      </c>
      <c r="E12822" s="264">
        <v>43531</v>
      </c>
      <c r="F12822" s="260">
        <v>243309</v>
      </c>
      <c r="G12822" s="260" t="s">
        <v>2330</v>
      </c>
      <c r="H12822" s="265" t="s">
        <v>4456</v>
      </c>
      <c r="I12822" s="265" t="s">
        <v>2182</v>
      </c>
      <c r="J12822" s="265">
        <v>-926.8</v>
      </c>
      <c r="K12822" s="83" t="str">
        <f>IFERROR(IFERROR(VLOOKUP(I12822,'DE-PARA'!B:D,3,0),VLOOKUP(I12822,'DE-PARA'!C:D,2,0)),"NÃO ENCONTRADO")</f>
        <v>Materiais</v>
      </c>
      <c r="L12822" s="50" t="str">
        <f>VLOOKUP(K12822,'Base -Receita-Despesa'!$B:$AS,1,FALSE)</f>
        <v>Materiais</v>
      </c>
    </row>
    <row r="12823" spans="1:12" x14ac:dyDescent="0.3">
      <c r="A12823" s="82" t="str">
        <f t="shared" si="400"/>
        <v>2019</v>
      </c>
      <c r="B12823" s="260" t="s">
        <v>2228</v>
      </c>
      <c r="C12823" s="261" t="s">
        <v>138</v>
      </c>
      <c r="D12823" s="74" t="str">
        <f t="shared" si="401"/>
        <v>mar/2019</v>
      </c>
      <c r="E12823" s="264">
        <v>43531</v>
      </c>
      <c r="F12823" s="260">
        <v>243309</v>
      </c>
      <c r="G12823" s="260" t="s">
        <v>2330</v>
      </c>
      <c r="H12823" s="265" t="s">
        <v>4456</v>
      </c>
      <c r="I12823" s="265" t="s">
        <v>562</v>
      </c>
      <c r="J12823" s="265">
        <v>-172.53</v>
      </c>
      <c r="K12823" s="83" t="str">
        <f>IFERROR(IFERROR(VLOOKUP(I12823,'DE-PARA'!B:D,3,0),VLOOKUP(I12823,'DE-PARA'!C:D,2,0)),"NÃO ENCONTRADO")</f>
        <v>Outras Saídas</v>
      </c>
      <c r="L12823" s="50" t="str">
        <f>VLOOKUP(K12823,'Base -Receita-Despesa'!$B:$AS,1,FALSE)</f>
        <v>Outras Saídas</v>
      </c>
    </row>
    <row r="12824" spans="1:12" x14ac:dyDescent="0.3">
      <c r="A12824" s="82" t="str">
        <f t="shared" si="400"/>
        <v>2019</v>
      </c>
      <c r="B12824" s="260" t="s">
        <v>2228</v>
      </c>
      <c r="C12824" s="261" t="s">
        <v>138</v>
      </c>
      <c r="D12824" s="74" t="str">
        <f t="shared" si="401"/>
        <v>mar/2019</v>
      </c>
      <c r="E12824" s="264">
        <v>43531</v>
      </c>
      <c r="F12824" s="260" t="s">
        <v>1070</v>
      </c>
      <c r="G12824" s="260" t="s">
        <v>2229</v>
      </c>
      <c r="H12824" s="265" t="s">
        <v>1071</v>
      </c>
      <c r="I12824" s="261" t="s">
        <v>2237</v>
      </c>
      <c r="J12824" s="266">
        <v>17551.28</v>
      </c>
      <c r="K12824" s="83" t="str">
        <f>IFERROR(IFERROR(VLOOKUP(I12824,'DE-PARA'!B:D,3,0),VLOOKUP(I12824,'DE-PARA'!C:D,2,0)),"NÃO ENCONTRADO")</f>
        <v>Entrada Conta Aplicação (+)</v>
      </c>
      <c r="L12824" s="50" t="str">
        <f>VLOOKUP(K12824,'Base -Receita-Despesa'!$B:$AS,1,FALSE)</f>
        <v>ENTRADA CONTA APLICAÇÃO (+)</v>
      </c>
    </row>
    <row r="12825" spans="1:12" x14ac:dyDescent="0.3">
      <c r="A12825" s="82" t="str">
        <f t="shared" si="400"/>
        <v>2019</v>
      </c>
      <c r="B12825" s="260" t="s">
        <v>2228</v>
      </c>
      <c r="C12825" s="261" t="s">
        <v>138</v>
      </c>
      <c r="D12825" s="74" t="str">
        <f t="shared" si="401"/>
        <v>mar/2019</v>
      </c>
      <c r="E12825" s="264">
        <v>43531</v>
      </c>
      <c r="F12825" s="260">
        <v>2813700570</v>
      </c>
      <c r="G12825" s="260" t="s">
        <v>2229</v>
      </c>
      <c r="H12825" s="265" t="s">
        <v>3631</v>
      </c>
      <c r="I12825" s="265" t="s">
        <v>155</v>
      </c>
      <c r="J12825" s="266">
        <v>-4485.6400000000003</v>
      </c>
      <c r="K12825" s="83" t="str">
        <f>IFERROR(IFERROR(VLOOKUP(I12825,'DE-PARA'!B:D,3,0),VLOOKUP(I12825,'DE-PARA'!C:D,2,0)),"NÃO ENCONTRADO")</f>
        <v>Concessionárias (água, luz e telefone)</v>
      </c>
      <c r="L12825" s="50" t="str">
        <f>VLOOKUP(K12825,'Base -Receita-Despesa'!$B:$AS,1,FALSE)</f>
        <v>Concessionárias (água, luz e telefone)</v>
      </c>
    </row>
    <row r="12826" spans="1:12" x14ac:dyDescent="0.3">
      <c r="A12826" s="82" t="str">
        <f t="shared" si="400"/>
        <v>2019</v>
      </c>
      <c r="B12826" s="260" t="s">
        <v>2228</v>
      </c>
      <c r="C12826" s="261" t="s">
        <v>138</v>
      </c>
      <c r="D12826" s="74" t="str">
        <f t="shared" si="401"/>
        <v>mar/2019</v>
      </c>
      <c r="E12826" s="264">
        <v>43531</v>
      </c>
      <c r="F12826" s="260" t="s">
        <v>1261</v>
      </c>
      <c r="G12826" s="260" t="s">
        <v>2229</v>
      </c>
      <c r="H12826" s="265" t="s">
        <v>2250</v>
      </c>
      <c r="I12826" s="265" t="s">
        <v>135</v>
      </c>
      <c r="J12826" s="265">
        <v>-9.5</v>
      </c>
      <c r="K12826" s="83" t="str">
        <f>IFERROR(IFERROR(VLOOKUP(I12826,'DE-PARA'!B:D,3,0),VLOOKUP(I12826,'DE-PARA'!C:D,2,0)),"NÃO ENCONTRADO")</f>
        <v>Outras Saídas</v>
      </c>
      <c r="L12826" s="50" t="str">
        <f>VLOOKUP(K12826,'Base -Receita-Despesa'!$B:$AS,1,FALSE)</f>
        <v>Outras Saídas</v>
      </c>
    </row>
    <row r="12827" spans="1:12" x14ac:dyDescent="0.3">
      <c r="A12827" s="82" t="str">
        <f t="shared" si="400"/>
        <v>2019</v>
      </c>
      <c r="B12827" s="260" t="s">
        <v>2228</v>
      </c>
      <c r="C12827" s="261" t="s">
        <v>138</v>
      </c>
      <c r="D12827" s="74" t="str">
        <f t="shared" si="401"/>
        <v>mar/2019</v>
      </c>
      <c r="E12827" s="264">
        <v>43531</v>
      </c>
      <c r="F12827" s="260" t="s">
        <v>1261</v>
      </c>
      <c r="G12827" s="260" t="s">
        <v>2229</v>
      </c>
      <c r="H12827" s="265" t="s">
        <v>2250</v>
      </c>
      <c r="I12827" s="265" t="s">
        <v>135</v>
      </c>
      <c r="J12827" s="265">
        <v>-9.5</v>
      </c>
      <c r="K12827" s="83" t="str">
        <f>IFERROR(IFERROR(VLOOKUP(I12827,'DE-PARA'!B:D,3,0),VLOOKUP(I12827,'DE-PARA'!C:D,2,0)),"NÃO ENCONTRADO")</f>
        <v>Outras Saídas</v>
      </c>
      <c r="L12827" s="50" t="str">
        <f>VLOOKUP(K12827,'Base -Receita-Despesa'!$B:$AS,1,FALSE)</f>
        <v>Outras Saídas</v>
      </c>
    </row>
    <row r="12828" spans="1:12" x14ac:dyDescent="0.3">
      <c r="A12828" s="82" t="str">
        <f t="shared" si="400"/>
        <v>2019</v>
      </c>
      <c r="B12828" s="260" t="s">
        <v>2228</v>
      </c>
      <c r="C12828" s="261" t="s">
        <v>138</v>
      </c>
      <c r="D12828" s="74" t="str">
        <f t="shared" si="401"/>
        <v>mar/2019</v>
      </c>
      <c r="E12828" s="264">
        <v>43531</v>
      </c>
      <c r="F12828" s="260" t="s">
        <v>1261</v>
      </c>
      <c r="G12828" s="260" t="s">
        <v>2229</v>
      </c>
      <c r="H12828" s="265" t="s">
        <v>2250</v>
      </c>
      <c r="I12828" s="265" t="s">
        <v>135</v>
      </c>
      <c r="J12828" s="265">
        <v>-9.5</v>
      </c>
      <c r="K12828" s="83" t="str">
        <f>IFERROR(IFERROR(VLOOKUP(I12828,'DE-PARA'!B:D,3,0),VLOOKUP(I12828,'DE-PARA'!C:D,2,0)),"NÃO ENCONTRADO")</f>
        <v>Outras Saídas</v>
      </c>
      <c r="L12828" s="50" t="str">
        <f>VLOOKUP(K12828,'Base -Receita-Despesa'!$B:$AS,1,FALSE)</f>
        <v>Outras Saídas</v>
      </c>
    </row>
    <row r="12829" spans="1:12" x14ac:dyDescent="0.3">
      <c r="A12829" s="82" t="str">
        <f t="shared" si="400"/>
        <v>2019</v>
      </c>
      <c r="B12829" s="260" t="s">
        <v>2228</v>
      </c>
      <c r="C12829" s="261" t="s">
        <v>138</v>
      </c>
      <c r="D12829" s="74" t="str">
        <f t="shared" si="401"/>
        <v>mar/2019</v>
      </c>
      <c r="E12829" s="264">
        <v>43531</v>
      </c>
      <c r="F12829" s="260" t="s">
        <v>1261</v>
      </c>
      <c r="G12829" s="260" t="s">
        <v>2229</v>
      </c>
      <c r="H12829" s="265" t="s">
        <v>2250</v>
      </c>
      <c r="I12829" s="265" t="s">
        <v>135</v>
      </c>
      <c r="J12829" s="265">
        <v>-9.5</v>
      </c>
      <c r="K12829" s="83" t="str">
        <f>IFERROR(IFERROR(VLOOKUP(I12829,'DE-PARA'!B:D,3,0),VLOOKUP(I12829,'DE-PARA'!C:D,2,0)),"NÃO ENCONTRADO")</f>
        <v>Outras Saídas</v>
      </c>
      <c r="L12829" s="50" t="str">
        <f>VLOOKUP(K12829,'Base -Receita-Despesa'!$B:$AS,1,FALSE)</f>
        <v>Outras Saídas</v>
      </c>
    </row>
    <row r="12830" spans="1:12" x14ac:dyDescent="0.3">
      <c r="A12830" s="82" t="str">
        <f t="shared" si="400"/>
        <v>2019</v>
      </c>
      <c r="B12830" s="260" t="s">
        <v>2228</v>
      </c>
      <c r="C12830" s="261" t="s">
        <v>138</v>
      </c>
      <c r="D12830" s="74" t="str">
        <f t="shared" si="401"/>
        <v>mar/2019</v>
      </c>
      <c r="E12830" s="264">
        <v>43531</v>
      </c>
      <c r="F12830" s="260" t="s">
        <v>1261</v>
      </c>
      <c r="G12830" s="260" t="s">
        <v>2229</v>
      </c>
      <c r="H12830" s="265" t="s">
        <v>2250</v>
      </c>
      <c r="I12830" s="265" t="s">
        <v>135</v>
      </c>
      <c r="J12830" s="265">
        <v>-9.5</v>
      </c>
      <c r="K12830" s="83" t="str">
        <f>IFERROR(IFERROR(VLOOKUP(I12830,'DE-PARA'!B:D,3,0),VLOOKUP(I12830,'DE-PARA'!C:D,2,0)),"NÃO ENCONTRADO")</f>
        <v>Outras Saídas</v>
      </c>
      <c r="L12830" s="50" t="str">
        <f>VLOOKUP(K12830,'Base -Receita-Despesa'!$B:$AS,1,FALSE)</f>
        <v>Outras Saídas</v>
      </c>
    </row>
    <row r="12831" spans="1:12" x14ac:dyDescent="0.3">
      <c r="A12831" s="82" t="str">
        <f t="shared" si="400"/>
        <v>2019</v>
      </c>
      <c r="B12831" s="260" t="s">
        <v>2228</v>
      </c>
      <c r="C12831" s="261" t="s">
        <v>138</v>
      </c>
      <c r="D12831" s="74" t="str">
        <f t="shared" si="401"/>
        <v>mar/2019</v>
      </c>
      <c r="E12831" s="264">
        <v>43531</v>
      </c>
      <c r="F12831" s="260" t="s">
        <v>1261</v>
      </c>
      <c r="G12831" s="260" t="s">
        <v>2229</v>
      </c>
      <c r="H12831" s="265" t="s">
        <v>2250</v>
      </c>
      <c r="I12831" s="265" t="s">
        <v>135</v>
      </c>
      <c r="J12831" s="265">
        <v>-9.5</v>
      </c>
      <c r="K12831" s="83" t="str">
        <f>IFERROR(IFERROR(VLOOKUP(I12831,'DE-PARA'!B:D,3,0),VLOOKUP(I12831,'DE-PARA'!C:D,2,0)),"NÃO ENCONTRADO")</f>
        <v>Outras Saídas</v>
      </c>
      <c r="L12831" s="50" t="str">
        <f>VLOOKUP(K12831,'Base -Receita-Despesa'!$B:$AS,1,FALSE)</f>
        <v>Outras Saídas</v>
      </c>
    </row>
    <row r="12832" spans="1:12" x14ac:dyDescent="0.3">
      <c r="A12832" s="82" t="str">
        <f t="shared" si="400"/>
        <v>2019</v>
      </c>
      <c r="B12832" s="260" t="s">
        <v>2228</v>
      </c>
      <c r="C12832" s="261" t="s">
        <v>138</v>
      </c>
      <c r="D12832" s="74" t="str">
        <f t="shared" si="401"/>
        <v>mar/2019</v>
      </c>
      <c r="E12832" s="264">
        <v>43531</v>
      </c>
      <c r="F12832" s="260" t="s">
        <v>1261</v>
      </c>
      <c r="G12832" s="260" t="s">
        <v>2229</v>
      </c>
      <c r="H12832" s="265" t="s">
        <v>2250</v>
      </c>
      <c r="I12832" s="265" t="s">
        <v>135</v>
      </c>
      <c r="J12832" s="265">
        <v>-9.5</v>
      </c>
      <c r="K12832" s="83" t="str">
        <f>IFERROR(IFERROR(VLOOKUP(I12832,'DE-PARA'!B:D,3,0),VLOOKUP(I12832,'DE-PARA'!C:D,2,0)),"NÃO ENCONTRADO")</f>
        <v>Outras Saídas</v>
      </c>
      <c r="L12832" s="50" t="str">
        <f>VLOOKUP(K12832,'Base -Receita-Despesa'!$B:$AS,1,FALSE)</f>
        <v>Outras Saídas</v>
      </c>
    </row>
    <row r="12833" spans="1:12" x14ac:dyDescent="0.3">
      <c r="A12833" s="82" t="str">
        <f t="shared" si="400"/>
        <v>2019</v>
      </c>
      <c r="B12833" s="260" t="s">
        <v>2228</v>
      </c>
      <c r="C12833" s="261" t="s">
        <v>138</v>
      </c>
      <c r="D12833" s="74" t="str">
        <f t="shared" si="401"/>
        <v>mar/2019</v>
      </c>
      <c r="E12833" s="264">
        <v>43531</v>
      </c>
      <c r="F12833" s="260" t="s">
        <v>1261</v>
      </c>
      <c r="G12833" s="260" t="s">
        <v>2229</v>
      </c>
      <c r="H12833" s="265" t="s">
        <v>2250</v>
      </c>
      <c r="I12833" s="265" t="s">
        <v>135</v>
      </c>
      <c r="J12833" s="265">
        <v>-9.5</v>
      </c>
      <c r="K12833" s="83" t="str">
        <f>IFERROR(IFERROR(VLOOKUP(I12833,'DE-PARA'!B:D,3,0),VLOOKUP(I12833,'DE-PARA'!C:D,2,0)),"NÃO ENCONTRADO")</f>
        <v>Outras Saídas</v>
      </c>
      <c r="L12833" s="50" t="str">
        <f>VLOOKUP(K12833,'Base -Receita-Despesa'!$B:$AS,1,FALSE)</f>
        <v>Outras Saídas</v>
      </c>
    </row>
    <row r="12834" spans="1:12" x14ac:dyDescent="0.3">
      <c r="A12834" s="82" t="str">
        <f t="shared" si="400"/>
        <v>2019</v>
      </c>
      <c r="B12834" s="260" t="s">
        <v>2228</v>
      </c>
      <c r="C12834" s="261" t="s">
        <v>138</v>
      </c>
      <c r="D12834" s="74" t="str">
        <f t="shared" si="401"/>
        <v>mar/2019</v>
      </c>
      <c r="E12834" s="264">
        <v>43532</v>
      </c>
      <c r="F12834" s="260">
        <v>18</v>
      </c>
      <c r="G12834" s="260" t="s">
        <v>2229</v>
      </c>
      <c r="H12834" s="265" t="s">
        <v>2396</v>
      </c>
      <c r="I12834" s="265" t="s">
        <v>241</v>
      </c>
      <c r="J12834" s="265">
        <v>-580</v>
      </c>
      <c r="K12834" s="83" t="str">
        <f>IFERROR(IFERROR(VLOOKUP(I12834,'DE-PARA'!B:D,3,0),VLOOKUP(I12834,'DE-PARA'!C:D,2,0)),"NÃO ENCONTRADO")</f>
        <v>Serviços</v>
      </c>
      <c r="L12834" s="50" t="str">
        <f>VLOOKUP(K12834,'Base -Receita-Despesa'!$B:$AS,1,FALSE)</f>
        <v>Serviços</v>
      </c>
    </row>
    <row r="12835" spans="1:12" x14ac:dyDescent="0.3">
      <c r="A12835" s="82" t="str">
        <f t="shared" si="400"/>
        <v>2019</v>
      </c>
      <c r="B12835" s="260" t="s">
        <v>2228</v>
      </c>
      <c r="C12835" s="261" t="s">
        <v>138</v>
      </c>
      <c r="D12835" s="74" t="str">
        <f t="shared" si="401"/>
        <v>mar/2019</v>
      </c>
      <c r="E12835" s="264">
        <v>43532</v>
      </c>
      <c r="F12835" s="260" t="s">
        <v>1070</v>
      </c>
      <c r="G12835" s="260" t="s">
        <v>2229</v>
      </c>
      <c r="H12835" s="265" t="s">
        <v>1071</v>
      </c>
      <c r="I12835" s="265" t="s">
        <v>2237</v>
      </c>
      <c r="J12835" s="265">
        <v>589.5</v>
      </c>
      <c r="K12835" s="83" t="str">
        <f>IFERROR(IFERROR(VLOOKUP(I12835,'DE-PARA'!B:D,3,0),VLOOKUP(I12835,'DE-PARA'!C:D,2,0)),"NÃO ENCONTRADO")</f>
        <v>Entrada Conta Aplicação (+)</v>
      </c>
      <c r="L12835" s="50" t="str">
        <f>VLOOKUP(K12835,'Base -Receita-Despesa'!$B:$AS,1,FALSE)</f>
        <v>ENTRADA CONTA APLICAÇÃO (+)</v>
      </c>
    </row>
    <row r="12836" spans="1:12" x14ac:dyDescent="0.3">
      <c r="A12836" s="82" t="str">
        <f t="shared" si="400"/>
        <v>2019</v>
      </c>
      <c r="B12836" s="260" t="s">
        <v>2228</v>
      </c>
      <c r="C12836" s="261" t="s">
        <v>138</v>
      </c>
      <c r="D12836" s="74" t="str">
        <f t="shared" si="401"/>
        <v>mar/2019</v>
      </c>
      <c r="E12836" s="264">
        <v>43532</v>
      </c>
      <c r="F12836" s="260" t="s">
        <v>1261</v>
      </c>
      <c r="G12836" s="260" t="s">
        <v>2229</v>
      </c>
      <c r="H12836" s="265" t="s">
        <v>2250</v>
      </c>
      <c r="I12836" s="265" t="s">
        <v>135</v>
      </c>
      <c r="J12836" s="265">
        <v>-9.5</v>
      </c>
      <c r="K12836" s="83" t="str">
        <f>IFERROR(IFERROR(VLOOKUP(I12836,'DE-PARA'!B:D,3,0),VLOOKUP(I12836,'DE-PARA'!C:D,2,0)),"NÃO ENCONTRADO")</f>
        <v>Outras Saídas</v>
      </c>
      <c r="L12836" s="50" t="str">
        <f>VLOOKUP(K12836,'Base -Receita-Despesa'!$B:$AS,1,FALSE)</f>
        <v>Outras Saídas</v>
      </c>
    </row>
    <row r="12837" spans="1:12" x14ac:dyDescent="0.3">
      <c r="A12837" s="82" t="str">
        <f t="shared" si="400"/>
        <v>2019</v>
      </c>
      <c r="B12837" s="260" t="s">
        <v>2240</v>
      </c>
      <c r="C12837" s="261" t="s">
        <v>138</v>
      </c>
      <c r="D12837" s="74" t="str">
        <f t="shared" si="401"/>
        <v>mar/2019</v>
      </c>
      <c r="E12837" s="264">
        <v>43536</v>
      </c>
      <c r="F12837" s="260" t="s">
        <v>161</v>
      </c>
      <c r="G12837" s="260" t="s">
        <v>2229</v>
      </c>
      <c r="H12837" s="265" t="s">
        <v>161</v>
      </c>
      <c r="I12837" s="265" t="s">
        <v>2168</v>
      </c>
      <c r="J12837" s="266">
        <v>812331.31</v>
      </c>
      <c r="K12837" s="83" t="str">
        <f>IFERROR(IFERROR(VLOOKUP(I12837,'DE-PARA'!B:D,3,0),VLOOKUP(I12837,'DE-PARA'!C:D,2,0)),"NÃO ENCONTRADO")</f>
        <v>Repasses Contrato de Gestão</v>
      </c>
      <c r="L12837" s="50" t="str">
        <f>VLOOKUP(K12837,'Base -Receita-Despesa'!$B:$AS,1,FALSE)</f>
        <v>Repasses Contrato de Gestão</v>
      </c>
    </row>
    <row r="12838" spans="1:12" x14ac:dyDescent="0.3">
      <c r="A12838" s="82" t="str">
        <f t="shared" si="400"/>
        <v>2019</v>
      </c>
      <c r="B12838" s="260" t="s">
        <v>2240</v>
      </c>
      <c r="C12838" s="261" t="s">
        <v>138</v>
      </c>
      <c r="D12838" s="74" t="str">
        <f t="shared" si="401"/>
        <v>mar/2019</v>
      </c>
      <c r="E12838" s="264">
        <v>43536</v>
      </c>
      <c r="F12838" s="260" t="s">
        <v>161</v>
      </c>
      <c r="G12838" s="260" t="s">
        <v>2229</v>
      </c>
      <c r="H12838" s="265" t="s">
        <v>161</v>
      </c>
      <c r="I12838" s="265" t="s">
        <v>2168</v>
      </c>
      <c r="J12838" s="266">
        <v>20684.43</v>
      </c>
      <c r="K12838" s="83" t="str">
        <f>IFERROR(IFERROR(VLOOKUP(I12838,'DE-PARA'!B:D,3,0),VLOOKUP(I12838,'DE-PARA'!C:D,2,0)),"NÃO ENCONTRADO")</f>
        <v>Repasses Contrato de Gestão</v>
      </c>
      <c r="L12838" s="50" t="str">
        <f>VLOOKUP(K12838,'Base -Receita-Despesa'!$B:$AS,1,FALSE)</f>
        <v>Repasses Contrato de Gestão</v>
      </c>
    </row>
    <row r="12839" spans="1:12" x14ac:dyDescent="0.3">
      <c r="A12839" s="82" t="str">
        <f t="shared" si="400"/>
        <v>2019</v>
      </c>
      <c r="B12839" s="260" t="s">
        <v>2240</v>
      </c>
      <c r="C12839" s="261" t="s">
        <v>138</v>
      </c>
      <c r="D12839" s="74" t="str">
        <f t="shared" si="401"/>
        <v>mar/2019</v>
      </c>
      <c r="E12839" s="264">
        <v>43536</v>
      </c>
      <c r="F12839" s="260" t="s">
        <v>1061</v>
      </c>
      <c r="G12839" s="260" t="s">
        <v>2229</v>
      </c>
      <c r="H12839" s="265" t="s">
        <v>4370</v>
      </c>
      <c r="I12839" s="265" t="s">
        <v>126</v>
      </c>
      <c r="J12839" s="266">
        <v>-500000</v>
      </c>
      <c r="K12839" s="83" t="str">
        <f>IFERROR(IFERROR(VLOOKUP(I12839,'DE-PARA'!B:D,3,0),VLOOKUP(I12839,'DE-PARA'!C:D,2,0)),"NÃO ENCONTRADO")</f>
        <v>TEV – Transferências Entre Contas (Entradas)</v>
      </c>
      <c r="L12839" s="50" t="str">
        <f>VLOOKUP(K12839,'Base -Receita-Despesa'!$B:$AS,1,FALSE)</f>
        <v>TEV – Transferências Entre Contas (Entradas)</v>
      </c>
    </row>
    <row r="12840" spans="1:12" x14ac:dyDescent="0.3">
      <c r="A12840" s="82" t="str">
        <f t="shared" si="400"/>
        <v>2019</v>
      </c>
      <c r="B12840" s="260" t="s">
        <v>2228</v>
      </c>
      <c r="C12840" s="261" t="s">
        <v>138</v>
      </c>
      <c r="D12840" s="74" t="str">
        <f t="shared" si="401"/>
        <v>mar/2019</v>
      </c>
      <c r="E12840" s="264">
        <v>43536</v>
      </c>
      <c r="F12840" s="263" t="s">
        <v>4423</v>
      </c>
      <c r="G12840" s="260" t="s">
        <v>2229</v>
      </c>
      <c r="H12840" s="265" t="s">
        <v>4459</v>
      </c>
      <c r="I12840" s="265" t="s">
        <v>540</v>
      </c>
      <c r="J12840" s="265">
        <v>-68.3</v>
      </c>
      <c r="K12840" s="83" t="str">
        <f>IFERROR(IFERROR(VLOOKUP(I12840,'DE-PARA'!B:D,3,0),VLOOKUP(I12840,'DE-PARA'!C:D,2,0)),"NÃO ENCONTRADO")</f>
        <v>Tributos, Taxas e Contribuições</v>
      </c>
      <c r="L12840" s="50" t="str">
        <f>VLOOKUP(K12840,'Base -Receita-Despesa'!$B:$AS,1,FALSE)</f>
        <v>Tributos, Taxas e Contribuições</v>
      </c>
    </row>
    <row r="12841" spans="1:12" x14ac:dyDescent="0.3">
      <c r="A12841" s="82" t="str">
        <f t="shared" si="400"/>
        <v>2019</v>
      </c>
      <c r="B12841" s="260" t="s">
        <v>2228</v>
      </c>
      <c r="C12841" s="261" t="s">
        <v>138</v>
      </c>
      <c r="D12841" s="74" t="str">
        <f t="shared" si="401"/>
        <v>mar/2019</v>
      </c>
      <c r="E12841" s="264">
        <v>43536</v>
      </c>
      <c r="F12841" s="260" t="s">
        <v>1061</v>
      </c>
      <c r="G12841" s="260" t="s">
        <v>2229</v>
      </c>
      <c r="H12841" s="265" t="s">
        <v>4371</v>
      </c>
      <c r="I12841" s="265" t="s">
        <v>2170</v>
      </c>
      <c r="J12841" s="266">
        <v>-62830.27</v>
      </c>
      <c r="K12841" s="83" t="str">
        <f>IFERROR(IFERROR(VLOOKUP(I12841,'DE-PARA'!B:D,3,0),VLOOKUP(I12841,'DE-PARA'!C:D,2,0)),"NÃO ENCONTRADO")</f>
        <v>Reembolso de Rateios(-)</v>
      </c>
      <c r="L12841" s="50" t="str">
        <f>VLOOKUP(K12841,'Base -Receita-Despesa'!$B:$AS,1,FALSE)</f>
        <v>Reembolso de Rateios(-)</v>
      </c>
    </row>
    <row r="12842" spans="1:12" x14ac:dyDescent="0.3">
      <c r="A12842" s="82" t="str">
        <f t="shared" ref="A12842:A12905" si="402">IF(K12842="NÃO ENCONTRADO",0,RIGHT(D12842,4))</f>
        <v>2019</v>
      </c>
      <c r="B12842" s="260" t="s">
        <v>2228</v>
      </c>
      <c r="C12842" s="261" t="s">
        <v>138</v>
      </c>
      <c r="D12842" s="74" t="str">
        <f t="shared" si="401"/>
        <v>mar/2019</v>
      </c>
      <c r="E12842" s="264">
        <v>43536</v>
      </c>
      <c r="F12842" s="260" t="s">
        <v>4460</v>
      </c>
      <c r="G12842" s="260" t="s">
        <v>2229</v>
      </c>
      <c r="H12842" s="265" t="s">
        <v>4460</v>
      </c>
      <c r="I12842" s="265" t="s">
        <v>141</v>
      </c>
      <c r="J12842" s="266">
        <v>-256046.64</v>
      </c>
      <c r="K12842" s="83" t="str">
        <f>IFERROR(IFERROR(VLOOKUP(I12842,'DE-PARA'!B:D,3,0),VLOOKUP(I12842,'DE-PARA'!C:D,2,0)),"NÃO ENCONTRADO")</f>
        <v>Pessoal</v>
      </c>
      <c r="L12842" s="50" t="str">
        <f>VLOOKUP(K12842,'Base -Receita-Despesa'!$B:$AS,1,FALSE)</f>
        <v>Pessoal</v>
      </c>
    </row>
    <row r="12843" spans="1:12" x14ac:dyDescent="0.3">
      <c r="A12843" s="82" t="str">
        <f t="shared" si="402"/>
        <v>2019</v>
      </c>
      <c r="B12843" s="260" t="s">
        <v>2228</v>
      </c>
      <c r="C12843" s="261" t="s">
        <v>138</v>
      </c>
      <c r="D12843" s="74" t="str">
        <f t="shared" si="401"/>
        <v>mar/2019</v>
      </c>
      <c r="E12843" s="264">
        <v>43536</v>
      </c>
      <c r="F12843" s="260" t="s">
        <v>4460</v>
      </c>
      <c r="G12843" s="260" t="s">
        <v>2229</v>
      </c>
      <c r="H12843" s="265" t="s">
        <v>3063</v>
      </c>
      <c r="I12843" s="265" t="s">
        <v>141</v>
      </c>
      <c r="J12843" s="265">
        <v>-750</v>
      </c>
      <c r="K12843" s="83" t="str">
        <f>IFERROR(IFERROR(VLOOKUP(I12843,'DE-PARA'!B:D,3,0),VLOOKUP(I12843,'DE-PARA'!C:D,2,0)),"NÃO ENCONTRADO")</f>
        <v>Pessoal</v>
      </c>
      <c r="L12843" s="50" t="str">
        <f>VLOOKUP(K12843,'Base -Receita-Despesa'!$B:$AS,1,FALSE)</f>
        <v>Pessoal</v>
      </c>
    </row>
    <row r="12844" spans="1:12" x14ac:dyDescent="0.3">
      <c r="A12844" s="82" t="str">
        <f t="shared" si="402"/>
        <v>2019</v>
      </c>
      <c r="B12844" s="260" t="s">
        <v>2228</v>
      </c>
      <c r="C12844" s="261" t="s">
        <v>138</v>
      </c>
      <c r="D12844" s="74" t="str">
        <f t="shared" si="401"/>
        <v>mar/2019</v>
      </c>
      <c r="E12844" s="264">
        <v>43536</v>
      </c>
      <c r="F12844" s="260" t="s">
        <v>1261</v>
      </c>
      <c r="G12844" s="260" t="s">
        <v>2229</v>
      </c>
      <c r="H12844" s="265" t="s">
        <v>2250</v>
      </c>
      <c r="I12844" s="265" t="s">
        <v>135</v>
      </c>
      <c r="J12844" s="265">
        <v>-9.5</v>
      </c>
      <c r="K12844" s="83" t="str">
        <f>IFERROR(IFERROR(VLOOKUP(I12844,'DE-PARA'!B:D,3,0),VLOOKUP(I12844,'DE-PARA'!C:D,2,0)),"NÃO ENCONTRADO")</f>
        <v>Outras Saídas</v>
      </c>
      <c r="L12844" s="50" t="str">
        <f>VLOOKUP(K12844,'Base -Receita-Despesa'!$B:$AS,1,FALSE)</f>
        <v>Outras Saídas</v>
      </c>
    </row>
    <row r="12845" spans="1:12" x14ac:dyDescent="0.3">
      <c r="A12845" s="82" t="str">
        <f t="shared" si="402"/>
        <v>2019</v>
      </c>
      <c r="B12845" s="260" t="s">
        <v>2228</v>
      </c>
      <c r="C12845" s="261" t="s">
        <v>138</v>
      </c>
      <c r="D12845" s="74" t="str">
        <f t="shared" si="401"/>
        <v>mar/2019</v>
      </c>
      <c r="E12845" s="264">
        <v>43536</v>
      </c>
      <c r="F12845" s="260" t="s">
        <v>1061</v>
      </c>
      <c r="G12845" s="260" t="s">
        <v>2229</v>
      </c>
      <c r="H12845" s="265" t="s">
        <v>4370</v>
      </c>
      <c r="I12845" s="265" t="s">
        <v>126</v>
      </c>
      <c r="J12845" s="266">
        <v>500000</v>
      </c>
      <c r="K12845" s="83" t="str">
        <f>IFERROR(IFERROR(VLOOKUP(I12845,'DE-PARA'!B:D,3,0),VLOOKUP(I12845,'DE-PARA'!C:D,2,0)),"NÃO ENCONTRADO")</f>
        <v>TEV – Transferências Entre Contas (Entradas)</v>
      </c>
      <c r="L12845" s="50" t="str">
        <f>VLOOKUP(K12845,'Base -Receita-Despesa'!$B:$AS,1,FALSE)</f>
        <v>TEV – Transferências Entre Contas (Entradas)</v>
      </c>
    </row>
    <row r="12846" spans="1:12" x14ac:dyDescent="0.3">
      <c r="A12846" s="82" t="str">
        <f t="shared" si="402"/>
        <v>2019</v>
      </c>
      <c r="B12846" s="260" t="s">
        <v>2240</v>
      </c>
      <c r="C12846" s="261" t="s">
        <v>138</v>
      </c>
      <c r="D12846" s="74" t="str">
        <f t="shared" si="401"/>
        <v>mar/2019</v>
      </c>
      <c r="E12846" s="264">
        <v>43537</v>
      </c>
      <c r="F12846" s="260" t="s">
        <v>1061</v>
      </c>
      <c r="G12846" s="260" t="s">
        <v>2229</v>
      </c>
      <c r="H12846" s="265" t="s">
        <v>4370</v>
      </c>
      <c r="I12846" s="265" t="s">
        <v>126</v>
      </c>
      <c r="J12846" s="266">
        <v>-333015.74</v>
      </c>
      <c r="K12846" s="83" t="str">
        <f>IFERROR(IFERROR(VLOOKUP(I12846,'DE-PARA'!B:D,3,0),VLOOKUP(I12846,'DE-PARA'!C:D,2,0)),"NÃO ENCONTRADO")</f>
        <v>TEV – Transferências Entre Contas (Entradas)</v>
      </c>
      <c r="L12846" s="50" t="str">
        <f>VLOOKUP(K12846,'Base -Receita-Despesa'!$B:$AS,1,FALSE)</f>
        <v>TEV – Transferências Entre Contas (Entradas)</v>
      </c>
    </row>
    <row r="12847" spans="1:12" x14ac:dyDescent="0.3">
      <c r="A12847" s="82" t="str">
        <f t="shared" si="402"/>
        <v>2019</v>
      </c>
      <c r="B12847" s="260" t="s">
        <v>2228</v>
      </c>
      <c r="C12847" s="261" t="s">
        <v>138</v>
      </c>
      <c r="D12847" s="74" t="str">
        <f t="shared" si="401"/>
        <v>mar/2019</v>
      </c>
      <c r="E12847" s="264">
        <v>43537</v>
      </c>
      <c r="F12847" s="260" t="s">
        <v>4460</v>
      </c>
      <c r="G12847" s="260" t="s">
        <v>2229</v>
      </c>
      <c r="H12847" s="265" t="s">
        <v>542</v>
      </c>
      <c r="I12847" s="265" t="s">
        <v>141</v>
      </c>
      <c r="J12847" s="266">
        <v>-6494.37</v>
      </c>
      <c r="K12847" s="83" t="str">
        <f>IFERROR(IFERROR(VLOOKUP(I12847,'DE-PARA'!B:D,3,0),VLOOKUP(I12847,'DE-PARA'!C:D,2,0)),"NÃO ENCONTRADO")</f>
        <v>Pessoal</v>
      </c>
      <c r="L12847" s="50" t="str">
        <f>VLOOKUP(K12847,'Base -Receita-Despesa'!$B:$AS,1,FALSE)</f>
        <v>Pessoal</v>
      </c>
    </row>
    <row r="12848" spans="1:12" x14ac:dyDescent="0.3">
      <c r="A12848" s="82" t="str">
        <f t="shared" si="402"/>
        <v>2019</v>
      </c>
      <c r="B12848" s="260" t="s">
        <v>2228</v>
      </c>
      <c r="C12848" s="261" t="s">
        <v>138</v>
      </c>
      <c r="D12848" s="74" t="str">
        <f t="shared" si="401"/>
        <v>mar/2019</v>
      </c>
      <c r="E12848" s="264">
        <v>43537</v>
      </c>
      <c r="F12848" s="260" t="s">
        <v>4374</v>
      </c>
      <c r="G12848" s="260" t="s">
        <v>2229</v>
      </c>
      <c r="H12848" s="265" t="s">
        <v>72</v>
      </c>
      <c r="I12848" s="265" t="s">
        <v>1064</v>
      </c>
      <c r="J12848" s="266">
        <v>-409654.31</v>
      </c>
      <c r="K12848" s="83" t="str">
        <f>IFERROR(IFERROR(VLOOKUP(I12848,'DE-PARA'!B:D,3,0),VLOOKUP(I12848,'DE-PARA'!C:D,2,0)),"NÃO ENCONTRADO")</f>
        <v>Saídas Da C/A Por Regates (-)</v>
      </c>
      <c r="L12848" s="50" t="str">
        <f>VLOOKUP(K12848,'Base -Receita-Despesa'!$B:$AS,1,FALSE)</f>
        <v>SAÍDAS DA C/A POR REGATES (-)</v>
      </c>
    </row>
    <row r="12849" spans="1:12" x14ac:dyDescent="0.3">
      <c r="A12849" s="82" t="str">
        <f t="shared" si="402"/>
        <v>2019</v>
      </c>
      <c r="B12849" s="260" t="s">
        <v>2228</v>
      </c>
      <c r="C12849" s="261" t="s">
        <v>138</v>
      </c>
      <c r="D12849" s="74" t="str">
        <f t="shared" si="401"/>
        <v>mar/2019</v>
      </c>
      <c r="E12849" s="264">
        <v>43537</v>
      </c>
      <c r="F12849" s="260">
        <v>10023972783</v>
      </c>
      <c r="G12849" s="260" t="s">
        <v>2229</v>
      </c>
      <c r="H12849" s="265" t="s">
        <v>2362</v>
      </c>
      <c r="I12849" s="265" t="s">
        <v>164</v>
      </c>
      <c r="J12849" s="265">
        <v>-50.12</v>
      </c>
      <c r="K12849" s="83" t="str">
        <f>IFERROR(IFERROR(VLOOKUP(I12849,'DE-PARA'!B:D,3,0),VLOOKUP(I12849,'DE-PARA'!C:D,2,0)),"NÃO ENCONTRADO")</f>
        <v>Concessionárias (água, luz e telefone)</v>
      </c>
      <c r="L12849" s="50" t="str">
        <f>VLOOKUP(K12849,'Base -Receita-Despesa'!$B:$AS,1,FALSE)</f>
        <v>Concessionárias (água, luz e telefone)</v>
      </c>
    </row>
    <row r="12850" spans="1:12" x14ac:dyDescent="0.3">
      <c r="A12850" s="82" t="str">
        <f t="shared" si="402"/>
        <v>2019</v>
      </c>
      <c r="B12850" s="260" t="s">
        <v>2228</v>
      </c>
      <c r="C12850" s="261" t="s">
        <v>138</v>
      </c>
      <c r="D12850" s="74" t="str">
        <f t="shared" si="401"/>
        <v>mar/2019</v>
      </c>
      <c r="E12850" s="264">
        <v>43537</v>
      </c>
      <c r="F12850" s="260">
        <v>3</v>
      </c>
      <c r="G12850" s="260" t="s">
        <v>2229</v>
      </c>
      <c r="H12850" s="265" t="s">
        <v>4379</v>
      </c>
      <c r="I12850" s="265" t="s">
        <v>2177</v>
      </c>
      <c r="J12850" s="266">
        <v>-18000</v>
      </c>
      <c r="K12850" s="83" t="str">
        <f>IFERROR(IFERROR(VLOOKUP(I12850,'DE-PARA'!B:D,3,0),VLOOKUP(I12850,'DE-PARA'!C:D,2,0)),"NÃO ENCONTRADO")</f>
        <v>Pessoal</v>
      </c>
      <c r="L12850" s="50" t="str">
        <f>VLOOKUP(K12850,'Base -Receita-Despesa'!$B:$AS,1,FALSE)</f>
        <v>Pessoal</v>
      </c>
    </row>
    <row r="12851" spans="1:12" x14ac:dyDescent="0.3">
      <c r="A12851" s="82" t="str">
        <f t="shared" si="402"/>
        <v>2019</v>
      </c>
      <c r="B12851" s="260" t="s">
        <v>2228</v>
      </c>
      <c r="C12851" s="261" t="s">
        <v>138</v>
      </c>
      <c r="D12851" s="74" t="str">
        <f t="shared" si="401"/>
        <v>mar/2019</v>
      </c>
      <c r="E12851" s="264">
        <v>43537</v>
      </c>
      <c r="F12851" s="260" t="s">
        <v>4460</v>
      </c>
      <c r="G12851" s="260" t="s">
        <v>2229</v>
      </c>
      <c r="H12851" s="265" t="s">
        <v>4461</v>
      </c>
      <c r="I12851" s="265" t="s">
        <v>141</v>
      </c>
      <c r="J12851" s="266">
        <v>-1463.06</v>
      </c>
      <c r="K12851" s="83" t="str">
        <f>IFERROR(IFERROR(VLOOKUP(I12851,'DE-PARA'!B:D,3,0),VLOOKUP(I12851,'DE-PARA'!C:D,2,0)),"NÃO ENCONTRADO")</f>
        <v>Pessoal</v>
      </c>
      <c r="L12851" s="50" t="str">
        <f>VLOOKUP(K12851,'Base -Receita-Despesa'!$B:$AS,1,FALSE)</f>
        <v>Pessoal</v>
      </c>
    </row>
    <row r="12852" spans="1:12" x14ac:dyDescent="0.3">
      <c r="A12852" s="82" t="str">
        <f t="shared" si="402"/>
        <v>2019</v>
      </c>
      <c r="B12852" s="260" t="s">
        <v>2228</v>
      </c>
      <c r="C12852" s="261" t="s">
        <v>138</v>
      </c>
      <c r="D12852" s="74" t="str">
        <f t="shared" si="401"/>
        <v>mar/2019</v>
      </c>
      <c r="E12852" s="264">
        <v>43537</v>
      </c>
      <c r="F12852" s="260" t="s">
        <v>4460</v>
      </c>
      <c r="G12852" s="260" t="s">
        <v>2229</v>
      </c>
      <c r="H12852" s="265" t="s">
        <v>4416</v>
      </c>
      <c r="I12852" s="265" t="s">
        <v>141</v>
      </c>
      <c r="J12852" s="266">
        <v>-1410.7</v>
      </c>
      <c r="K12852" s="83" t="str">
        <f>IFERROR(IFERROR(VLOOKUP(I12852,'DE-PARA'!B:D,3,0),VLOOKUP(I12852,'DE-PARA'!C:D,2,0)),"NÃO ENCONTRADO")</f>
        <v>Pessoal</v>
      </c>
      <c r="L12852" s="50" t="str">
        <f>VLOOKUP(K12852,'Base -Receita-Despesa'!$B:$AS,1,FALSE)</f>
        <v>Pessoal</v>
      </c>
    </row>
    <row r="12853" spans="1:12" x14ac:dyDescent="0.3">
      <c r="A12853" s="82" t="str">
        <f t="shared" si="402"/>
        <v>2019</v>
      </c>
      <c r="B12853" s="260" t="s">
        <v>2228</v>
      </c>
      <c r="C12853" s="261" t="s">
        <v>138</v>
      </c>
      <c r="D12853" s="74" t="str">
        <f t="shared" si="401"/>
        <v>mar/2019</v>
      </c>
      <c r="E12853" s="264">
        <v>43537</v>
      </c>
      <c r="F12853" s="260" t="s">
        <v>4460</v>
      </c>
      <c r="G12853" s="260" t="s">
        <v>2229</v>
      </c>
      <c r="H12853" s="265" t="s">
        <v>4419</v>
      </c>
      <c r="I12853" s="265" t="s">
        <v>141</v>
      </c>
      <c r="J12853" s="266">
        <v>-1257.9100000000001</v>
      </c>
      <c r="K12853" s="83" t="str">
        <f>IFERROR(IFERROR(VLOOKUP(I12853,'DE-PARA'!B:D,3,0),VLOOKUP(I12853,'DE-PARA'!C:D,2,0)),"NÃO ENCONTRADO")</f>
        <v>Pessoal</v>
      </c>
      <c r="L12853" s="50" t="str">
        <f>VLOOKUP(K12853,'Base -Receita-Despesa'!$B:$AS,1,FALSE)</f>
        <v>Pessoal</v>
      </c>
    </row>
    <row r="12854" spans="1:12" x14ac:dyDescent="0.3">
      <c r="A12854" s="82" t="str">
        <f t="shared" si="402"/>
        <v>2019</v>
      </c>
      <c r="B12854" s="260" t="s">
        <v>2228</v>
      </c>
      <c r="C12854" s="261" t="s">
        <v>138</v>
      </c>
      <c r="D12854" s="74" t="str">
        <f t="shared" si="401"/>
        <v>mar/2019</v>
      </c>
      <c r="E12854" s="264">
        <v>43537</v>
      </c>
      <c r="F12854" s="260">
        <v>31</v>
      </c>
      <c r="G12854" s="260" t="s">
        <v>2229</v>
      </c>
      <c r="H12854" s="265" t="s">
        <v>3189</v>
      </c>
      <c r="I12854" s="265" t="s">
        <v>2176</v>
      </c>
      <c r="J12854" s="266">
        <v>-68284.06</v>
      </c>
      <c r="K12854" s="83" t="str">
        <f>IFERROR(IFERROR(VLOOKUP(I12854,'DE-PARA'!B:D,3,0),VLOOKUP(I12854,'DE-PARA'!C:D,2,0)),"NÃO ENCONTRADO")</f>
        <v>Pessoal</v>
      </c>
      <c r="L12854" s="50" t="str">
        <f>VLOOKUP(K12854,'Base -Receita-Despesa'!$B:$AS,1,FALSE)</f>
        <v>Pessoal</v>
      </c>
    </row>
    <row r="12855" spans="1:12" x14ac:dyDescent="0.3">
      <c r="A12855" s="82" t="str">
        <f t="shared" si="402"/>
        <v>2019</v>
      </c>
      <c r="B12855" s="260" t="s">
        <v>2228</v>
      </c>
      <c r="C12855" s="261" t="s">
        <v>138</v>
      </c>
      <c r="D12855" s="74" t="str">
        <f t="shared" si="401"/>
        <v>mar/2019</v>
      </c>
      <c r="E12855" s="264">
        <v>43537</v>
      </c>
      <c r="F12855" s="260">
        <v>8.12500000123472E+16</v>
      </c>
      <c r="G12855" s="260" t="s">
        <v>2229</v>
      </c>
      <c r="H12855" s="265" t="s">
        <v>3363</v>
      </c>
      <c r="I12855" s="265" t="s">
        <v>2214</v>
      </c>
      <c r="J12855" s="265">
        <v>-158.19999999999999</v>
      </c>
      <c r="K12855" s="83" t="str">
        <f>IFERROR(IFERROR(VLOOKUP(I12855,'DE-PARA'!B:D,3,0),VLOOKUP(I12855,'DE-PARA'!C:D,2,0)),"NÃO ENCONTRADO")</f>
        <v>Outras Saídas</v>
      </c>
      <c r="L12855" s="50" t="str">
        <f>VLOOKUP(K12855,'Base -Receita-Despesa'!$B:$AS,1,FALSE)</f>
        <v>Outras Saídas</v>
      </c>
    </row>
    <row r="12856" spans="1:12" x14ac:dyDescent="0.3">
      <c r="A12856" s="82" t="str">
        <f t="shared" si="402"/>
        <v>2019</v>
      </c>
      <c r="B12856" s="260" t="s">
        <v>2228</v>
      </c>
      <c r="C12856" s="261" t="s">
        <v>138</v>
      </c>
      <c r="D12856" s="74" t="str">
        <f t="shared" si="401"/>
        <v>mar/2019</v>
      </c>
      <c r="E12856" s="264">
        <v>43537</v>
      </c>
      <c r="F12856" s="260" t="s">
        <v>1070</v>
      </c>
      <c r="G12856" s="260" t="s">
        <v>2229</v>
      </c>
      <c r="H12856" s="265" t="s">
        <v>1071</v>
      </c>
      <c r="I12856" s="265" t="s">
        <v>2237</v>
      </c>
      <c r="J12856" s="265">
        <v>556.66</v>
      </c>
      <c r="K12856" s="83" t="str">
        <f>IFERROR(IFERROR(VLOOKUP(I12856,'DE-PARA'!B:D,3,0),VLOOKUP(I12856,'DE-PARA'!C:D,2,0)),"NÃO ENCONTRADO")</f>
        <v>Entrada Conta Aplicação (+)</v>
      </c>
      <c r="L12856" s="50" t="str">
        <f>VLOOKUP(K12856,'Base -Receita-Despesa'!$B:$AS,1,FALSE)</f>
        <v>ENTRADA CONTA APLICAÇÃO (+)</v>
      </c>
    </row>
    <row r="12857" spans="1:12" x14ac:dyDescent="0.3">
      <c r="A12857" s="82" t="str">
        <f t="shared" si="402"/>
        <v>2019</v>
      </c>
      <c r="B12857" s="260" t="s">
        <v>2228</v>
      </c>
      <c r="C12857" s="261" t="s">
        <v>138</v>
      </c>
      <c r="D12857" s="74" t="str">
        <f t="shared" si="401"/>
        <v>mar/2019</v>
      </c>
      <c r="E12857" s="264">
        <v>43537</v>
      </c>
      <c r="F12857" s="260">
        <v>120</v>
      </c>
      <c r="G12857" s="260" t="s">
        <v>2229</v>
      </c>
      <c r="H12857" s="265" t="s">
        <v>3270</v>
      </c>
      <c r="I12857" s="265" t="s">
        <v>2177</v>
      </c>
      <c r="J12857" s="266">
        <v>-6500</v>
      </c>
      <c r="K12857" s="83" t="str">
        <f>IFERROR(IFERROR(VLOOKUP(I12857,'DE-PARA'!B:D,3,0),VLOOKUP(I12857,'DE-PARA'!C:D,2,0)),"NÃO ENCONTRADO")</f>
        <v>Pessoal</v>
      </c>
      <c r="L12857" s="50" t="str">
        <f>VLOOKUP(K12857,'Base -Receita-Despesa'!$B:$AS,1,FALSE)</f>
        <v>Pessoal</v>
      </c>
    </row>
    <row r="12858" spans="1:12" x14ac:dyDescent="0.3">
      <c r="A12858" s="82" t="str">
        <f t="shared" si="402"/>
        <v>2019</v>
      </c>
      <c r="B12858" s="260" t="s">
        <v>2228</v>
      </c>
      <c r="C12858" s="261" t="s">
        <v>138</v>
      </c>
      <c r="D12858" s="74" t="str">
        <f t="shared" si="401"/>
        <v>mar/2019</v>
      </c>
      <c r="E12858" s="264">
        <v>43537</v>
      </c>
      <c r="F12858" s="260" t="s">
        <v>1261</v>
      </c>
      <c r="G12858" s="260" t="s">
        <v>2229</v>
      </c>
      <c r="H12858" s="265" t="s">
        <v>2250</v>
      </c>
      <c r="I12858" s="265" t="s">
        <v>135</v>
      </c>
      <c r="J12858" s="265">
        <v>-9.5</v>
      </c>
      <c r="K12858" s="83" t="str">
        <f>IFERROR(IFERROR(VLOOKUP(I12858,'DE-PARA'!B:D,3,0),VLOOKUP(I12858,'DE-PARA'!C:D,2,0)),"NÃO ENCONTRADO")</f>
        <v>Outras Saídas</v>
      </c>
      <c r="L12858" s="50" t="str">
        <f>VLOOKUP(K12858,'Base -Receita-Despesa'!$B:$AS,1,FALSE)</f>
        <v>Outras Saídas</v>
      </c>
    </row>
    <row r="12859" spans="1:12" x14ac:dyDescent="0.3">
      <c r="A12859" s="82" t="str">
        <f t="shared" si="402"/>
        <v>2019</v>
      </c>
      <c r="B12859" s="260" t="s">
        <v>2228</v>
      </c>
      <c r="C12859" s="261" t="s">
        <v>138</v>
      </c>
      <c r="D12859" s="74" t="str">
        <f t="shared" si="401"/>
        <v>mar/2019</v>
      </c>
      <c r="E12859" s="264">
        <v>43537</v>
      </c>
      <c r="F12859" s="260" t="s">
        <v>1261</v>
      </c>
      <c r="G12859" s="260" t="s">
        <v>2229</v>
      </c>
      <c r="H12859" s="265" t="s">
        <v>2250</v>
      </c>
      <c r="I12859" s="265" t="s">
        <v>135</v>
      </c>
      <c r="J12859" s="265">
        <v>-9.5</v>
      </c>
      <c r="K12859" s="83" t="str">
        <f>IFERROR(IFERROR(VLOOKUP(I12859,'DE-PARA'!B:D,3,0),VLOOKUP(I12859,'DE-PARA'!C:D,2,0)),"NÃO ENCONTRADO")</f>
        <v>Outras Saídas</v>
      </c>
      <c r="L12859" s="50" t="str">
        <f>VLOOKUP(K12859,'Base -Receita-Despesa'!$B:$AS,1,FALSE)</f>
        <v>Outras Saídas</v>
      </c>
    </row>
    <row r="12860" spans="1:12" x14ac:dyDescent="0.3">
      <c r="A12860" s="82" t="str">
        <f t="shared" si="402"/>
        <v>2019</v>
      </c>
      <c r="B12860" s="260" t="s">
        <v>2228</v>
      </c>
      <c r="C12860" s="261" t="s">
        <v>138</v>
      </c>
      <c r="D12860" s="74" t="str">
        <f t="shared" si="401"/>
        <v>mar/2019</v>
      </c>
      <c r="E12860" s="264">
        <v>43537</v>
      </c>
      <c r="F12860" s="260" t="s">
        <v>1261</v>
      </c>
      <c r="G12860" s="260" t="s">
        <v>2229</v>
      </c>
      <c r="H12860" s="265" t="s">
        <v>2250</v>
      </c>
      <c r="I12860" s="265" t="s">
        <v>135</v>
      </c>
      <c r="J12860" s="265">
        <v>-9.5</v>
      </c>
      <c r="K12860" s="83" t="str">
        <f>IFERROR(IFERROR(VLOOKUP(I12860,'DE-PARA'!B:D,3,0),VLOOKUP(I12860,'DE-PARA'!C:D,2,0)),"NÃO ENCONTRADO")</f>
        <v>Outras Saídas</v>
      </c>
      <c r="L12860" s="50" t="str">
        <f>VLOOKUP(K12860,'Base -Receita-Despesa'!$B:$AS,1,FALSE)</f>
        <v>Outras Saídas</v>
      </c>
    </row>
    <row r="12861" spans="1:12" x14ac:dyDescent="0.3">
      <c r="A12861" s="82" t="str">
        <f t="shared" si="402"/>
        <v>2019</v>
      </c>
      <c r="B12861" s="260" t="s">
        <v>2228</v>
      </c>
      <c r="C12861" s="261" t="s">
        <v>138</v>
      </c>
      <c r="D12861" s="74" t="str">
        <f t="shared" si="401"/>
        <v>mar/2019</v>
      </c>
      <c r="E12861" s="264">
        <v>43537</v>
      </c>
      <c r="F12861" s="260" t="s">
        <v>1061</v>
      </c>
      <c r="G12861" s="260" t="s">
        <v>2229</v>
      </c>
      <c r="H12861" s="265" t="s">
        <v>4370</v>
      </c>
      <c r="I12861" s="265" t="s">
        <v>126</v>
      </c>
      <c r="J12861" s="266">
        <v>333015.74</v>
      </c>
      <c r="K12861" s="83" t="str">
        <f>IFERROR(IFERROR(VLOOKUP(I12861,'DE-PARA'!B:D,3,0),VLOOKUP(I12861,'DE-PARA'!C:D,2,0)),"NÃO ENCONTRADO")</f>
        <v>TEV – Transferências Entre Contas (Entradas)</v>
      </c>
      <c r="L12861" s="50" t="str">
        <f>VLOOKUP(K12861,'Base -Receita-Despesa'!$B:$AS,1,FALSE)</f>
        <v>TEV – Transferências Entre Contas (Entradas)</v>
      </c>
    </row>
    <row r="12862" spans="1:12" x14ac:dyDescent="0.3">
      <c r="A12862" s="82" t="str">
        <f t="shared" si="402"/>
        <v>2019</v>
      </c>
      <c r="B12862" s="260" t="s">
        <v>2228</v>
      </c>
      <c r="C12862" s="261" t="s">
        <v>138</v>
      </c>
      <c r="D12862" s="74" t="str">
        <f t="shared" si="401"/>
        <v>mar/2019</v>
      </c>
      <c r="E12862" s="264">
        <v>43537</v>
      </c>
      <c r="F12862" s="260">
        <v>324895060</v>
      </c>
      <c r="G12862" s="260" t="s">
        <v>2229</v>
      </c>
      <c r="H12862" s="265" t="s">
        <v>3126</v>
      </c>
      <c r="I12862" s="265" t="s">
        <v>190</v>
      </c>
      <c r="J12862" s="265">
        <v>-281.56</v>
      </c>
      <c r="K12862" s="83" t="str">
        <f>IFERROR(IFERROR(VLOOKUP(I12862,'DE-PARA'!B:D,3,0),VLOOKUP(I12862,'DE-PARA'!C:D,2,0)),"NÃO ENCONTRADO")</f>
        <v>Concessionárias (água, luz e telefone)</v>
      </c>
      <c r="L12862" s="50" t="str">
        <f>VLOOKUP(K12862,'Base -Receita-Despesa'!$B:$AS,1,FALSE)</f>
        <v>Concessionárias (água, luz e telefone)</v>
      </c>
    </row>
    <row r="12863" spans="1:12" x14ac:dyDescent="0.3">
      <c r="A12863" s="82" t="str">
        <f t="shared" si="402"/>
        <v>2019</v>
      </c>
      <c r="B12863" s="260" t="s">
        <v>2228</v>
      </c>
      <c r="C12863" s="261" t="s">
        <v>138</v>
      </c>
      <c r="D12863" s="74" t="str">
        <f t="shared" si="401"/>
        <v>mar/2019</v>
      </c>
      <c r="E12863" s="264">
        <v>43537</v>
      </c>
      <c r="F12863" s="260">
        <v>326329706</v>
      </c>
      <c r="G12863" s="260" t="s">
        <v>2229</v>
      </c>
      <c r="H12863" s="265" t="s">
        <v>3126</v>
      </c>
      <c r="I12863" s="265" t="s">
        <v>190</v>
      </c>
      <c r="J12863" s="265">
        <v>-75.290000000000006</v>
      </c>
      <c r="K12863" s="83" t="str">
        <f>IFERROR(IFERROR(VLOOKUP(I12863,'DE-PARA'!B:D,3,0),VLOOKUP(I12863,'DE-PARA'!C:D,2,0)),"NÃO ENCONTRADO")</f>
        <v>Concessionárias (água, luz e telefone)</v>
      </c>
      <c r="L12863" s="50" t="str">
        <f>VLOOKUP(K12863,'Base -Receita-Despesa'!$B:$AS,1,FALSE)</f>
        <v>Concessionárias (água, luz e telefone)</v>
      </c>
    </row>
    <row r="12864" spans="1:12" x14ac:dyDescent="0.3">
      <c r="A12864" s="82" t="str">
        <f t="shared" si="402"/>
        <v>2019</v>
      </c>
      <c r="B12864" s="260" t="s">
        <v>2228</v>
      </c>
      <c r="C12864" s="261" t="s">
        <v>138</v>
      </c>
      <c r="D12864" s="74" t="str">
        <f t="shared" si="401"/>
        <v>mar/2019</v>
      </c>
      <c r="E12864" s="264">
        <v>43537</v>
      </c>
      <c r="F12864" s="260" t="s">
        <v>2326</v>
      </c>
      <c r="G12864" s="260" t="s">
        <v>2229</v>
      </c>
      <c r="H12864" s="265" t="s">
        <v>2572</v>
      </c>
      <c r="I12864" s="265" t="s">
        <v>2209</v>
      </c>
      <c r="J12864" s="265">
        <v>-209.61</v>
      </c>
      <c r="K12864" s="83" t="str">
        <f>IFERROR(IFERROR(VLOOKUP(I12864,'DE-PARA'!B:D,3,0),VLOOKUP(I12864,'DE-PARA'!C:D,2,0)),"NÃO ENCONTRADO")</f>
        <v>Despesas com Viagens</v>
      </c>
      <c r="L12864" s="50" t="str">
        <f>VLOOKUP(K12864,'Base -Receita-Despesa'!$B:$AS,1,FALSE)</f>
        <v>Despesas com Viagens</v>
      </c>
    </row>
    <row r="12865" spans="1:12" x14ac:dyDescent="0.3">
      <c r="A12865" s="82" t="str">
        <f t="shared" si="402"/>
        <v>2019</v>
      </c>
      <c r="B12865" s="260" t="s">
        <v>2228</v>
      </c>
      <c r="C12865" s="261" t="s">
        <v>138</v>
      </c>
      <c r="D12865" s="74" t="str">
        <f t="shared" si="401"/>
        <v>mar/2019</v>
      </c>
      <c r="E12865" s="264">
        <v>43538</v>
      </c>
      <c r="F12865" s="260">
        <v>2250652</v>
      </c>
      <c r="G12865" s="260" t="s">
        <v>2229</v>
      </c>
      <c r="H12865" s="265" t="s">
        <v>2684</v>
      </c>
      <c r="I12865" s="265" t="s">
        <v>145</v>
      </c>
      <c r="J12865" s="266">
        <v>-2562.9499999999998</v>
      </c>
      <c r="K12865" s="83" t="str">
        <f>IFERROR(IFERROR(VLOOKUP(I12865,'DE-PARA'!B:D,3,0),VLOOKUP(I12865,'DE-PARA'!C:D,2,0)),"NÃO ENCONTRADO")</f>
        <v>Serviços</v>
      </c>
      <c r="L12865" s="50" t="str">
        <f>VLOOKUP(K12865,'Base -Receita-Despesa'!$B:$AS,1,FALSE)</f>
        <v>Serviços</v>
      </c>
    </row>
    <row r="12866" spans="1:12" x14ac:dyDescent="0.3">
      <c r="A12866" s="82" t="str">
        <f t="shared" si="402"/>
        <v>2019</v>
      </c>
      <c r="B12866" s="260" t="s">
        <v>2228</v>
      </c>
      <c r="C12866" s="261" t="s">
        <v>138</v>
      </c>
      <c r="D12866" s="74" t="str">
        <f t="shared" si="401"/>
        <v>mar/2019</v>
      </c>
      <c r="E12866" s="264">
        <v>43538</v>
      </c>
      <c r="F12866" s="260">
        <v>6980</v>
      </c>
      <c r="G12866" s="260" t="s">
        <v>2229</v>
      </c>
      <c r="H12866" s="265" t="s">
        <v>202</v>
      </c>
      <c r="I12866" s="265" t="s">
        <v>2209</v>
      </c>
      <c r="J12866" s="266">
        <v>-8148.69</v>
      </c>
      <c r="K12866" s="83" t="str">
        <f>IFERROR(IFERROR(VLOOKUP(I12866,'DE-PARA'!B:D,3,0),VLOOKUP(I12866,'DE-PARA'!C:D,2,0)),"NÃO ENCONTRADO")</f>
        <v>Despesas com Viagens</v>
      </c>
      <c r="L12866" s="50" t="str">
        <f>VLOOKUP(K12866,'Base -Receita-Despesa'!$B:$AS,1,FALSE)</f>
        <v>Despesas com Viagens</v>
      </c>
    </row>
    <row r="12867" spans="1:12" x14ac:dyDescent="0.3">
      <c r="A12867" s="82" t="str">
        <f t="shared" si="402"/>
        <v>2019</v>
      </c>
      <c r="B12867" s="260" t="s">
        <v>2228</v>
      </c>
      <c r="C12867" s="261" t="s">
        <v>138</v>
      </c>
      <c r="D12867" s="74" t="str">
        <f t="shared" si="401"/>
        <v>mar/2019</v>
      </c>
      <c r="E12867" s="264">
        <v>43538</v>
      </c>
      <c r="F12867" s="260" t="s">
        <v>1261</v>
      </c>
      <c r="G12867" s="260" t="s">
        <v>2229</v>
      </c>
      <c r="H12867" s="265" t="s">
        <v>262</v>
      </c>
      <c r="I12867" s="265" t="s">
        <v>135</v>
      </c>
      <c r="J12867" s="265">
        <v>-124.23</v>
      </c>
      <c r="K12867" s="83" t="str">
        <f>IFERROR(IFERROR(VLOOKUP(I12867,'DE-PARA'!B:D,3,0),VLOOKUP(I12867,'DE-PARA'!C:D,2,0)),"NÃO ENCONTRADO")</f>
        <v>Outras Saídas</v>
      </c>
      <c r="L12867" s="50" t="str">
        <f>VLOOKUP(K12867,'Base -Receita-Despesa'!$B:$AS,1,FALSE)</f>
        <v>Outras Saídas</v>
      </c>
    </row>
    <row r="12868" spans="1:12" x14ac:dyDescent="0.3">
      <c r="A12868" s="82" t="str">
        <f t="shared" si="402"/>
        <v>2019</v>
      </c>
      <c r="B12868" s="260" t="s">
        <v>2228</v>
      </c>
      <c r="C12868" s="261" t="s">
        <v>138</v>
      </c>
      <c r="D12868" s="74" t="str">
        <f t="shared" ref="D12868:D12931" si="403">TEXT(E12868,"mmm/aaaa")</f>
        <v>mar/2019</v>
      </c>
      <c r="E12868" s="264">
        <v>43538</v>
      </c>
      <c r="F12868" s="260" t="s">
        <v>1061</v>
      </c>
      <c r="G12868" s="260" t="s">
        <v>2229</v>
      </c>
      <c r="H12868" s="265" t="s">
        <v>4371</v>
      </c>
      <c r="I12868" s="265" t="s">
        <v>2170</v>
      </c>
      <c r="J12868" s="266">
        <v>-17489.93</v>
      </c>
      <c r="K12868" s="83" t="str">
        <f>IFERROR(IFERROR(VLOOKUP(I12868,'DE-PARA'!B:D,3,0),VLOOKUP(I12868,'DE-PARA'!C:D,2,0)),"NÃO ENCONTRADO")</f>
        <v>Reembolso de Rateios(-)</v>
      </c>
      <c r="L12868" s="50" t="str">
        <f>VLOOKUP(K12868,'Base -Receita-Despesa'!$B:$AS,1,FALSE)</f>
        <v>Reembolso de Rateios(-)</v>
      </c>
    </row>
    <row r="12869" spans="1:12" x14ac:dyDescent="0.3">
      <c r="A12869" s="82" t="str">
        <f t="shared" si="402"/>
        <v>2019</v>
      </c>
      <c r="B12869" s="260" t="s">
        <v>2228</v>
      </c>
      <c r="C12869" s="261" t="s">
        <v>138</v>
      </c>
      <c r="D12869" s="74" t="str">
        <f t="shared" si="403"/>
        <v>mar/2019</v>
      </c>
      <c r="E12869" s="264">
        <v>43538</v>
      </c>
      <c r="F12869" s="260" t="s">
        <v>4460</v>
      </c>
      <c r="G12869" s="260" t="s">
        <v>2229</v>
      </c>
      <c r="H12869" s="265" t="s">
        <v>4414</v>
      </c>
      <c r="I12869" s="265" t="s">
        <v>141</v>
      </c>
      <c r="J12869" s="266">
        <v>-1410.7</v>
      </c>
      <c r="K12869" s="83" t="str">
        <f>IFERROR(IFERROR(VLOOKUP(I12869,'DE-PARA'!B:D,3,0),VLOOKUP(I12869,'DE-PARA'!C:D,2,0)),"NÃO ENCONTRADO")</f>
        <v>Pessoal</v>
      </c>
      <c r="L12869" s="50" t="str">
        <f>VLOOKUP(K12869,'Base -Receita-Despesa'!$B:$AS,1,FALSE)</f>
        <v>Pessoal</v>
      </c>
    </row>
    <row r="12870" spans="1:12" x14ac:dyDescent="0.3">
      <c r="A12870" s="82" t="str">
        <f t="shared" si="402"/>
        <v>2019</v>
      </c>
      <c r="B12870" s="260" t="s">
        <v>2228</v>
      </c>
      <c r="C12870" s="261" t="s">
        <v>138</v>
      </c>
      <c r="D12870" s="74" t="str">
        <f t="shared" si="403"/>
        <v>mar/2019</v>
      </c>
      <c r="E12870" s="264">
        <v>43538</v>
      </c>
      <c r="F12870" s="260">
        <v>35820</v>
      </c>
      <c r="G12870" s="260" t="s">
        <v>2229</v>
      </c>
      <c r="H12870" s="265" t="s">
        <v>4380</v>
      </c>
      <c r="I12870" s="265" t="s">
        <v>120</v>
      </c>
      <c r="J12870" s="266">
        <v>-1500</v>
      </c>
      <c r="K12870" s="83" t="str">
        <f>IFERROR(IFERROR(VLOOKUP(I12870,'DE-PARA'!B:D,3,0),VLOOKUP(I12870,'DE-PARA'!C:D,2,0)),"NÃO ENCONTRADO")</f>
        <v>Serviços</v>
      </c>
      <c r="L12870" s="50" t="str">
        <f>VLOOKUP(K12870,'Base -Receita-Despesa'!$B:$AS,1,FALSE)</f>
        <v>Serviços</v>
      </c>
    </row>
    <row r="12871" spans="1:12" x14ac:dyDescent="0.3">
      <c r="A12871" s="82" t="str">
        <f t="shared" si="402"/>
        <v>2019</v>
      </c>
      <c r="B12871" s="260" t="s">
        <v>2228</v>
      </c>
      <c r="C12871" s="261" t="s">
        <v>138</v>
      </c>
      <c r="D12871" s="74" t="str">
        <f t="shared" si="403"/>
        <v>mar/2019</v>
      </c>
      <c r="E12871" s="264">
        <v>43538</v>
      </c>
      <c r="F12871" s="260">
        <v>31</v>
      </c>
      <c r="G12871" s="260" t="s">
        <v>2229</v>
      </c>
      <c r="H12871" s="265" t="s">
        <v>3189</v>
      </c>
      <c r="I12871" s="265" t="s">
        <v>2176</v>
      </c>
      <c r="J12871" s="266">
        <v>-80000</v>
      </c>
      <c r="K12871" s="83" t="str">
        <f>IFERROR(IFERROR(VLOOKUP(I12871,'DE-PARA'!B:D,3,0),VLOOKUP(I12871,'DE-PARA'!C:D,2,0)),"NÃO ENCONTRADO")</f>
        <v>Pessoal</v>
      </c>
      <c r="L12871" s="50" t="str">
        <f>VLOOKUP(K12871,'Base -Receita-Despesa'!$B:$AS,1,FALSE)</f>
        <v>Pessoal</v>
      </c>
    </row>
    <row r="12872" spans="1:12" x14ac:dyDescent="0.3">
      <c r="A12872" s="82" t="str">
        <f t="shared" si="402"/>
        <v>2019</v>
      </c>
      <c r="B12872" s="260" t="s">
        <v>2228</v>
      </c>
      <c r="C12872" s="261" t="s">
        <v>138</v>
      </c>
      <c r="D12872" s="74" t="str">
        <f t="shared" si="403"/>
        <v>mar/2019</v>
      </c>
      <c r="E12872" s="264">
        <v>43538</v>
      </c>
      <c r="F12872" s="260">
        <v>24</v>
      </c>
      <c r="G12872" s="260" t="s">
        <v>2229</v>
      </c>
      <c r="H12872" s="265" t="s">
        <v>3189</v>
      </c>
      <c r="I12872" s="265" t="s">
        <v>2176</v>
      </c>
      <c r="J12872" s="266">
        <v>-296153.53000000003</v>
      </c>
      <c r="K12872" s="83" t="str">
        <f>IFERROR(IFERROR(VLOOKUP(I12872,'DE-PARA'!B:D,3,0),VLOOKUP(I12872,'DE-PARA'!C:D,2,0)),"NÃO ENCONTRADO")</f>
        <v>Pessoal</v>
      </c>
      <c r="L12872" s="50" t="str">
        <f>VLOOKUP(K12872,'Base -Receita-Despesa'!$B:$AS,1,FALSE)</f>
        <v>Pessoal</v>
      </c>
    </row>
    <row r="12873" spans="1:12" x14ac:dyDescent="0.3">
      <c r="A12873" s="82" t="str">
        <f t="shared" si="402"/>
        <v>2019</v>
      </c>
      <c r="B12873" s="260" t="s">
        <v>2228</v>
      </c>
      <c r="C12873" s="261" t="s">
        <v>138</v>
      </c>
      <c r="D12873" s="74" t="str">
        <f t="shared" si="403"/>
        <v>mar/2019</v>
      </c>
      <c r="E12873" s="264">
        <v>43538</v>
      </c>
      <c r="F12873" s="260" t="s">
        <v>1070</v>
      </c>
      <c r="G12873" s="260" t="s">
        <v>2229</v>
      </c>
      <c r="H12873" s="265" t="s">
        <v>1071</v>
      </c>
      <c r="I12873" s="265" t="s">
        <v>2237</v>
      </c>
      <c r="J12873" s="266">
        <v>408510.29</v>
      </c>
      <c r="K12873" s="83" t="str">
        <f>IFERROR(IFERROR(VLOOKUP(I12873,'DE-PARA'!B:D,3,0),VLOOKUP(I12873,'DE-PARA'!C:D,2,0)),"NÃO ENCONTRADO")</f>
        <v>Entrada Conta Aplicação (+)</v>
      </c>
      <c r="L12873" s="50" t="str">
        <f>VLOOKUP(K12873,'Base -Receita-Despesa'!$B:$AS,1,FALSE)</f>
        <v>ENTRADA CONTA APLICAÇÃO (+)</v>
      </c>
    </row>
    <row r="12874" spans="1:12" x14ac:dyDescent="0.3">
      <c r="A12874" s="82" t="str">
        <f t="shared" si="402"/>
        <v>2019</v>
      </c>
      <c r="B12874" s="260" t="s">
        <v>2228</v>
      </c>
      <c r="C12874" s="261" t="s">
        <v>138</v>
      </c>
      <c r="D12874" s="74" t="str">
        <f t="shared" si="403"/>
        <v>mar/2019</v>
      </c>
      <c r="E12874" s="264">
        <v>43538</v>
      </c>
      <c r="F12874" s="260" t="s">
        <v>1261</v>
      </c>
      <c r="G12874" s="260" t="s">
        <v>2229</v>
      </c>
      <c r="H12874" s="265" t="s">
        <v>2250</v>
      </c>
      <c r="I12874" s="265" t="s">
        <v>135</v>
      </c>
      <c r="J12874" s="265">
        <v>-9.5</v>
      </c>
      <c r="K12874" s="83" t="str">
        <f>IFERROR(IFERROR(VLOOKUP(I12874,'DE-PARA'!B:D,3,0),VLOOKUP(I12874,'DE-PARA'!C:D,2,0)),"NÃO ENCONTRADO")</f>
        <v>Outras Saídas</v>
      </c>
      <c r="L12874" s="50" t="str">
        <f>VLOOKUP(K12874,'Base -Receita-Despesa'!$B:$AS,1,FALSE)</f>
        <v>Outras Saídas</v>
      </c>
    </row>
    <row r="12875" spans="1:12" x14ac:dyDescent="0.3">
      <c r="A12875" s="82" t="str">
        <f t="shared" si="402"/>
        <v>2019</v>
      </c>
      <c r="B12875" s="260" t="s">
        <v>2228</v>
      </c>
      <c r="C12875" s="261" t="s">
        <v>138</v>
      </c>
      <c r="D12875" s="74" t="str">
        <f t="shared" si="403"/>
        <v>mar/2019</v>
      </c>
      <c r="E12875" s="264">
        <v>43538</v>
      </c>
      <c r="F12875" s="260" t="s">
        <v>1261</v>
      </c>
      <c r="G12875" s="260" t="s">
        <v>2229</v>
      </c>
      <c r="H12875" s="265" t="s">
        <v>2250</v>
      </c>
      <c r="I12875" s="265" t="s">
        <v>135</v>
      </c>
      <c r="J12875" s="265">
        <v>-9.5</v>
      </c>
      <c r="K12875" s="83" t="str">
        <f>IFERROR(IFERROR(VLOOKUP(I12875,'DE-PARA'!B:D,3,0),VLOOKUP(I12875,'DE-PARA'!C:D,2,0)),"NÃO ENCONTRADO")</f>
        <v>Outras Saídas</v>
      </c>
      <c r="L12875" s="50" t="str">
        <f>VLOOKUP(K12875,'Base -Receita-Despesa'!$B:$AS,1,FALSE)</f>
        <v>Outras Saídas</v>
      </c>
    </row>
    <row r="12876" spans="1:12" x14ac:dyDescent="0.3">
      <c r="A12876" s="82" t="str">
        <f t="shared" si="402"/>
        <v>2019</v>
      </c>
      <c r="B12876" s="260" t="s">
        <v>2228</v>
      </c>
      <c r="C12876" s="261" t="s">
        <v>138</v>
      </c>
      <c r="D12876" s="74" t="str">
        <f t="shared" si="403"/>
        <v>mar/2019</v>
      </c>
      <c r="E12876" s="264">
        <v>43538</v>
      </c>
      <c r="F12876" s="260" t="s">
        <v>1261</v>
      </c>
      <c r="G12876" s="260" t="s">
        <v>2229</v>
      </c>
      <c r="H12876" s="265" t="s">
        <v>2250</v>
      </c>
      <c r="I12876" s="265" t="s">
        <v>135</v>
      </c>
      <c r="J12876" s="265">
        <v>-9.5</v>
      </c>
      <c r="K12876" s="83" t="str">
        <f>IFERROR(IFERROR(VLOOKUP(I12876,'DE-PARA'!B:D,3,0),VLOOKUP(I12876,'DE-PARA'!C:D,2,0)),"NÃO ENCONTRADO")</f>
        <v>Outras Saídas</v>
      </c>
      <c r="L12876" s="50" t="str">
        <f>VLOOKUP(K12876,'Base -Receita-Despesa'!$B:$AS,1,FALSE)</f>
        <v>Outras Saídas</v>
      </c>
    </row>
    <row r="12877" spans="1:12" x14ac:dyDescent="0.3">
      <c r="A12877" s="82" t="str">
        <f t="shared" si="402"/>
        <v>2019</v>
      </c>
      <c r="B12877" s="260" t="s">
        <v>2228</v>
      </c>
      <c r="C12877" s="261" t="s">
        <v>138</v>
      </c>
      <c r="D12877" s="74" t="str">
        <f t="shared" si="403"/>
        <v>mar/2019</v>
      </c>
      <c r="E12877" s="264">
        <v>43538</v>
      </c>
      <c r="F12877" s="260" t="s">
        <v>1261</v>
      </c>
      <c r="G12877" s="260" t="s">
        <v>2229</v>
      </c>
      <c r="H12877" s="265" t="s">
        <v>2250</v>
      </c>
      <c r="I12877" s="265" t="s">
        <v>135</v>
      </c>
      <c r="J12877" s="265">
        <v>-9.5</v>
      </c>
      <c r="K12877" s="83" t="str">
        <f>IFERROR(IFERROR(VLOOKUP(I12877,'DE-PARA'!B:D,3,0),VLOOKUP(I12877,'DE-PARA'!C:D,2,0)),"NÃO ENCONTRADO")</f>
        <v>Outras Saídas</v>
      </c>
      <c r="L12877" s="50" t="str">
        <f>VLOOKUP(K12877,'Base -Receita-Despesa'!$B:$AS,1,FALSE)</f>
        <v>Outras Saídas</v>
      </c>
    </row>
    <row r="12878" spans="1:12" x14ac:dyDescent="0.3">
      <c r="A12878" s="82" t="str">
        <f t="shared" si="402"/>
        <v>2019</v>
      </c>
      <c r="B12878" s="260" t="s">
        <v>2228</v>
      </c>
      <c r="C12878" s="261" t="s">
        <v>138</v>
      </c>
      <c r="D12878" s="74" t="str">
        <f t="shared" si="403"/>
        <v>mar/2019</v>
      </c>
      <c r="E12878" s="264">
        <v>43538</v>
      </c>
      <c r="F12878" s="260">
        <v>324913602</v>
      </c>
      <c r="G12878" s="260" t="s">
        <v>2229</v>
      </c>
      <c r="H12878" s="265" t="s">
        <v>3126</v>
      </c>
      <c r="I12878" s="265" t="s">
        <v>190</v>
      </c>
      <c r="J12878" s="266">
        <v>-1082.26</v>
      </c>
      <c r="K12878" s="83" t="str">
        <f>IFERROR(IFERROR(VLOOKUP(I12878,'DE-PARA'!B:D,3,0),VLOOKUP(I12878,'DE-PARA'!C:D,2,0)),"NÃO ENCONTRADO")</f>
        <v>Concessionárias (água, luz e telefone)</v>
      </c>
      <c r="L12878" s="50" t="str">
        <f>VLOOKUP(K12878,'Base -Receita-Despesa'!$B:$AS,1,FALSE)</f>
        <v>Concessionárias (água, luz e telefone)</v>
      </c>
    </row>
    <row r="12879" spans="1:12" x14ac:dyDescent="0.3">
      <c r="A12879" s="82" t="str">
        <f t="shared" si="402"/>
        <v>2019</v>
      </c>
      <c r="B12879" s="260" t="s">
        <v>2228</v>
      </c>
      <c r="C12879" s="261" t="s">
        <v>138</v>
      </c>
      <c r="D12879" s="74" t="str">
        <f t="shared" si="403"/>
        <v>mar/2019</v>
      </c>
      <c r="E12879" s="264">
        <v>43539</v>
      </c>
      <c r="F12879" s="260" t="s">
        <v>1261</v>
      </c>
      <c r="G12879" s="260" t="s">
        <v>2229</v>
      </c>
      <c r="H12879" s="265" t="s">
        <v>2338</v>
      </c>
      <c r="I12879" s="265" t="s">
        <v>135</v>
      </c>
      <c r="J12879" s="265">
        <v>-99</v>
      </c>
      <c r="K12879" s="83" t="str">
        <f>IFERROR(IFERROR(VLOOKUP(I12879,'DE-PARA'!B:D,3,0),VLOOKUP(I12879,'DE-PARA'!C:D,2,0)),"NÃO ENCONTRADO")</f>
        <v>Outras Saídas</v>
      </c>
      <c r="L12879" s="50" t="str">
        <f>VLOOKUP(K12879,'Base -Receita-Despesa'!$B:$AS,1,FALSE)</f>
        <v>Outras Saídas</v>
      </c>
    </row>
    <row r="12880" spans="1:12" x14ac:dyDescent="0.3">
      <c r="A12880" s="82" t="str">
        <f t="shared" si="402"/>
        <v>2019</v>
      </c>
      <c r="B12880" s="260" t="s">
        <v>2228</v>
      </c>
      <c r="C12880" s="261" t="s">
        <v>138</v>
      </c>
      <c r="D12880" s="74" t="str">
        <f t="shared" si="403"/>
        <v>mar/2019</v>
      </c>
      <c r="E12880" s="264">
        <v>43539</v>
      </c>
      <c r="F12880" s="260" t="s">
        <v>1070</v>
      </c>
      <c r="G12880" s="260" t="s">
        <v>2229</v>
      </c>
      <c r="H12880" s="265" t="s">
        <v>1071</v>
      </c>
      <c r="I12880" s="265" t="s">
        <v>2237</v>
      </c>
      <c r="J12880" s="265">
        <v>99</v>
      </c>
      <c r="K12880" s="83" t="str">
        <f>IFERROR(IFERROR(VLOOKUP(I12880,'DE-PARA'!B:D,3,0),VLOOKUP(I12880,'DE-PARA'!C:D,2,0)),"NÃO ENCONTRADO")</f>
        <v>Entrada Conta Aplicação (+)</v>
      </c>
      <c r="L12880" s="50" t="str">
        <f>VLOOKUP(K12880,'Base -Receita-Despesa'!$B:$AS,1,FALSE)</f>
        <v>ENTRADA CONTA APLICAÇÃO (+)</v>
      </c>
    </row>
    <row r="12881" spans="1:12" x14ac:dyDescent="0.3">
      <c r="A12881" s="82" t="str">
        <f t="shared" si="402"/>
        <v>2019</v>
      </c>
      <c r="B12881" s="260" t="s">
        <v>2240</v>
      </c>
      <c r="C12881" s="261" t="s">
        <v>138</v>
      </c>
      <c r="D12881" s="74" t="str">
        <f t="shared" si="403"/>
        <v>mar/2019</v>
      </c>
      <c r="E12881" s="264">
        <v>43544</v>
      </c>
      <c r="F12881" s="260" t="s">
        <v>161</v>
      </c>
      <c r="G12881" s="260" t="s">
        <v>2229</v>
      </c>
      <c r="H12881" s="265" t="s">
        <v>161</v>
      </c>
      <c r="I12881" s="265" t="s">
        <v>2168</v>
      </c>
      <c r="J12881" s="266">
        <v>586433.5</v>
      </c>
      <c r="K12881" s="83" t="str">
        <f>IFERROR(IFERROR(VLOOKUP(I12881,'DE-PARA'!B:D,3,0),VLOOKUP(I12881,'DE-PARA'!C:D,2,0)),"NÃO ENCONTRADO")</f>
        <v>Repasses Contrato de Gestão</v>
      </c>
      <c r="L12881" s="50" t="str">
        <f>VLOOKUP(K12881,'Base -Receita-Despesa'!$B:$AS,1,FALSE)</f>
        <v>Repasses Contrato de Gestão</v>
      </c>
    </row>
    <row r="12882" spans="1:12" x14ac:dyDescent="0.3">
      <c r="A12882" s="82" t="str">
        <f t="shared" si="402"/>
        <v>2019</v>
      </c>
      <c r="B12882" s="260" t="s">
        <v>2240</v>
      </c>
      <c r="C12882" s="261" t="s">
        <v>138</v>
      </c>
      <c r="D12882" s="74" t="str">
        <f t="shared" si="403"/>
        <v>mar/2019</v>
      </c>
      <c r="E12882" s="264">
        <v>43544</v>
      </c>
      <c r="F12882" s="260" t="s">
        <v>1261</v>
      </c>
      <c r="G12882" s="260" t="s">
        <v>2229</v>
      </c>
      <c r="H12882" s="265" t="s">
        <v>2338</v>
      </c>
      <c r="I12882" s="265" t="s">
        <v>135</v>
      </c>
      <c r="J12882" s="265">
        <v>-74.25</v>
      </c>
      <c r="K12882" s="83" t="str">
        <f>IFERROR(IFERROR(VLOOKUP(I12882,'DE-PARA'!B:D,3,0),VLOOKUP(I12882,'DE-PARA'!C:D,2,0)),"NÃO ENCONTRADO")</f>
        <v>Outras Saídas</v>
      </c>
      <c r="L12882" s="50" t="str">
        <f>VLOOKUP(K12882,'Base -Receita-Despesa'!$B:$AS,1,FALSE)</f>
        <v>Outras Saídas</v>
      </c>
    </row>
    <row r="12883" spans="1:12" x14ac:dyDescent="0.3">
      <c r="A12883" s="82" t="str">
        <f t="shared" si="402"/>
        <v>2019</v>
      </c>
      <c r="B12883" s="260" t="s">
        <v>2240</v>
      </c>
      <c r="C12883" s="261" t="s">
        <v>138</v>
      </c>
      <c r="D12883" s="74" t="str">
        <f t="shared" si="403"/>
        <v>mar/2019</v>
      </c>
      <c r="E12883" s="264">
        <v>43544</v>
      </c>
      <c r="F12883" s="260" t="s">
        <v>1061</v>
      </c>
      <c r="G12883" s="260" t="s">
        <v>2229</v>
      </c>
      <c r="H12883" s="265" t="s">
        <v>4370</v>
      </c>
      <c r="I12883" s="265" t="s">
        <v>126</v>
      </c>
      <c r="J12883" s="266">
        <v>-500000</v>
      </c>
      <c r="K12883" s="83" t="str">
        <f>IFERROR(IFERROR(VLOOKUP(I12883,'DE-PARA'!B:D,3,0),VLOOKUP(I12883,'DE-PARA'!C:D,2,0)),"NÃO ENCONTRADO")</f>
        <v>TEV – Transferências Entre Contas (Entradas)</v>
      </c>
      <c r="L12883" s="50" t="str">
        <f>VLOOKUP(K12883,'Base -Receita-Despesa'!$B:$AS,1,FALSE)</f>
        <v>TEV – Transferências Entre Contas (Entradas)</v>
      </c>
    </row>
    <row r="12884" spans="1:12" x14ac:dyDescent="0.3">
      <c r="A12884" s="82" t="str">
        <f t="shared" si="402"/>
        <v>2019</v>
      </c>
      <c r="B12884" s="260" t="s">
        <v>2228</v>
      </c>
      <c r="C12884" s="261" t="s">
        <v>138</v>
      </c>
      <c r="D12884" s="74" t="str">
        <f t="shared" si="403"/>
        <v>mar/2019</v>
      </c>
      <c r="E12884" s="264">
        <v>43544</v>
      </c>
      <c r="F12884" s="260" t="s">
        <v>1621</v>
      </c>
      <c r="G12884" s="260" t="s">
        <v>2229</v>
      </c>
      <c r="H12884" s="265" t="s">
        <v>4462</v>
      </c>
      <c r="I12884" s="265" t="s">
        <v>195</v>
      </c>
      <c r="J12884" s="266">
        <v>-117317.99</v>
      </c>
      <c r="K12884" s="83" t="str">
        <f>IFERROR(IFERROR(VLOOKUP(I12884,'DE-PARA'!B:D,3,0),VLOOKUP(I12884,'DE-PARA'!C:D,2,0)),"NÃO ENCONTRADO")</f>
        <v>Encargos sobre Folha de Pagamento</v>
      </c>
      <c r="L12884" s="50" t="str">
        <f>VLOOKUP(K12884,'Base -Receita-Despesa'!$B:$AS,1,FALSE)</f>
        <v>Encargos sobre Folha de Pagamento</v>
      </c>
    </row>
    <row r="12885" spans="1:12" x14ac:dyDescent="0.3">
      <c r="A12885" s="82" t="str">
        <f t="shared" si="402"/>
        <v>2019</v>
      </c>
      <c r="B12885" s="260" t="s">
        <v>2228</v>
      </c>
      <c r="C12885" s="261" t="s">
        <v>138</v>
      </c>
      <c r="D12885" s="74" t="str">
        <f t="shared" si="403"/>
        <v>mar/2019</v>
      </c>
      <c r="E12885" s="264">
        <v>43544</v>
      </c>
      <c r="F12885" s="260" t="s">
        <v>1261</v>
      </c>
      <c r="G12885" s="260" t="s">
        <v>2229</v>
      </c>
      <c r="H12885" s="265" t="s">
        <v>671</v>
      </c>
      <c r="I12885" s="265" t="s">
        <v>135</v>
      </c>
      <c r="J12885" s="265">
        <v>-36.5</v>
      </c>
      <c r="K12885" s="83" t="str">
        <f>IFERROR(IFERROR(VLOOKUP(I12885,'DE-PARA'!B:D,3,0),VLOOKUP(I12885,'DE-PARA'!C:D,2,0)),"NÃO ENCONTRADO")</f>
        <v>Outras Saídas</v>
      </c>
      <c r="L12885" s="50" t="str">
        <f>VLOOKUP(K12885,'Base -Receita-Despesa'!$B:$AS,1,FALSE)</f>
        <v>Outras Saídas</v>
      </c>
    </row>
    <row r="12886" spans="1:12" x14ac:dyDescent="0.3">
      <c r="A12886" s="82" t="str">
        <f t="shared" si="402"/>
        <v>2019</v>
      </c>
      <c r="B12886" s="260" t="s">
        <v>2228</v>
      </c>
      <c r="C12886" s="261" t="s">
        <v>138</v>
      </c>
      <c r="D12886" s="74" t="str">
        <f t="shared" si="403"/>
        <v>mar/2019</v>
      </c>
      <c r="E12886" s="264">
        <v>43544</v>
      </c>
      <c r="F12886" s="260" t="s">
        <v>1061</v>
      </c>
      <c r="G12886" s="260" t="s">
        <v>2229</v>
      </c>
      <c r="H12886" s="265" t="s">
        <v>4370</v>
      </c>
      <c r="I12886" s="265" t="s">
        <v>126</v>
      </c>
      <c r="J12886" s="266">
        <v>500000</v>
      </c>
      <c r="K12886" s="83" t="str">
        <f>IFERROR(IFERROR(VLOOKUP(I12886,'DE-PARA'!B:D,3,0),VLOOKUP(I12886,'DE-PARA'!C:D,2,0)),"NÃO ENCONTRADO")</f>
        <v>TEV – Transferências Entre Contas (Entradas)</v>
      </c>
      <c r="L12886" s="50" t="str">
        <f>VLOOKUP(K12886,'Base -Receita-Despesa'!$B:$AS,1,FALSE)</f>
        <v>TEV – Transferências Entre Contas (Entradas)</v>
      </c>
    </row>
    <row r="12887" spans="1:12" x14ac:dyDescent="0.3">
      <c r="A12887" s="82" t="str">
        <f t="shared" si="402"/>
        <v>2019</v>
      </c>
      <c r="B12887" s="260" t="s">
        <v>2240</v>
      </c>
      <c r="C12887" s="261" t="s">
        <v>138</v>
      </c>
      <c r="D12887" s="74" t="str">
        <f t="shared" si="403"/>
        <v>mar/2019</v>
      </c>
      <c r="E12887" s="264">
        <v>43545</v>
      </c>
      <c r="F12887" s="260" t="s">
        <v>161</v>
      </c>
      <c r="G12887" s="260" t="s">
        <v>2229</v>
      </c>
      <c r="H12887" s="265" t="s">
        <v>161</v>
      </c>
      <c r="I12887" s="265" t="s">
        <v>2168</v>
      </c>
      <c r="J12887" s="266">
        <v>243263.45</v>
      </c>
      <c r="K12887" s="83" t="str">
        <f>IFERROR(IFERROR(VLOOKUP(I12887,'DE-PARA'!B:D,3,0),VLOOKUP(I12887,'DE-PARA'!C:D,2,0)),"NÃO ENCONTRADO")</f>
        <v>Repasses Contrato de Gestão</v>
      </c>
      <c r="L12887" s="50" t="str">
        <f>VLOOKUP(K12887,'Base -Receita-Despesa'!$B:$AS,1,FALSE)</f>
        <v>Repasses Contrato de Gestão</v>
      </c>
    </row>
    <row r="12888" spans="1:12" x14ac:dyDescent="0.3">
      <c r="A12888" s="82" t="str">
        <f t="shared" si="402"/>
        <v>2019</v>
      </c>
      <c r="B12888" s="260" t="s">
        <v>2240</v>
      </c>
      <c r="C12888" s="261" t="s">
        <v>138</v>
      </c>
      <c r="D12888" s="74" t="str">
        <f t="shared" si="403"/>
        <v>mar/2019</v>
      </c>
      <c r="E12888" s="264">
        <v>43545</v>
      </c>
      <c r="F12888" s="260" t="s">
        <v>1061</v>
      </c>
      <c r="G12888" s="260" t="s">
        <v>2229</v>
      </c>
      <c r="H12888" s="265" t="s">
        <v>4370</v>
      </c>
      <c r="I12888" s="265" t="s">
        <v>126</v>
      </c>
      <c r="J12888" s="266">
        <v>-86359.25</v>
      </c>
      <c r="K12888" s="83" t="str">
        <f>IFERROR(IFERROR(VLOOKUP(I12888,'DE-PARA'!B:D,3,0),VLOOKUP(I12888,'DE-PARA'!C:D,2,0)),"NÃO ENCONTRADO")</f>
        <v>TEV – Transferências Entre Contas (Entradas)</v>
      </c>
      <c r="L12888" s="50" t="str">
        <f>VLOOKUP(K12888,'Base -Receita-Despesa'!$B:$AS,1,FALSE)</f>
        <v>TEV – Transferências Entre Contas (Entradas)</v>
      </c>
    </row>
    <row r="12889" spans="1:12" x14ac:dyDescent="0.3">
      <c r="A12889" s="82" t="str">
        <f t="shared" si="402"/>
        <v>2019</v>
      </c>
      <c r="B12889" s="260" t="s">
        <v>2240</v>
      </c>
      <c r="C12889" s="261" t="s">
        <v>138</v>
      </c>
      <c r="D12889" s="74" t="str">
        <f t="shared" si="403"/>
        <v>mar/2019</v>
      </c>
      <c r="E12889" s="264">
        <v>43545</v>
      </c>
      <c r="F12889" s="260" t="s">
        <v>1061</v>
      </c>
      <c r="G12889" s="260" t="s">
        <v>2229</v>
      </c>
      <c r="H12889" s="265" t="s">
        <v>4370</v>
      </c>
      <c r="I12889" s="265" t="s">
        <v>126</v>
      </c>
      <c r="J12889" s="266">
        <v>-243263.45</v>
      </c>
      <c r="K12889" s="83" t="str">
        <f>IFERROR(IFERROR(VLOOKUP(I12889,'DE-PARA'!B:D,3,0),VLOOKUP(I12889,'DE-PARA'!C:D,2,0)),"NÃO ENCONTRADO")</f>
        <v>TEV – Transferências Entre Contas (Entradas)</v>
      </c>
      <c r="L12889" s="50" t="str">
        <f>VLOOKUP(K12889,'Base -Receita-Despesa'!$B:$AS,1,FALSE)</f>
        <v>TEV – Transferências Entre Contas (Entradas)</v>
      </c>
    </row>
    <row r="12890" spans="1:12" x14ac:dyDescent="0.3">
      <c r="A12890" s="82" t="str">
        <f t="shared" si="402"/>
        <v>2019</v>
      </c>
      <c r="B12890" s="260" t="s">
        <v>2228</v>
      </c>
      <c r="C12890" s="261" t="s">
        <v>138</v>
      </c>
      <c r="D12890" s="74" t="str">
        <f t="shared" si="403"/>
        <v>mar/2019</v>
      </c>
      <c r="E12890" s="264">
        <v>43545</v>
      </c>
      <c r="F12890" s="260" t="s">
        <v>1261</v>
      </c>
      <c r="G12890" s="260" t="s">
        <v>2229</v>
      </c>
      <c r="H12890" s="265" t="s">
        <v>2250</v>
      </c>
      <c r="I12890" s="265" t="s">
        <v>135</v>
      </c>
      <c r="J12890" s="265">
        <v>-9.5</v>
      </c>
      <c r="K12890" s="83" t="str">
        <f>IFERROR(IFERROR(VLOOKUP(I12890,'DE-PARA'!B:D,3,0),VLOOKUP(I12890,'DE-PARA'!C:D,2,0)),"NÃO ENCONTRADO")</f>
        <v>Outras Saídas</v>
      </c>
      <c r="L12890" s="50" t="str">
        <f>VLOOKUP(K12890,'Base -Receita-Despesa'!$B:$AS,1,FALSE)</f>
        <v>Outras Saídas</v>
      </c>
    </row>
    <row r="12891" spans="1:12" x14ac:dyDescent="0.3">
      <c r="A12891" s="82" t="str">
        <f t="shared" si="402"/>
        <v>2019</v>
      </c>
      <c r="B12891" s="260" t="s">
        <v>2228</v>
      </c>
      <c r="C12891" s="261" t="s">
        <v>138</v>
      </c>
      <c r="D12891" s="74" t="str">
        <f t="shared" si="403"/>
        <v>mar/2019</v>
      </c>
      <c r="E12891" s="264">
        <v>43545</v>
      </c>
      <c r="F12891" s="260" t="s">
        <v>1061</v>
      </c>
      <c r="G12891" s="260" t="s">
        <v>2229</v>
      </c>
      <c r="H12891" s="265" t="s">
        <v>4370</v>
      </c>
      <c r="I12891" s="265" t="s">
        <v>126</v>
      </c>
      <c r="J12891" s="266">
        <v>86359.25</v>
      </c>
      <c r="K12891" s="83" t="str">
        <f>IFERROR(IFERROR(VLOOKUP(I12891,'DE-PARA'!B:D,3,0),VLOOKUP(I12891,'DE-PARA'!C:D,2,0)),"NÃO ENCONTRADO")</f>
        <v>TEV – Transferências Entre Contas (Entradas)</v>
      </c>
      <c r="L12891" s="50" t="str">
        <f>VLOOKUP(K12891,'Base -Receita-Despesa'!$B:$AS,1,FALSE)</f>
        <v>TEV – Transferências Entre Contas (Entradas)</v>
      </c>
    </row>
    <row r="12892" spans="1:12" x14ac:dyDescent="0.3">
      <c r="A12892" s="82" t="str">
        <f t="shared" si="402"/>
        <v>2019</v>
      </c>
      <c r="B12892" s="260" t="s">
        <v>2228</v>
      </c>
      <c r="C12892" s="261" t="s">
        <v>138</v>
      </c>
      <c r="D12892" s="74" t="str">
        <f t="shared" si="403"/>
        <v>mar/2019</v>
      </c>
      <c r="E12892" s="264">
        <v>43545</v>
      </c>
      <c r="F12892" s="260" t="s">
        <v>1061</v>
      </c>
      <c r="G12892" s="260" t="s">
        <v>2229</v>
      </c>
      <c r="H12892" s="265" t="s">
        <v>4370</v>
      </c>
      <c r="I12892" s="265" t="s">
        <v>126</v>
      </c>
      <c r="J12892" s="266">
        <v>243263.45</v>
      </c>
      <c r="K12892" s="83" t="str">
        <f>IFERROR(IFERROR(VLOOKUP(I12892,'DE-PARA'!B:D,3,0),VLOOKUP(I12892,'DE-PARA'!C:D,2,0)),"NÃO ENCONTRADO")</f>
        <v>TEV – Transferências Entre Contas (Entradas)</v>
      </c>
      <c r="L12892" s="50" t="str">
        <f>VLOOKUP(K12892,'Base -Receita-Despesa'!$B:$AS,1,FALSE)</f>
        <v>TEV – Transferências Entre Contas (Entradas)</v>
      </c>
    </row>
    <row r="12893" spans="1:12" x14ac:dyDescent="0.3">
      <c r="A12893" s="82" t="str">
        <f t="shared" si="402"/>
        <v>2019</v>
      </c>
      <c r="B12893" s="260" t="s">
        <v>2228</v>
      </c>
      <c r="C12893" s="261" t="s">
        <v>138</v>
      </c>
      <c r="D12893" s="74" t="str">
        <f t="shared" si="403"/>
        <v>mar/2019</v>
      </c>
      <c r="E12893" s="264">
        <v>43545</v>
      </c>
      <c r="F12893" s="260" t="s">
        <v>254</v>
      </c>
      <c r="G12893" s="260" t="s">
        <v>2229</v>
      </c>
      <c r="H12893" s="265" t="s">
        <v>2421</v>
      </c>
      <c r="I12893" s="265" t="s">
        <v>130</v>
      </c>
      <c r="J12893" s="266">
        <v>-4700.0200000000004</v>
      </c>
      <c r="K12893" s="83" t="str">
        <f>IFERROR(IFERROR(VLOOKUP(I12893,'DE-PARA'!B:D,3,0),VLOOKUP(I12893,'DE-PARA'!C:D,2,0)),"NÃO ENCONTRADO")</f>
        <v>Rescisões Trabalhistas</v>
      </c>
      <c r="L12893" s="50" t="str">
        <f>VLOOKUP(K12893,'Base -Receita-Despesa'!$B:$AS,1,FALSE)</f>
        <v>Rescisões Trabalhistas</v>
      </c>
    </row>
    <row r="12894" spans="1:12" x14ac:dyDescent="0.3">
      <c r="A12894" s="82" t="str">
        <f t="shared" si="402"/>
        <v>2019</v>
      </c>
      <c r="B12894" s="260" t="s">
        <v>2228</v>
      </c>
      <c r="C12894" s="261" t="s">
        <v>138</v>
      </c>
      <c r="D12894" s="74" t="str">
        <f t="shared" si="403"/>
        <v>mar/2019</v>
      </c>
      <c r="E12894" s="264">
        <v>43546</v>
      </c>
      <c r="F12894" s="260" t="s">
        <v>4423</v>
      </c>
      <c r="G12894" s="260" t="s">
        <v>2229</v>
      </c>
      <c r="H12894" s="265" t="s">
        <v>2668</v>
      </c>
      <c r="I12894" s="265" t="s">
        <v>540</v>
      </c>
      <c r="J12894" s="265">
        <v>-125.56</v>
      </c>
      <c r="K12894" s="83" t="str">
        <f>IFERROR(IFERROR(VLOOKUP(I12894,'DE-PARA'!B:D,3,0),VLOOKUP(I12894,'DE-PARA'!C:D,2,0)),"NÃO ENCONTRADO")</f>
        <v>Tributos, Taxas e Contribuições</v>
      </c>
      <c r="L12894" s="50" t="str">
        <f>VLOOKUP(K12894,'Base -Receita-Despesa'!$B:$AS,1,FALSE)</f>
        <v>Tributos, Taxas e Contribuições</v>
      </c>
    </row>
    <row r="12895" spans="1:12" x14ac:dyDescent="0.3">
      <c r="A12895" s="82" t="str">
        <f t="shared" si="402"/>
        <v>2019</v>
      </c>
      <c r="B12895" s="260" t="s">
        <v>2228</v>
      </c>
      <c r="C12895" s="261" t="s">
        <v>138</v>
      </c>
      <c r="D12895" s="74" t="str">
        <f t="shared" si="403"/>
        <v>mar/2019</v>
      </c>
      <c r="E12895" s="264">
        <v>43546</v>
      </c>
      <c r="F12895" s="260">
        <v>4169</v>
      </c>
      <c r="G12895" s="260" t="s">
        <v>2229</v>
      </c>
      <c r="H12895" s="265" t="s">
        <v>2335</v>
      </c>
      <c r="I12895" s="265" t="s">
        <v>200</v>
      </c>
      <c r="J12895" s="266">
        <v>-63059.7</v>
      </c>
      <c r="K12895" s="83" t="str">
        <f>IFERROR(IFERROR(VLOOKUP(I12895,'DE-PARA'!B:D,3,0),VLOOKUP(I12895,'DE-PARA'!C:D,2,0)),"NÃO ENCONTRADO")</f>
        <v>Serviços</v>
      </c>
      <c r="L12895" s="50" t="str">
        <f>VLOOKUP(K12895,'Base -Receita-Despesa'!$B:$AS,1,FALSE)</f>
        <v>Serviços</v>
      </c>
    </row>
    <row r="12896" spans="1:12" x14ac:dyDescent="0.3">
      <c r="A12896" s="82" t="str">
        <f t="shared" si="402"/>
        <v>2019</v>
      </c>
      <c r="B12896" s="260" t="s">
        <v>2228</v>
      </c>
      <c r="C12896" s="261" t="s">
        <v>138</v>
      </c>
      <c r="D12896" s="74" t="str">
        <f t="shared" si="403"/>
        <v>mar/2019</v>
      </c>
      <c r="E12896" s="264">
        <v>43546</v>
      </c>
      <c r="F12896" s="260">
        <v>91754</v>
      </c>
      <c r="G12896" s="260" t="s">
        <v>2229</v>
      </c>
      <c r="H12896" s="265" t="s">
        <v>2336</v>
      </c>
      <c r="I12896" s="265" t="s">
        <v>2192</v>
      </c>
      <c r="J12896" s="266">
        <v>-5403.05</v>
      </c>
      <c r="K12896" s="83" t="str">
        <f>IFERROR(IFERROR(VLOOKUP(I12896,'DE-PARA'!B:D,3,0),VLOOKUP(I12896,'DE-PARA'!C:D,2,0)),"NÃO ENCONTRADO")</f>
        <v>Materiais</v>
      </c>
      <c r="L12896" s="50" t="str">
        <f>VLOOKUP(K12896,'Base -Receita-Despesa'!$B:$AS,1,FALSE)</f>
        <v>Materiais</v>
      </c>
    </row>
    <row r="12897" spans="1:12" x14ac:dyDescent="0.3">
      <c r="A12897" s="82" t="str">
        <f t="shared" si="402"/>
        <v>2019</v>
      </c>
      <c r="B12897" s="260" t="s">
        <v>2228</v>
      </c>
      <c r="C12897" s="261" t="s">
        <v>138</v>
      </c>
      <c r="D12897" s="74" t="str">
        <f t="shared" si="403"/>
        <v>mar/2019</v>
      </c>
      <c r="E12897" s="264">
        <v>43546</v>
      </c>
      <c r="F12897" s="260">
        <v>91754</v>
      </c>
      <c r="G12897" s="260" t="s">
        <v>2229</v>
      </c>
      <c r="H12897" s="265" t="s">
        <v>2336</v>
      </c>
      <c r="I12897" s="265" t="s">
        <v>562</v>
      </c>
      <c r="J12897" s="265">
        <v>-202.63</v>
      </c>
      <c r="K12897" s="83" t="str">
        <f>IFERROR(IFERROR(VLOOKUP(I12897,'DE-PARA'!B:D,3,0),VLOOKUP(I12897,'DE-PARA'!C:D,2,0)),"NÃO ENCONTRADO")</f>
        <v>Outras Saídas</v>
      </c>
      <c r="L12897" s="50" t="str">
        <f>VLOOKUP(K12897,'Base -Receita-Despesa'!$B:$AS,1,FALSE)</f>
        <v>Outras Saídas</v>
      </c>
    </row>
    <row r="12898" spans="1:12" x14ac:dyDescent="0.3">
      <c r="A12898" s="82" t="str">
        <f t="shared" si="402"/>
        <v>2019</v>
      </c>
      <c r="B12898" s="260" t="s">
        <v>2228</v>
      </c>
      <c r="C12898" s="261" t="s">
        <v>138</v>
      </c>
      <c r="D12898" s="74" t="str">
        <f t="shared" si="403"/>
        <v>mar/2019</v>
      </c>
      <c r="E12898" s="264">
        <v>43546</v>
      </c>
      <c r="F12898" s="260">
        <v>385</v>
      </c>
      <c r="G12898" s="260" t="s">
        <v>2229</v>
      </c>
      <c r="H12898" s="269" t="s">
        <v>4391</v>
      </c>
      <c r="I12898" s="265" t="s">
        <v>2202</v>
      </c>
      <c r="J12898" s="266">
        <v>-3744.7</v>
      </c>
      <c r="K12898" s="83" t="str">
        <f>IFERROR(IFERROR(VLOOKUP(I12898,'DE-PARA'!B:D,3,0),VLOOKUP(I12898,'DE-PARA'!C:D,2,0)),"NÃO ENCONTRADO")</f>
        <v>Serviços</v>
      </c>
      <c r="L12898" s="50" t="str">
        <f>VLOOKUP(K12898,'Base -Receita-Despesa'!$B:$AS,1,FALSE)</f>
        <v>Serviços</v>
      </c>
    </row>
    <row r="12899" spans="1:12" x14ac:dyDescent="0.3">
      <c r="A12899" s="82" t="str">
        <f t="shared" si="402"/>
        <v>2019</v>
      </c>
      <c r="B12899" s="260" t="s">
        <v>2228</v>
      </c>
      <c r="C12899" s="261" t="s">
        <v>138</v>
      </c>
      <c r="D12899" s="74" t="str">
        <f t="shared" si="403"/>
        <v>mar/2019</v>
      </c>
      <c r="E12899" s="264">
        <v>43546</v>
      </c>
      <c r="F12899" s="260">
        <v>80831</v>
      </c>
      <c r="G12899" s="260" t="s">
        <v>2232</v>
      </c>
      <c r="H12899" s="265" t="s">
        <v>528</v>
      </c>
      <c r="I12899" s="265" t="s">
        <v>2181</v>
      </c>
      <c r="J12899" s="266">
        <v>-2401.39</v>
      </c>
      <c r="K12899" s="83" t="str">
        <f>IFERROR(IFERROR(VLOOKUP(I12899,'DE-PARA'!B:D,3,0),VLOOKUP(I12899,'DE-PARA'!C:D,2,0)),"NÃO ENCONTRADO")</f>
        <v>Materiais</v>
      </c>
      <c r="L12899" s="50" t="str">
        <f>VLOOKUP(K12899,'Base -Receita-Despesa'!$B:$AS,1,FALSE)</f>
        <v>Materiais</v>
      </c>
    </row>
    <row r="12900" spans="1:12" x14ac:dyDescent="0.3">
      <c r="A12900" s="82" t="str">
        <f t="shared" si="402"/>
        <v>2019</v>
      </c>
      <c r="B12900" s="260" t="s">
        <v>2228</v>
      </c>
      <c r="C12900" s="261" t="s">
        <v>138</v>
      </c>
      <c r="D12900" s="74" t="str">
        <f t="shared" si="403"/>
        <v>mar/2019</v>
      </c>
      <c r="E12900" s="264">
        <v>43546</v>
      </c>
      <c r="F12900" s="260">
        <v>80842</v>
      </c>
      <c r="G12900" s="260" t="s">
        <v>2232</v>
      </c>
      <c r="H12900" s="265" t="s">
        <v>528</v>
      </c>
      <c r="I12900" s="265" t="s">
        <v>2182</v>
      </c>
      <c r="J12900" s="266">
        <v>-2330.83</v>
      </c>
      <c r="K12900" s="83" t="str">
        <f>IFERROR(IFERROR(VLOOKUP(I12900,'DE-PARA'!B:D,3,0),VLOOKUP(I12900,'DE-PARA'!C:D,2,0)),"NÃO ENCONTRADO")</f>
        <v>Materiais</v>
      </c>
      <c r="L12900" s="50" t="str">
        <f>VLOOKUP(K12900,'Base -Receita-Despesa'!$B:$AS,1,FALSE)</f>
        <v>Materiais</v>
      </c>
    </row>
    <row r="12901" spans="1:12" x14ac:dyDescent="0.3">
      <c r="A12901" s="82" t="str">
        <f t="shared" si="402"/>
        <v>2019</v>
      </c>
      <c r="B12901" s="260" t="s">
        <v>2228</v>
      </c>
      <c r="C12901" s="261" t="s">
        <v>138</v>
      </c>
      <c r="D12901" s="74" t="str">
        <f t="shared" si="403"/>
        <v>mar/2019</v>
      </c>
      <c r="E12901" s="264">
        <v>43546</v>
      </c>
      <c r="F12901" s="260">
        <v>1040018</v>
      </c>
      <c r="G12901" s="260" t="s">
        <v>2238</v>
      </c>
      <c r="H12901" s="265" t="s">
        <v>2605</v>
      </c>
      <c r="I12901" s="265" t="s">
        <v>2182</v>
      </c>
      <c r="J12901" s="266">
        <v>-2800.31</v>
      </c>
      <c r="K12901" s="83" t="str">
        <f>IFERROR(IFERROR(VLOOKUP(I12901,'DE-PARA'!B:D,3,0),VLOOKUP(I12901,'DE-PARA'!C:D,2,0)),"NÃO ENCONTRADO")</f>
        <v>Materiais</v>
      </c>
      <c r="L12901" s="50" t="str">
        <f>VLOOKUP(K12901,'Base -Receita-Despesa'!$B:$AS,1,FALSE)</f>
        <v>Materiais</v>
      </c>
    </row>
    <row r="12902" spans="1:12" x14ac:dyDescent="0.3">
      <c r="A12902" s="82" t="str">
        <f t="shared" si="402"/>
        <v>2019</v>
      </c>
      <c r="B12902" s="260" t="s">
        <v>2228</v>
      </c>
      <c r="C12902" s="261" t="s">
        <v>138</v>
      </c>
      <c r="D12902" s="74" t="str">
        <f t="shared" si="403"/>
        <v>mar/2019</v>
      </c>
      <c r="E12902" s="264">
        <v>43546</v>
      </c>
      <c r="F12902" s="260">
        <v>1040704</v>
      </c>
      <c r="G12902" s="260" t="s">
        <v>2229</v>
      </c>
      <c r="H12902" s="265" t="s">
        <v>2605</v>
      </c>
      <c r="I12902" s="265" t="s">
        <v>2182</v>
      </c>
      <c r="J12902" s="265">
        <v>-828.83</v>
      </c>
      <c r="K12902" s="83" t="str">
        <f>IFERROR(IFERROR(VLOOKUP(I12902,'DE-PARA'!B:D,3,0),VLOOKUP(I12902,'DE-PARA'!C:D,2,0)),"NÃO ENCONTRADO")</f>
        <v>Materiais</v>
      </c>
      <c r="L12902" s="50" t="str">
        <f>VLOOKUP(K12902,'Base -Receita-Despesa'!$B:$AS,1,FALSE)</f>
        <v>Materiais</v>
      </c>
    </row>
    <row r="12903" spans="1:12" x14ac:dyDescent="0.3">
      <c r="A12903" s="82" t="str">
        <f t="shared" si="402"/>
        <v>2019</v>
      </c>
      <c r="B12903" s="260" t="s">
        <v>2228</v>
      </c>
      <c r="C12903" s="261" t="s">
        <v>138</v>
      </c>
      <c r="D12903" s="74" t="str">
        <f t="shared" si="403"/>
        <v>mar/2019</v>
      </c>
      <c r="E12903" s="264">
        <v>43546</v>
      </c>
      <c r="F12903" s="260">
        <v>1040018</v>
      </c>
      <c r="G12903" s="260" t="s">
        <v>2324</v>
      </c>
      <c r="H12903" s="265" t="s">
        <v>2605</v>
      </c>
      <c r="I12903" s="265" t="s">
        <v>2182</v>
      </c>
      <c r="J12903" s="266">
        <v>-2712.52</v>
      </c>
      <c r="K12903" s="83" t="str">
        <f>IFERROR(IFERROR(VLOOKUP(I12903,'DE-PARA'!B:D,3,0),VLOOKUP(I12903,'DE-PARA'!C:D,2,0)),"NÃO ENCONTRADO")</f>
        <v>Materiais</v>
      </c>
      <c r="L12903" s="50" t="str">
        <f>VLOOKUP(K12903,'Base -Receita-Despesa'!$B:$AS,1,FALSE)</f>
        <v>Materiais</v>
      </c>
    </row>
    <row r="12904" spans="1:12" x14ac:dyDescent="0.3">
      <c r="A12904" s="82" t="str">
        <f t="shared" si="402"/>
        <v>2019</v>
      </c>
      <c r="B12904" s="260" t="s">
        <v>2228</v>
      </c>
      <c r="C12904" s="261" t="s">
        <v>138</v>
      </c>
      <c r="D12904" s="74" t="str">
        <f t="shared" si="403"/>
        <v>mar/2019</v>
      </c>
      <c r="E12904" s="264">
        <v>43546</v>
      </c>
      <c r="F12904" s="260">
        <v>1040018</v>
      </c>
      <c r="G12904" s="260" t="s">
        <v>2330</v>
      </c>
      <c r="H12904" s="265" t="s">
        <v>2605</v>
      </c>
      <c r="I12904" s="265" t="s">
        <v>2182</v>
      </c>
      <c r="J12904" s="266">
        <v>-2712.52</v>
      </c>
      <c r="K12904" s="83" t="str">
        <f>IFERROR(IFERROR(VLOOKUP(I12904,'DE-PARA'!B:D,3,0),VLOOKUP(I12904,'DE-PARA'!C:D,2,0)),"NÃO ENCONTRADO")</f>
        <v>Materiais</v>
      </c>
      <c r="L12904" s="50" t="str">
        <f>VLOOKUP(K12904,'Base -Receita-Despesa'!$B:$AS,1,FALSE)</f>
        <v>Materiais</v>
      </c>
    </row>
    <row r="12905" spans="1:12" x14ac:dyDescent="0.3">
      <c r="A12905" s="82" t="str">
        <f t="shared" si="402"/>
        <v>2019</v>
      </c>
      <c r="B12905" s="260" t="s">
        <v>2228</v>
      </c>
      <c r="C12905" s="261" t="s">
        <v>138</v>
      </c>
      <c r="D12905" s="74" t="str">
        <f t="shared" si="403"/>
        <v>mar/2019</v>
      </c>
      <c r="E12905" s="264">
        <v>43546</v>
      </c>
      <c r="F12905" s="260">
        <v>321190</v>
      </c>
      <c r="G12905" s="260" t="s">
        <v>2229</v>
      </c>
      <c r="H12905" s="265" t="s">
        <v>4386</v>
      </c>
      <c r="I12905" s="265" t="s">
        <v>2181</v>
      </c>
      <c r="J12905" s="265">
        <v>-200</v>
      </c>
      <c r="K12905" s="83" t="str">
        <f>IFERROR(IFERROR(VLOOKUP(I12905,'DE-PARA'!B:D,3,0),VLOOKUP(I12905,'DE-PARA'!C:D,2,0)),"NÃO ENCONTRADO")</f>
        <v>Materiais</v>
      </c>
      <c r="L12905" s="50" t="str">
        <f>VLOOKUP(K12905,'Base -Receita-Despesa'!$B:$AS,1,FALSE)</f>
        <v>Materiais</v>
      </c>
    </row>
    <row r="12906" spans="1:12" x14ac:dyDescent="0.3">
      <c r="A12906" s="82" t="str">
        <f t="shared" ref="A12906:A12969" si="404">IF(K12906="NÃO ENCONTRADO",0,RIGHT(D12906,4))</f>
        <v>2019</v>
      </c>
      <c r="B12906" s="260" t="s">
        <v>2228</v>
      </c>
      <c r="C12906" s="261" t="s">
        <v>138</v>
      </c>
      <c r="D12906" s="74" t="str">
        <f t="shared" si="403"/>
        <v>mar/2019</v>
      </c>
      <c r="E12906" s="264">
        <v>43546</v>
      </c>
      <c r="F12906" s="260">
        <v>123</v>
      </c>
      <c r="G12906" s="260" t="s">
        <v>2229</v>
      </c>
      <c r="H12906" s="265" t="s">
        <v>3305</v>
      </c>
      <c r="I12906" s="265" t="s">
        <v>2198</v>
      </c>
      <c r="J12906" s="266">
        <v>-2402.56</v>
      </c>
      <c r="K12906" s="83" t="str">
        <f>IFERROR(IFERROR(VLOOKUP(I12906,'DE-PARA'!B:D,3,0),VLOOKUP(I12906,'DE-PARA'!C:D,2,0)),"NÃO ENCONTRADO")</f>
        <v>Serviços</v>
      </c>
      <c r="L12906" s="50" t="str">
        <f>VLOOKUP(K12906,'Base -Receita-Despesa'!$B:$AS,1,FALSE)</f>
        <v>Serviços</v>
      </c>
    </row>
    <row r="12907" spans="1:12" x14ac:dyDescent="0.3">
      <c r="A12907" s="82" t="str">
        <f t="shared" si="404"/>
        <v>2019</v>
      </c>
      <c r="B12907" s="260" t="s">
        <v>2228</v>
      </c>
      <c r="C12907" s="261" t="s">
        <v>138</v>
      </c>
      <c r="D12907" s="74" t="str">
        <f t="shared" si="403"/>
        <v>mar/2019</v>
      </c>
      <c r="E12907" s="264">
        <v>43546</v>
      </c>
      <c r="F12907" s="260">
        <v>189</v>
      </c>
      <c r="G12907" s="260" t="s">
        <v>2229</v>
      </c>
      <c r="H12907" s="265" t="s">
        <v>212</v>
      </c>
      <c r="I12907" s="265" t="s">
        <v>213</v>
      </c>
      <c r="J12907" s="266">
        <v>-7000</v>
      </c>
      <c r="K12907" s="83" t="str">
        <f>IFERROR(IFERROR(VLOOKUP(I12907,'DE-PARA'!B:D,3,0),VLOOKUP(I12907,'DE-PARA'!C:D,2,0)),"NÃO ENCONTRADO")</f>
        <v>Serviços</v>
      </c>
      <c r="L12907" s="50" t="str">
        <f>VLOOKUP(K12907,'Base -Receita-Despesa'!$B:$AS,1,FALSE)</f>
        <v>Serviços</v>
      </c>
    </row>
    <row r="12908" spans="1:12" x14ac:dyDescent="0.3">
      <c r="A12908" s="82" t="str">
        <f t="shared" si="404"/>
        <v>2019</v>
      </c>
      <c r="B12908" s="260" t="s">
        <v>2228</v>
      </c>
      <c r="C12908" s="261" t="s">
        <v>138</v>
      </c>
      <c r="D12908" s="74" t="str">
        <f t="shared" si="403"/>
        <v>mar/2019</v>
      </c>
      <c r="E12908" s="264">
        <v>43546</v>
      </c>
      <c r="F12908" s="260">
        <v>22</v>
      </c>
      <c r="G12908" s="260" t="s">
        <v>2229</v>
      </c>
      <c r="H12908" s="265" t="s">
        <v>2353</v>
      </c>
      <c r="I12908" s="265" t="s">
        <v>179</v>
      </c>
      <c r="J12908" s="266">
        <v>-43871.79</v>
      </c>
      <c r="K12908" s="83" t="str">
        <f>IFERROR(IFERROR(VLOOKUP(I12908,'DE-PARA'!B:D,3,0),VLOOKUP(I12908,'DE-PARA'!C:D,2,0)),"NÃO ENCONTRADO")</f>
        <v>Serviços</v>
      </c>
      <c r="L12908" s="50" t="str">
        <f>VLOOKUP(K12908,'Base -Receita-Despesa'!$B:$AS,1,FALSE)</f>
        <v>Serviços</v>
      </c>
    </row>
    <row r="12909" spans="1:12" x14ac:dyDescent="0.3">
      <c r="A12909" s="82" t="str">
        <f t="shared" si="404"/>
        <v>2019</v>
      </c>
      <c r="B12909" s="260" t="s">
        <v>2228</v>
      </c>
      <c r="C12909" s="261" t="s">
        <v>138</v>
      </c>
      <c r="D12909" s="74" t="str">
        <f t="shared" si="403"/>
        <v>mar/2019</v>
      </c>
      <c r="E12909" s="264">
        <v>43546</v>
      </c>
      <c r="F12909" s="260">
        <v>20</v>
      </c>
      <c r="G12909" s="260" t="s">
        <v>2229</v>
      </c>
      <c r="H12909" s="265" t="s">
        <v>2353</v>
      </c>
      <c r="I12909" s="265" t="s">
        <v>188</v>
      </c>
      <c r="J12909" s="266">
        <v>-20358.78</v>
      </c>
      <c r="K12909" s="83" t="str">
        <f>IFERROR(IFERROR(VLOOKUP(I12909,'DE-PARA'!B:D,3,0),VLOOKUP(I12909,'DE-PARA'!C:D,2,0)),"NÃO ENCONTRADO")</f>
        <v>Serviços</v>
      </c>
      <c r="L12909" s="50" t="str">
        <f>VLOOKUP(K12909,'Base -Receita-Despesa'!$B:$AS,1,FALSE)</f>
        <v>Serviços</v>
      </c>
    </row>
    <row r="12910" spans="1:12" x14ac:dyDescent="0.3">
      <c r="A12910" s="82" t="str">
        <f t="shared" si="404"/>
        <v>2019</v>
      </c>
      <c r="B12910" s="260" t="s">
        <v>2228</v>
      </c>
      <c r="C12910" s="261" t="s">
        <v>138</v>
      </c>
      <c r="D12910" s="74" t="str">
        <f t="shared" si="403"/>
        <v>mar/2019</v>
      </c>
      <c r="E12910" s="264">
        <v>43546</v>
      </c>
      <c r="F12910" s="260">
        <v>6</v>
      </c>
      <c r="G12910" s="260" t="s">
        <v>2229</v>
      </c>
      <c r="H12910" s="265" t="s">
        <v>2353</v>
      </c>
      <c r="I12910" s="265" t="s">
        <v>188</v>
      </c>
      <c r="J12910" s="266">
        <v>-7249.4</v>
      </c>
      <c r="K12910" s="83" t="str">
        <f>IFERROR(IFERROR(VLOOKUP(I12910,'DE-PARA'!B:D,3,0),VLOOKUP(I12910,'DE-PARA'!C:D,2,0)),"NÃO ENCONTRADO")</f>
        <v>Serviços</v>
      </c>
      <c r="L12910" s="50" t="str">
        <f>VLOOKUP(K12910,'Base -Receita-Despesa'!$B:$AS,1,FALSE)</f>
        <v>Serviços</v>
      </c>
    </row>
    <row r="12911" spans="1:12" x14ac:dyDescent="0.3">
      <c r="A12911" s="82" t="str">
        <f t="shared" si="404"/>
        <v>2019</v>
      </c>
      <c r="B12911" s="260" t="s">
        <v>2228</v>
      </c>
      <c r="C12911" s="261" t="s">
        <v>138</v>
      </c>
      <c r="D12911" s="74" t="str">
        <f t="shared" si="403"/>
        <v>mar/2019</v>
      </c>
      <c r="E12911" s="264">
        <v>43546</v>
      </c>
      <c r="F12911" s="260">
        <v>144</v>
      </c>
      <c r="G12911" s="260" t="s">
        <v>2229</v>
      </c>
      <c r="H12911" s="265" t="s">
        <v>2353</v>
      </c>
      <c r="I12911" s="265" t="s">
        <v>188</v>
      </c>
      <c r="J12911" s="266">
        <v>-7734.97</v>
      </c>
      <c r="K12911" s="83" t="str">
        <f>IFERROR(IFERROR(VLOOKUP(I12911,'DE-PARA'!B:D,3,0),VLOOKUP(I12911,'DE-PARA'!C:D,2,0)),"NÃO ENCONTRADO")</f>
        <v>Serviços</v>
      </c>
      <c r="L12911" s="50" t="str">
        <f>VLOOKUP(K12911,'Base -Receita-Despesa'!$B:$AS,1,FALSE)</f>
        <v>Serviços</v>
      </c>
    </row>
    <row r="12912" spans="1:12" x14ac:dyDescent="0.3">
      <c r="A12912" s="82" t="str">
        <f t="shared" si="404"/>
        <v>2019</v>
      </c>
      <c r="B12912" s="260" t="s">
        <v>2228</v>
      </c>
      <c r="C12912" s="261" t="s">
        <v>138</v>
      </c>
      <c r="D12912" s="74" t="str">
        <f t="shared" si="403"/>
        <v>mar/2019</v>
      </c>
      <c r="E12912" s="264">
        <v>43546</v>
      </c>
      <c r="F12912" s="260">
        <v>156</v>
      </c>
      <c r="G12912" s="260" t="s">
        <v>2229</v>
      </c>
      <c r="H12912" s="265" t="s">
        <v>2353</v>
      </c>
      <c r="I12912" s="265" t="s">
        <v>188</v>
      </c>
      <c r="J12912" s="266">
        <v>-7085.6</v>
      </c>
      <c r="K12912" s="83" t="str">
        <f>IFERROR(IFERROR(VLOOKUP(I12912,'DE-PARA'!B:D,3,0),VLOOKUP(I12912,'DE-PARA'!C:D,2,0)),"NÃO ENCONTRADO")</f>
        <v>Serviços</v>
      </c>
      <c r="L12912" s="50" t="str">
        <f>VLOOKUP(K12912,'Base -Receita-Despesa'!$B:$AS,1,FALSE)</f>
        <v>Serviços</v>
      </c>
    </row>
    <row r="12913" spans="1:12" x14ac:dyDescent="0.3">
      <c r="A12913" s="82" t="str">
        <f t="shared" si="404"/>
        <v>2019</v>
      </c>
      <c r="B12913" s="260" t="s">
        <v>2228</v>
      </c>
      <c r="C12913" s="261" t="s">
        <v>138</v>
      </c>
      <c r="D12913" s="74" t="str">
        <f t="shared" si="403"/>
        <v>mar/2019</v>
      </c>
      <c r="E12913" s="264">
        <v>43546</v>
      </c>
      <c r="F12913" s="260" t="s">
        <v>1621</v>
      </c>
      <c r="G12913" s="260" t="s">
        <v>2229</v>
      </c>
      <c r="H12913" s="265" t="s">
        <v>4462</v>
      </c>
      <c r="I12913" s="265" t="s">
        <v>195</v>
      </c>
      <c r="J12913" s="266">
        <v>-120739.05</v>
      </c>
      <c r="K12913" s="83" t="str">
        <f>IFERROR(IFERROR(VLOOKUP(I12913,'DE-PARA'!B:D,3,0),VLOOKUP(I12913,'DE-PARA'!C:D,2,0)),"NÃO ENCONTRADO")</f>
        <v>Encargos sobre Folha de Pagamento</v>
      </c>
      <c r="L12913" s="50" t="str">
        <f>VLOOKUP(K12913,'Base -Receita-Despesa'!$B:$AS,1,FALSE)</f>
        <v>Encargos sobre Folha de Pagamento</v>
      </c>
    </row>
    <row r="12914" spans="1:12" x14ac:dyDescent="0.3">
      <c r="A12914" s="82" t="str">
        <f t="shared" si="404"/>
        <v>2019</v>
      </c>
      <c r="B12914" s="260" t="s">
        <v>2228</v>
      </c>
      <c r="C12914" s="261" t="s">
        <v>138</v>
      </c>
      <c r="D12914" s="74" t="str">
        <f t="shared" si="403"/>
        <v>mar/2019</v>
      </c>
      <c r="E12914" s="264">
        <v>43546</v>
      </c>
      <c r="F12914" s="260" t="s">
        <v>1621</v>
      </c>
      <c r="G12914" s="260" t="s">
        <v>2229</v>
      </c>
      <c r="H12914" s="265" t="s">
        <v>4462</v>
      </c>
      <c r="I12914" s="265" t="s">
        <v>562</v>
      </c>
      <c r="J12914" s="266">
        <v>-25946.82</v>
      </c>
      <c r="K12914" s="83" t="str">
        <f>IFERROR(IFERROR(VLOOKUP(I12914,'DE-PARA'!B:D,3,0),VLOOKUP(I12914,'DE-PARA'!C:D,2,0)),"NÃO ENCONTRADO")</f>
        <v>Outras Saídas</v>
      </c>
      <c r="L12914" s="50" t="str">
        <f>VLOOKUP(K12914,'Base -Receita-Despesa'!$B:$AS,1,FALSE)</f>
        <v>Outras Saídas</v>
      </c>
    </row>
    <row r="12915" spans="1:12" x14ac:dyDescent="0.3">
      <c r="A12915" s="82" t="str">
        <f t="shared" si="404"/>
        <v>2019</v>
      </c>
      <c r="B12915" s="260" t="s">
        <v>2228</v>
      </c>
      <c r="C12915" s="261" t="s">
        <v>138</v>
      </c>
      <c r="D12915" s="74" t="str">
        <f t="shared" si="403"/>
        <v>mar/2019</v>
      </c>
      <c r="E12915" s="264">
        <v>43546</v>
      </c>
      <c r="F12915" s="260">
        <v>40864</v>
      </c>
      <c r="G12915" s="260" t="s">
        <v>2229</v>
      </c>
      <c r="H12915" s="265" t="s">
        <v>2317</v>
      </c>
      <c r="I12915" s="265" t="s">
        <v>846</v>
      </c>
      <c r="J12915" s="265">
        <v>-64</v>
      </c>
      <c r="K12915" s="83" t="str">
        <f>IFERROR(IFERROR(VLOOKUP(I12915,'DE-PARA'!B:D,3,0),VLOOKUP(I12915,'DE-PARA'!C:D,2,0)),"NÃO ENCONTRADO")</f>
        <v>Pessoal</v>
      </c>
      <c r="L12915" s="50" t="str">
        <f>VLOOKUP(K12915,'Base -Receita-Despesa'!$B:$AS,1,FALSE)</f>
        <v>Pessoal</v>
      </c>
    </row>
    <row r="12916" spans="1:12" x14ac:dyDescent="0.3">
      <c r="A12916" s="82" t="str">
        <f t="shared" si="404"/>
        <v>2019</v>
      </c>
      <c r="B12916" s="260" t="s">
        <v>2228</v>
      </c>
      <c r="C12916" s="261" t="s">
        <v>138</v>
      </c>
      <c r="D12916" s="74" t="str">
        <f t="shared" si="403"/>
        <v>mar/2019</v>
      </c>
      <c r="E12916" s="264">
        <v>43546</v>
      </c>
      <c r="F12916" s="260">
        <v>40864</v>
      </c>
      <c r="G12916" s="260" t="s">
        <v>2229</v>
      </c>
      <c r="H12916" s="265" t="s">
        <v>2317</v>
      </c>
      <c r="I12916" s="265" t="s">
        <v>562</v>
      </c>
      <c r="J12916" s="265">
        <v>-1.53</v>
      </c>
      <c r="K12916" s="83" t="str">
        <f>IFERROR(IFERROR(VLOOKUP(I12916,'DE-PARA'!B:D,3,0),VLOOKUP(I12916,'DE-PARA'!C:D,2,0)),"NÃO ENCONTRADO")</f>
        <v>Outras Saídas</v>
      </c>
      <c r="L12916" s="50" t="str">
        <f>VLOOKUP(K12916,'Base -Receita-Despesa'!$B:$AS,1,FALSE)</f>
        <v>Outras Saídas</v>
      </c>
    </row>
    <row r="12917" spans="1:12" x14ac:dyDescent="0.3">
      <c r="A12917" s="82" t="str">
        <f t="shared" si="404"/>
        <v>2019</v>
      </c>
      <c r="B12917" s="260" t="s">
        <v>2228</v>
      </c>
      <c r="C12917" s="261" t="s">
        <v>138</v>
      </c>
      <c r="D12917" s="74" t="str">
        <f t="shared" si="403"/>
        <v>mar/2019</v>
      </c>
      <c r="E12917" s="264">
        <v>43546</v>
      </c>
      <c r="F12917" s="260">
        <v>177</v>
      </c>
      <c r="G12917" s="260" t="s">
        <v>2229</v>
      </c>
      <c r="H12917" s="265" t="s">
        <v>4393</v>
      </c>
      <c r="I12917" s="265" t="s">
        <v>116</v>
      </c>
      <c r="J12917" s="266">
        <v>-24029.78</v>
      </c>
      <c r="K12917" s="83" t="str">
        <f>IFERROR(IFERROR(VLOOKUP(I12917,'DE-PARA'!B:D,3,0),VLOOKUP(I12917,'DE-PARA'!C:D,2,0)),"NÃO ENCONTRADO")</f>
        <v>Serviços</v>
      </c>
      <c r="L12917" s="50" t="str">
        <f>VLOOKUP(K12917,'Base -Receita-Despesa'!$B:$AS,1,FALSE)</f>
        <v>Serviços</v>
      </c>
    </row>
    <row r="12918" spans="1:12" x14ac:dyDescent="0.3">
      <c r="A12918" s="82" t="str">
        <f t="shared" si="404"/>
        <v>2019</v>
      </c>
      <c r="B12918" s="260" t="s">
        <v>2228</v>
      </c>
      <c r="C12918" s="261" t="s">
        <v>138</v>
      </c>
      <c r="D12918" s="74" t="str">
        <f t="shared" si="403"/>
        <v>mar/2019</v>
      </c>
      <c r="E12918" s="264">
        <v>43546</v>
      </c>
      <c r="F12918" s="260">
        <v>178</v>
      </c>
      <c r="G12918" s="260" t="s">
        <v>2229</v>
      </c>
      <c r="H12918" s="265" t="s">
        <v>4393</v>
      </c>
      <c r="I12918" s="265" t="s">
        <v>116</v>
      </c>
      <c r="J12918" s="265">
        <v>-266.20999999999998</v>
      </c>
      <c r="K12918" s="83" t="str">
        <f>IFERROR(IFERROR(VLOOKUP(I12918,'DE-PARA'!B:D,3,0),VLOOKUP(I12918,'DE-PARA'!C:D,2,0)),"NÃO ENCONTRADO")</f>
        <v>Serviços</v>
      </c>
      <c r="L12918" s="50" t="str">
        <f>VLOOKUP(K12918,'Base -Receita-Despesa'!$B:$AS,1,FALSE)</f>
        <v>Serviços</v>
      </c>
    </row>
    <row r="12919" spans="1:12" x14ac:dyDescent="0.3">
      <c r="A12919" s="82" t="str">
        <f t="shared" si="404"/>
        <v>2019</v>
      </c>
      <c r="B12919" s="260" t="s">
        <v>2228</v>
      </c>
      <c r="C12919" s="261" t="s">
        <v>138</v>
      </c>
      <c r="D12919" s="74" t="str">
        <f t="shared" si="403"/>
        <v>mar/2019</v>
      </c>
      <c r="E12919" s="264">
        <v>43546</v>
      </c>
      <c r="F12919" s="260">
        <v>321174</v>
      </c>
      <c r="G12919" s="260" t="s">
        <v>2229</v>
      </c>
      <c r="H12919" s="265" t="s">
        <v>4386</v>
      </c>
      <c r="I12919" s="265" t="s">
        <v>2182</v>
      </c>
      <c r="J12919" s="265">
        <v>-208</v>
      </c>
      <c r="K12919" s="83" t="str">
        <f>IFERROR(IFERROR(VLOOKUP(I12919,'DE-PARA'!B:D,3,0),VLOOKUP(I12919,'DE-PARA'!C:D,2,0)),"NÃO ENCONTRADO")</f>
        <v>Materiais</v>
      </c>
      <c r="L12919" s="50" t="str">
        <f>VLOOKUP(K12919,'Base -Receita-Despesa'!$B:$AS,1,FALSE)</f>
        <v>Materiais</v>
      </c>
    </row>
    <row r="12920" spans="1:12" x14ac:dyDescent="0.3">
      <c r="A12920" s="82" t="str">
        <f t="shared" si="404"/>
        <v>2019</v>
      </c>
      <c r="B12920" s="260" t="s">
        <v>2228</v>
      </c>
      <c r="C12920" s="261" t="s">
        <v>138</v>
      </c>
      <c r="D12920" s="74" t="str">
        <f t="shared" si="403"/>
        <v>mar/2019</v>
      </c>
      <c r="E12920" s="264">
        <v>43546</v>
      </c>
      <c r="F12920" s="260">
        <v>321174</v>
      </c>
      <c r="G12920" s="260" t="s">
        <v>2229</v>
      </c>
      <c r="H12920" s="265" t="s">
        <v>4386</v>
      </c>
      <c r="I12920" s="265" t="s">
        <v>562</v>
      </c>
      <c r="J12920" s="265">
        <v>-8.41</v>
      </c>
      <c r="K12920" s="83" t="str">
        <f>IFERROR(IFERROR(VLOOKUP(I12920,'DE-PARA'!B:D,3,0),VLOOKUP(I12920,'DE-PARA'!C:D,2,0)),"NÃO ENCONTRADO")</f>
        <v>Outras Saídas</v>
      </c>
      <c r="L12920" s="50" t="str">
        <f>VLOOKUP(K12920,'Base -Receita-Despesa'!$B:$AS,1,FALSE)</f>
        <v>Outras Saídas</v>
      </c>
    </row>
    <row r="12921" spans="1:12" x14ac:dyDescent="0.3">
      <c r="A12921" s="82" t="str">
        <f t="shared" si="404"/>
        <v>2019</v>
      </c>
      <c r="B12921" s="260" t="s">
        <v>2228</v>
      </c>
      <c r="C12921" s="261" t="s">
        <v>138</v>
      </c>
      <c r="D12921" s="74" t="str">
        <f t="shared" si="403"/>
        <v>mar/2019</v>
      </c>
      <c r="E12921" s="264">
        <v>43546</v>
      </c>
      <c r="F12921" s="260">
        <v>321190</v>
      </c>
      <c r="G12921" s="260" t="s">
        <v>2229</v>
      </c>
      <c r="H12921" s="265" t="s">
        <v>4386</v>
      </c>
      <c r="I12921" s="265" t="s">
        <v>562</v>
      </c>
      <c r="J12921" s="265">
        <v>-7.91</v>
      </c>
      <c r="K12921" s="83" t="str">
        <f>IFERROR(IFERROR(VLOOKUP(I12921,'DE-PARA'!B:D,3,0),VLOOKUP(I12921,'DE-PARA'!C:D,2,0)),"NÃO ENCONTRADO")</f>
        <v>Outras Saídas</v>
      </c>
      <c r="L12921" s="50" t="str">
        <f>VLOOKUP(K12921,'Base -Receita-Despesa'!$B:$AS,1,FALSE)</f>
        <v>Outras Saídas</v>
      </c>
    </row>
    <row r="12922" spans="1:12" x14ac:dyDescent="0.3">
      <c r="A12922" s="82" t="str">
        <f t="shared" si="404"/>
        <v>2019</v>
      </c>
      <c r="B12922" s="260" t="s">
        <v>2228</v>
      </c>
      <c r="C12922" s="261" t="s">
        <v>138</v>
      </c>
      <c r="D12922" s="74" t="str">
        <f t="shared" si="403"/>
        <v>mar/2019</v>
      </c>
      <c r="E12922" s="264">
        <v>43546</v>
      </c>
      <c r="F12922" s="260">
        <v>154</v>
      </c>
      <c r="G12922" s="260" t="s">
        <v>2229</v>
      </c>
      <c r="H12922" s="265" t="s">
        <v>2344</v>
      </c>
      <c r="I12922" s="265" t="s">
        <v>2210</v>
      </c>
      <c r="J12922" s="266">
        <v>-14750</v>
      </c>
      <c r="K12922" s="83" t="str">
        <f>IFERROR(IFERROR(VLOOKUP(I12922,'DE-PARA'!B:D,3,0),VLOOKUP(I12922,'DE-PARA'!C:D,2,0)),"NÃO ENCONTRADO")</f>
        <v>Serviços</v>
      </c>
      <c r="L12922" s="50" t="str">
        <f>VLOOKUP(K12922,'Base -Receita-Despesa'!$B:$AS,1,FALSE)</f>
        <v>Serviços</v>
      </c>
    </row>
    <row r="12923" spans="1:12" x14ac:dyDescent="0.3">
      <c r="A12923" s="82" t="str">
        <f t="shared" si="404"/>
        <v>2019</v>
      </c>
      <c r="B12923" s="260" t="s">
        <v>2228</v>
      </c>
      <c r="C12923" s="261" t="s">
        <v>138</v>
      </c>
      <c r="D12923" s="74" t="str">
        <f t="shared" si="403"/>
        <v>mar/2019</v>
      </c>
      <c r="E12923" s="264">
        <v>43546</v>
      </c>
      <c r="F12923" s="260">
        <v>6406</v>
      </c>
      <c r="G12923" s="260" t="s">
        <v>2229</v>
      </c>
      <c r="H12923" s="265" t="s">
        <v>2974</v>
      </c>
      <c r="I12923" s="265" t="s">
        <v>151</v>
      </c>
      <c r="J12923" s="265">
        <v>-620</v>
      </c>
      <c r="K12923" s="83" t="str">
        <f>IFERROR(IFERROR(VLOOKUP(I12923,'DE-PARA'!B:D,3,0),VLOOKUP(I12923,'DE-PARA'!C:D,2,0)),"NÃO ENCONTRADO")</f>
        <v>Concessionárias (água, luz e telefone)</v>
      </c>
      <c r="L12923" s="50" t="str">
        <f>VLOOKUP(K12923,'Base -Receita-Despesa'!$B:$AS,1,FALSE)</f>
        <v>Concessionárias (água, luz e telefone)</v>
      </c>
    </row>
    <row r="12924" spans="1:12" x14ac:dyDescent="0.3">
      <c r="A12924" s="82" t="str">
        <f t="shared" si="404"/>
        <v>2019</v>
      </c>
      <c r="B12924" s="260" t="s">
        <v>2228</v>
      </c>
      <c r="C12924" s="261" t="s">
        <v>138</v>
      </c>
      <c r="D12924" s="74" t="str">
        <f t="shared" si="403"/>
        <v>mar/2019</v>
      </c>
      <c r="E12924" s="264">
        <v>43546</v>
      </c>
      <c r="F12924" s="260">
        <v>74</v>
      </c>
      <c r="G12924" s="260" t="s">
        <v>2229</v>
      </c>
      <c r="H12924" s="265" t="s">
        <v>3242</v>
      </c>
      <c r="I12924" s="265" t="s">
        <v>2212</v>
      </c>
      <c r="J12924" s="266">
        <v>-19452</v>
      </c>
      <c r="K12924" s="83" t="str">
        <f>IFERROR(IFERROR(VLOOKUP(I12924,'DE-PARA'!B:D,3,0),VLOOKUP(I12924,'DE-PARA'!C:D,2,0)),"NÃO ENCONTRADO")</f>
        <v>Serviços</v>
      </c>
      <c r="L12924" s="50" t="str">
        <f>VLOOKUP(K12924,'Base -Receita-Despesa'!$B:$AS,1,FALSE)</f>
        <v>Serviços</v>
      </c>
    </row>
    <row r="12925" spans="1:12" x14ac:dyDescent="0.3">
      <c r="A12925" s="82" t="str">
        <f t="shared" si="404"/>
        <v>2019</v>
      </c>
      <c r="B12925" s="260" t="s">
        <v>2228</v>
      </c>
      <c r="C12925" s="261" t="s">
        <v>138</v>
      </c>
      <c r="D12925" s="74" t="str">
        <f t="shared" si="403"/>
        <v>mar/2019</v>
      </c>
      <c r="E12925" s="264">
        <v>43546</v>
      </c>
      <c r="F12925" s="260">
        <v>46096</v>
      </c>
      <c r="G12925" s="260" t="s">
        <v>2229</v>
      </c>
      <c r="H12925" s="265" t="s">
        <v>3281</v>
      </c>
      <c r="I12925" s="265" t="s">
        <v>241</v>
      </c>
      <c r="J12925" s="266">
        <v>-2645.35</v>
      </c>
      <c r="K12925" s="83" t="str">
        <f>IFERROR(IFERROR(VLOOKUP(I12925,'DE-PARA'!B:D,3,0),VLOOKUP(I12925,'DE-PARA'!C:D,2,0)),"NÃO ENCONTRADO")</f>
        <v>Serviços</v>
      </c>
      <c r="L12925" s="50" t="str">
        <f>VLOOKUP(K12925,'Base -Receita-Despesa'!$B:$AS,1,FALSE)</f>
        <v>Serviços</v>
      </c>
    </row>
    <row r="12926" spans="1:12" x14ac:dyDescent="0.3">
      <c r="A12926" s="82" t="str">
        <f t="shared" si="404"/>
        <v>2019</v>
      </c>
      <c r="B12926" s="260" t="s">
        <v>2228</v>
      </c>
      <c r="C12926" s="261" t="s">
        <v>138</v>
      </c>
      <c r="D12926" s="74" t="str">
        <f t="shared" si="403"/>
        <v>mar/2019</v>
      </c>
      <c r="E12926" s="264">
        <v>43546</v>
      </c>
      <c r="F12926" s="260" t="s">
        <v>2326</v>
      </c>
      <c r="G12926" s="260" t="s">
        <v>2229</v>
      </c>
      <c r="H12926" s="265" t="s">
        <v>4463</v>
      </c>
      <c r="I12926" s="265" t="s">
        <v>2209</v>
      </c>
      <c r="J12926" s="265">
        <v>-263.16000000000003</v>
      </c>
      <c r="K12926" s="83" t="str">
        <f>IFERROR(IFERROR(VLOOKUP(I12926,'DE-PARA'!B:D,3,0),VLOOKUP(I12926,'DE-PARA'!C:D,2,0)),"NÃO ENCONTRADO")</f>
        <v>Despesas com Viagens</v>
      </c>
      <c r="L12926" s="50" t="str">
        <f>VLOOKUP(K12926,'Base -Receita-Despesa'!$B:$AS,1,FALSE)</f>
        <v>Despesas com Viagens</v>
      </c>
    </row>
    <row r="12927" spans="1:12" x14ac:dyDescent="0.3">
      <c r="A12927" s="82" t="str">
        <f t="shared" si="404"/>
        <v>2019</v>
      </c>
      <c r="B12927" s="260" t="s">
        <v>2228</v>
      </c>
      <c r="C12927" s="261" t="s">
        <v>138</v>
      </c>
      <c r="D12927" s="74" t="str">
        <f t="shared" si="403"/>
        <v>mar/2019</v>
      </c>
      <c r="E12927" s="264">
        <v>43546</v>
      </c>
      <c r="F12927" s="260" t="s">
        <v>2326</v>
      </c>
      <c r="G12927" s="260" t="s">
        <v>2229</v>
      </c>
      <c r="H12927" s="265" t="s">
        <v>4463</v>
      </c>
      <c r="I12927" s="265" t="s">
        <v>2209</v>
      </c>
      <c r="J12927" s="265">
        <v>-313.16000000000003</v>
      </c>
      <c r="K12927" s="83" t="str">
        <f>IFERROR(IFERROR(VLOOKUP(I12927,'DE-PARA'!B:D,3,0),VLOOKUP(I12927,'DE-PARA'!C:D,2,0)),"NÃO ENCONTRADO")</f>
        <v>Despesas com Viagens</v>
      </c>
      <c r="L12927" s="50" t="str">
        <f>VLOOKUP(K12927,'Base -Receita-Despesa'!$B:$AS,1,FALSE)</f>
        <v>Despesas com Viagens</v>
      </c>
    </row>
    <row r="12928" spans="1:12" x14ac:dyDescent="0.3">
      <c r="A12928" s="82" t="str">
        <f t="shared" si="404"/>
        <v>2019</v>
      </c>
      <c r="B12928" s="260" t="s">
        <v>2228</v>
      </c>
      <c r="C12928" s="261" t="s">
        <v>138</v>
      </c>
      <c r="D12928" s="74" t="str">
        <f t="shared" si="403"/>
        <v>mar/2019</v>
      </c>
      <c r="E12928" s="264">
        <v>43546</v>
      </c>
      <c r="F12928" s="260" t="s">
        <v>2326</v>
      </c>
      <c r="G12928" s="260" t="s">
        <v>2229</v>
      </c>
      <c r="H12928" s="265" t="s">
        <v>4463</v>
      </c>
      <c r="I12928" s="265" t="s">
        <v>2209</v>
      </c>
      <c r="J12928" s="265">
        <v>-313.17</v>
      </c>
      <c r="K12928" s="83" t="str">
        <f>IFERROR(IFERROR(VLOOKUP(I12928,'DE-PARA'!B:D,3,0),VLOOKUP(I12928,'DE-PARA'!C:D,2,0)),"NÃO ENCONTRADO")</f>
        <v>Despesas com Viagens</v>
      </c>
      <c r="L12928" s="50" t="str">
        <f>VLOOKUP(K12928,'Base -Receita-Despesa'!$B:$AS,1,FALSE)</f>
        <v>Despesas com Viagens</v>
      </c>
    </row>
    <row r="12929" spans="1:12" x14ac:dyDescent="0.3">
      <c r="A12929" s="82" t="str">
        <f t="shared" si="404"/>
        <v>2019</v>
      </c>
      <c r="B12929" s="260" t="s">
        <v>2228</v>
      </c>
      <c r="C12929" s="261" t="s">
        <v>138</v>
      </c>
      <c r="D12929" s="74" t="str">
        <f t="shared" si="403"/>
        <v>mar/2019</v>
      </c>
      <c r="E12929" s="264">
        <v>43546</v>
      </c>
      <c r="F12929" s="260" t="s">
        <v>2326</v>
      </c>
      <c r="G12929" s="260" t="s">
        <v>2229</v>
      </c>
      <c r="H12929" s="265" t="s">
        <v>4463</v>
      </c>
      <c r="I12929" s="265" t="s">
        <v>2209</v>
      </c>
      <c r="J12929" s="265">
        <v>-263.17</v>
      </c>
      <c r="K12929" s="83" t="str">
        <f>IFERROR(IFERROR(VLOOKUP(I12929,'DE-PARA'!B:D,3,0),VLOOKUP(I12929,'DE-PARA'!C:D,2,0)),"NÃO ENCONTRADO")</f>
        <v>Despesas com Viagens</v>
      </c>
      <c r="L12929" s="50" t="str">
        <f>VLOOKUP(K12929,'Base -Receita-Despesa'!$B:$AS,1,FALSE)</f>
        <v>Despesas com Viagens</v>
      </c>
    </row>
    <row r="12930" spans="1:12" x14ac:dyDescent="0.3">
      <c r="A12930" s="82" t="str">
        <f t="shared" si="404"/>
        <v>2019</v>
      </c>
      <c r="B12930" s="260" t="s">
        <v>2228</v>
      </c>
      <c r="C12930" s="261" t="s">
        <v>138</v>
      </c>
      <c r="D12930" s="74" t="str">
        <f t="shared" si="403"/>
        <v>mar/2019</v>
      </c>
      <c r="E12930" s="264">
        <v>43546</v>
      </c>
      <c r="F12930" s="260">
        <v>87233</v>
      </c>
      <c r="G12930" s="260" t="s">
        <v>2284</v>
      </c>
      <c r="H12930" s="265" t="s">
        <v>3294</v>
      </c>
      <c r="I12930" s="265" t="s">
        <v>2181</v>
      </c>
      <c r="J12930" s="266">
        <v>-3780.4</v>
      </c>
      <c r="K12930" s="83" t="str">
        <f>IFERROR(IFERROR(VLOOKUP(I12930,'DE-PARA'!B:D,3,0),VLOOKUP(I12930,'DE-PARA'!C:D,2,0)),"NÃO ENCONTRADO")</f>
        <v>Materiais</v>
      </c>
      <c r="L12930" s="50" t="str">
        <f>VLOOKUP(K12930,'Base -Receita-Despesa'!$B:$AS,1,FALSE)</f>
        <v>Materiais</v>
      </c>
    </row>
    <row r="12931" spans="1:12" x14ac:dyDescent="0.3">
      <c r="A12931" s="82" t="str">
        <f t="shared" si="404"/>
        <v>2019</v>
      </c>
      <c r="B12931" s="260" t="s">
        <v>2228</v>
      </c>
      <c r="C12931" s="261" t="s">
        <v>138</v>
      </c>
      <c r="D12931" s="74" t="str">
        <f t="shared" si="403"/>
        <v>mar/2019</v>
      </c>
      <c r="E12931" s="264">
        <v>43546</v>
      </c>
      <c r="F12931" s="260" t="s">
        <v>1261</v>
      </c>
      <c r="G12931" s="260" t="s">
        <v>2229</v>
      </c>
      <c r="H12931" s="265" t="s">
        <v>4381</v>
      </c>
      <c r="I12931" s="265" t="s">
        <v>135</v>
      </c>
      <c r="J12931" s="265">
        <v>-9.5</v>
      </c>
      <c r="K12931" s="83" t="str">
        <f>IFERROR(IFERROR(VLOOKUP(I12931,'DE-PARA'!B:D,3,0),VLOOKUP(I12931,'DE-PARA'!C:D,2,0)),"NÃO ENCONTRADO")</f>
        <v>Outras Saídas</v>
      </c>
      <c r="L12931" s="50" t="str">
        <f>VLOOKUP(K12931,'Base -Receita-Despesa'!$B:$AS,1,FALSE)</f>
        <v>Outras Saídas</v>
      </c>
    </row>
    <row r="12932" spans="1:12" x14ac:dyDescent="0.3">
      <c r="A12932" s="82" t="str">
        <f t="shared" si="404"/>
        <v>2019</v>
      </c>
      <c r="B12932" s="260" t="s">
        <v>2228</v>
      </c>
      <c r="C12932" s="261" t="s">
        <v>138</v>
      </c>
      <c r="D12932" s="74" t="str">
        <f t="shared" ref="D12932:D12995" si="405">TEXT(E12932,"mmm/aaaa")</f>
        <v>mar/2019</v>
      </c>
      <c r="E12932" s="264">
        <v>43546</v>
      </c>
      <c r="F12932" s="260" t="s">
        <v>1261</v>
      </c>
      <c r="G12932" s="260" t="s">
        <v>2229</v>
      </c>
      <c r="H12932" s="265" t="s">
        <v>2250</v>
      </c>
      <c r="I12932" s="265" t="s">
        <v>135</v>
      </c>
      <c r="J12932" s="265">
        <v>-9.5</v>
      </c>
      <c r="K12932" s="83" t="str">
        <f>IFERROR(IFERROR(VLOOKUP(I12932,'DE-PARA'!B:D,3,0),VLOOKUP(I12932,'DE-PARA'!C:D,2,0)),"NÃO ENCONTRADO")</f>
        <v>Outras Saídas</v>
      </c>
      <c r="L12932" s="50" t="str">
        <f>VLOOKUP(K12932,'Base -Receita-Despesa'!$B:$AS,1,FALSE)</f>
        <v>Outras Saídas</v>
      </c>
    </row>
    <row r="12933" spans="1:12" x14ac:dyDescent="0.3">
      <c r="A12933" s="82" t="str">
        <f t="shared" si="404"/>
        <v>2019</v>
      </c>
      <c r="B12933" s="260" t="s">
        <v>2228</v>
      </c>
      <c r="C12933" s="261" t="s">
        <v>138</v>
      </c>
      <c r="D12933" s="74" t="str">
        <f t="shared" si="405"/>
        <v>mar/2019</v>
      </c>
      <c r="E12933" s="264">
        <v>43546</v>
      </c>
      <c r="F12933" s="260" t="s">
        <v>1261</v>
      </c>
      <c r="G12933" s="260" t="s">
        <v>2229</v>
      </c>
      <c r="H12933" s="265" t="s">
        <v>2250</v>
      </c>
      <c r="I12933" s="265" t="s">
        <v>135</v>
      </c>
      <c r="J12933" s="265">
        <v>-9.5</v>
      </c>
      <c r="K12933" s="83" t="str">
        <f>IFERROR(IFERROR(VLOOKUP(I12933,'DE-PARA'!B:D,3,0),VLOOKUP(I12933,'DE-PARA'!C:D,2,0)),"NÃO ENCONTRADO")</f>
        <v>Outras Saídas</v>
      </c>
      <c r="L12933" s="50" t="str">
        <f>VLOOKUP(K12933,'Base -Receita-Despesa'!$B:$AS,1,FALSE)</f>
        <v>Outras Saídas</v>
      </c>
    </row>
    <row r="12934" spans="1:12" x14ac:dyDescent="0.3">
      <c r="A12934" s="82" t="str">
        <f t="shared" si="404"/>
        <v>2019</v>
      </c>
      <c r="B12934" s="260" t="s">
        <v>2228</v>
      </c>
      <c r="C12934" s="261" t="s">
        <v>138</v>
      </c>
      <c r="D12934" s="74" t="str">
        <f t="shared" si="405"/>
        <v>mar/2019</v>
      </c>
      <c r="E12934" s="264">
        <v>43546</v>
      </c>
      <c r="F12934" s="260" t="s">
        <v>1261</v>
      </c>
      <c r="G12934" s="260" t="s">
        <v>2229</v>
      </c>
      <c r="H12934" s="265" t="s">
        <v>2250</v>
      </c>
      <c r="I12934" s="265" t="s">
        <v>135</v>
      </c>
      <c r="J12934" s="265">
        <v>-9.5</v>
      </c>
      <c r="K12934" s="83" t="str">
        <f>IFERROR(IFERROR(VLOOKUP(I12934,'DE-PARA'!B:D,3,0),VLOOKUP(I12934,'DE-PARA'!C:D,2,0)),"NÃO ENCONTRADO")</f>
        <v>Outras Saídas</v>
      </c>
      <c r="L12934" s="50" t="str">
        <f>VLOOKUP(K12934,'Base -Receita-Despesa'!$B:$AS,1,FALSE)</f>
        <v>Outras Saídas</v>
      </c>
    </row>
    <row r="12935" spans="1:12" x14ac:dyDescent="0.3">
      <c r="A12935" s="82" t="str">
        <f t="shared" si="404"/>
        <v>2019</v>
      </c>
      <c r="B12935" s="260" t="s">
        <v>2228</v>
      </c>
      <c r="C12935" s="261" t="s">
        <v>138</v>
      </c>
      <c r="D12935" s="74" t="str">
        <f t="shared" si="405"/>
        <v>mar/2019</v>
      </c>
      <c r="E12935" s="264">
        <v>43546</v>
      </c>
      <c r="F12935" s="260" t="s">
        <v>1261</v>
      </c>
      <c r="G12935" s="260" t="s">
        <v>2229</v>
      </c>
      <c r="H12935" s="265" t="s">
        <v>2250</v>
      </c>
      <c r="I12935" s="265" t="s">
        <v>135</v>
      </c>
      <c r="J12935" s="265">
        <v>-9.5</v>
      </c>
      <c r="K12935" s="83" t="str">
        <f>IFERROR(IFERROR(VLOOKUP(I12935,'DE-PARA'!B:D,3,0),VLOOKUP(I12935,'DE-PARA'!C:D,2,0)),"NÃO ENCONTRADO")</f>
        <v>Outras Saídas</v>
      </c>
      <c r="L12935" s="50" t="str">
        <f>VLOOKUP(K12935,'Base -Receita-Despesa'!$B:$AS,1,FALSE)</f>
        <v>Outras Saídas</v>
      </c>
    </row>
    <row r="12936" spans="1:12" x14ac:dyDescent="0.3">
      <c r="A12936" s="82" t="str">
        <f t="shared" si="404"/>
        <v>2019</v>
      </c>
      <c r="B12936" s="260" t="s">
        <v>2228</v>
      </c>
      <c r="C12936" s="261" t="s">
        <v>138</v>
      </c>
      <c r="D12936" s="74" t="str">
        <f t="shared" si="405"/>
        <v>mar/2019</v>
      </c>
      <c r="E12936" s="264">
        <v>43546</v>
      </c>
      <c r="F12936" s="260" t="s">
        <v>1261</v>
      </c>
      <c r="G12936" s="260" t="s">
        <v>2229</v>
      </c>
      <c r="H12936" s="265" t="s">
        <v>2250</v>
      </c>
      <c r="I12936" s="265" t="s">
        <v>135</v>
      </c>
      <c r="J12936" s="265">
        <v>-9.5</v>
      </c>
      <c r="K12936" s="83" t="str">
        <f>IFERROR(IFERROR(VLOOKUP(I12936,'DE-PARA'!B:D,3,0),VLOOKUP(I12936,'DE-PARA'!C:D,2,0)),"NÃO ENCONTRADO")</f>
        <v>Outras Saídas</v>
      </c>
      <c r="L12936" s="50" t="str">
        <f>VLOOKUP(K12936,'Base -Receita-Despesa'!$B:$AS,1,FALSE)</f>
        <v>Outras Saídas</v>
      </c>
    </row>
    <row r="12937" spans="1:12" x14ac:dyDescent="0.3">
      <c r="A12937" s="82" t="str">
        <f t="shared" si="404"/>
        <v>2019</v>
      </c>
      <c r="B12937" s="260" t="s">
        <v>2228</v>
      </c>
      <c r="C12937" s="261" t="s">
        <v>138</v>
      </c>
      <c r="D12937" s="74" t="str">
        <f t="shared" si="405"/>
        <v>mar/2019</v>
      </c>
      <c r="E12937" s="264">
        <v>43546</v>
      </c>
      <c r="F12937" s="260" t="s">
        <v>1261</v>
      </c>
      <c r="G12937" s="260" t="s">
        <v>2229</v>
      </c>
      <c r="H12937" s="265" t="s">
        <v>2250</v>
      </c>
      <c r="I12937" s="265" t="s">
        <v>135</v>
      </c>
      <c r="J12937" s="265">
        <v>-9.5</v>
      </c>
      <c r="K12937" s="83" t="str">
        <f>IFERROR(IFERROR(VLOOKUP(I12937,'DE-PARA'!B:D,3,0),VLOOKUP(I12937,'DE-PARA'!C:D,2,0)),"NÃO ENCONTRADO")</f>
        <v>Outras Saídas</v>
      </c>
      <c r="L12937" s="50" t="str">
        <f>VLOOKUP(K12937,'Base -Receita-Despesa'!$B:$AS,1,FALSE)</f>
        <v>Outras Saídas</v>
      </c>
    </row>
    <row r="12938" spans="1:12" x14ac:dyDescent="0.3">
      <c r="A12938" s="82" t="str">
        <f t="shared" si="404"/>
        <v>2019</v>
      </c>
      <c r="B12938" s="260" t="s">
        <v>2228</v>
      </c>
      <c r="C12938" s="261" t="s">
        <v>138</v>
      </c>
      <c r="D12938" s="74" t="str">
        <f t="shared" si="405"/>
        <v>mar/2019</v>
      </c>
      <c r="E12938" s="264">
        <v>43546</v>
      </c>
      <c r="F12938" s="260" t="s">
        <v>1261</v>
      </c>
      <c r="G12938" s="260" t="s">
        <v>2229</v>
      </c>
      <c r="H12938" s="265" t="s">
        <v>2250</v>
      </c>
      <c r="I12938" s="265" t="s">
        <v>135</v>
      </c>
      <c r="J12938" s="265">
        <v>-9.5</v>
      </c>
      <c r="K12938" s="83" t="str">
        <f>IFERROR(IFERROR(VLOOKUP(I12938,'DE-PARA'!B:D,3,0),VLOOKUP(I12938,'DE-PARA'!C:D,2,0)),"NÃO ENCONTRADO")</f>
        <v>Outras Saídas</v>
      </c>
      <c r="L12938" s="50" t="str">
        <f>VLOOKUP(K12938,'Base -Receita-Despesa'!$B:$AS,1,FALSE)</f>
        <v>Outras Saídas</v>
      </c>
    </row>
    <row r="12939" spans="1:12" x14ac:dyDescent="0.3">
      <c r="A12939" s="82" t="str">
        <f t="shared" si="404"/>
        <v>2019</v>
      </c>
      <c r="B12939" s="260" t="s">
        <v>2228</v>
      </c>
      <c r="C12939" s="261" t="s">
        <v>138</v>
      </c>
      <c r="D12939" s="74" t="str">
        <f t="shared" si="405"/>
        <v>mar/2019</v>
      </c>
      <c r="E12939" s="264">
        <v>43546</v>
      </c>
      <c r="F12939" s="260" t="s">
        <v>1261</v>
      </c>
      <c r="G12939" s="260" t="s">
        <v>2229</v>
      </c>
      <c r="H12939" s="265" t="s">
        <v>2250</v>
      </c>
      <c r="I12939" s="265" t="s">
        <v>135</v>
      </c>
      <c r="J12939" s="265">
        <v>-9.5</v>
      </c>
      <c r="K12939" s="83" t="str">
        <f>IFERROR(IFERROR(VLOOKUP(I12939,'DE-PARA'!B:D,3,0),VLOOKUP(I12939,'DE-PARA'!C:D,2,0)),"NÃO ENCONTRADO")</f>
        <v>Outras Saídas</v>
      </c>
      <c r="L12939" s="50" t="str">
        <f>VLOOKUP(K12939,'Base -Receita-Despesa'!$B:$AS,1,FALSE)</f>
        <v>Outras Saídas</v>
      </c>
    </row>
    <row r="12940" spans="1:12" x14ac:dyDescent="0.3">
      <c r="A12940" s="82" t="str">
        <f t="shared" si="404"/>
        <v>2019</v>
      </c>
      <c r="B12940" s="260" t="s">
        <v>2228</v>
      </c>
      <c r="C12940" s="261" t="s">
        <v>138</v>
      </c>
      <c r="D12940" s="74" t="str">
        <f t="shared" si="405"/>
        <v>mar/2019</v>
      </c>
      <c r="E12940" s="264">
        <v>43546</v>
      </c>
      <c r="F12940" s="260" t="s">
        <v>1261</v>
      </c>
      <c r="G12940" s="260" t="s">
        <v>2229</v>
      </c>
      <c r="H12940" s="265" t="s">
        <v>2250</v>
      </c>
      <c r="I12940" s="265" t="s">
        <v>135</v>
      </c>
      <c r="J12940" s="265">
        <v>-9.5</v>
      </c>
      <c r="K12940" s="83" t="str">
        <f>IFERROR(IFERROR(VLOOKUP(I12940,'DE-PARA'!B:D,3,0),VLOOKUP(I12940,'DE-PARA'!C:D,2,0)),"NÃO ENCONTRADO")</f>
        <v>Outras Saídas</v>
      </c>
      <c r="L12940" s="50" t="str">
        <f>VLOOKUP(K12940,'Base -Receita-Despesa'!$B:$AS,1,FALSE)</f>
        <v>Outras Saídas</v>
      </c>
    </row>
    <row r="12941" spans="1:12" x14ac:dyDescent="0.3">
      <c r="A12941" s="82" t="str">
        <f t="shared" si="404"/>
        <v>2019</v>
      </c>
      <c r="B12941" s="260" t="s">
        <v>2228</v>
      </c>
      <c r="C12941" s="261" t="s">
        <v>138</v>
      </c>
      <c r="D12941" s="74" t="str">
        <f t="shared" si="405"/>
        <v>mar/2019</v>
      </c>
      <c r="E12941" s="264">
        <v>43546</v>
      </c>
      <c r="F12941" s="260" t="s">
        <v>1261</v>
      </c>
      <c r="G12941" s="260" t="s">
        <v>2229</v>
      </c>
      <c r="H12941" s="265" t="s">
        <v>2250</v>
      </c>
      <c r="I12941" s="265" t="s">
        <v>135</v>
      </c>
      <c r="J12941" s="265">
        <v>-9.5</v>
      </c>
      <c r="K12941" s="83" t="str">
        <f>IFERROR(IFERROR(VLOOKUP(I12941,'DE-PARA'!B:D,3,0),VLOOKUP(I12941,'DE-PARA'!C:D,2,0)),"NÃO ENCONTRADO")</f>
        <v>Outras Saídas</v>
      </c>
      <c r="L12941" s="50" t="str">
        <f>VLOOKUP(K12941,'Base -Receita-Despesa'!$B:$AS,1,FALSE)</f>
        <v>Outras Saídas</v>
      </c>
    </row>
    <row r="12942" spans="1:12" x14ac:dyDescent="0.3">
      <c r="A12942" s="82" t="str">
        <f t="shared" si="404"/>
        <v>2019</v>
      </c>
      <c r="B12942" s="260" t="s">
        <v>2228</v>
      </c>
      <c r="C12942" s="261" t="s">
        <v>138</v>
      </c>
      <c r="D12942" s="74" t="str">
        <f t="shared" si="405"/>
        <v>mar/2019</v>
      </c>
      <c r="E12942" s="264">
        <v>43546</v>
      </c>
      <c r="F12942" s="260" t="s">
        <v>1261</v>
      </c>
      <c r="G12942" s="260" t="s">
        <v>2229</v>
      </c>
      <c r="H12942" s="265" t="s">
        <v>2250</v>
      </c>
      <c r="I12942" s="265" t="s">
        <v>135</v>
      </c>
      <c r="J12942" s="265">
        <v>-9.5</v>
      </c>
      <c r="K12942" s="83" t="str">
        <f>IFERROR(IFERROR(VLOOKUP(I12942,'DE-PARA'!B:D,3,0),VLOOKUP(I12942,'DE-PARA'!C:D,2,0)),"NÃO ENCONTRADO")</f>
        <v>Outras Saídas</v>
      </c>
      <c r="L12942" s="50" t="str">
        <f>VLOOKUP(K12942,'Base -Receita-Despesa'!$B:$AS,1,FALSE)</f>
        <v>Outras Saídas</v>
      </c>
    </row>
    <row r="12943" spans="1:12" x14ac:dyDescent="0.3">
      <c r="A12943" s="82" t="str">
        <f t="shared" si="404"/>
        <v>2019</v>
      </c>
      <c r="B12943" s="260" t="s">
        <v>2228</v>
      </c>
      <c r="C12943" s="261" t="s">
        <v>138</v>
      </c>
      <c r="D12943" s="74" t="str">
        <f t="shared" si="405"/>
        <v>mar/2019</v>
      </c>
      <c r="E12943" s="264">
        <v>43546</v>
      </c>
      <c r="F12943" s="260" t="s">
        <v>1261</v>
      </c>
      <c r="G12943" s="260" t="s">
        <v>2229</v>
      </c>
      <c r="H12943" s="265" t="s">
        <v>2250</v>
      </c>
      <c r="I12943" s="265" t="s">
        <v>135</v>
      </c>
      <c r="J12943" s="265">
        <v>-9.5</v>
      </c>
      <c r="K12943" s="83" t="str">
        <f>IFERROR(IFERROR(VLOOKUP(I12943,'DE-PARA'!B:D,3,0),VLOOKUP(I12943,'DE-PARA'!C:D,2,0)),"NÃO ENCONTRADO")</f>
        <v>Outras Saídas</v>
      </c>
      <c r="L12943" s="50" t="str">
        <f>VLOOKUP(K12943,'Base -Receita-Despesa'!$B:$AS,1,FALSE)</f>
        <v>Outras Saídas</v>
      </c>
    </row>
    <row r="12944" spans="1:12" x14ac:dyDescent="0.3">
      <c r="A12944" s="82" t="str">
        <f t="shared" si="404"/>
        <v>2019</v>
      </c>
      <c r="B12944" s="260" t="s">
        <v>2228</v>
      </c>
      <c r="C12944" s="261" t="s">
        <v>138</v>
      </c>
      <c r="D12944" s="74" t="str">
        <f t="shared" si="405"/>
        <v>mar/2019</v>
      </c>
      <c r="E12944" s="264">
        <v>43546</v>
      </c>
      <c r="F12944" s="260" t="s">
        <v>1261</v>
      </c>
      <c r="G12944" s="260" t="s">
        <v>2229</v>
      </c>
      <c r="H12944" s="265" t="s">
        <v>2250</v>
      </c>
      <c r="I12944" s="265" t="s">
        <v>135</v>
      </c>
      <c r="J12944" s="265">
        <v>-9.5</v>
      </c>
      <c r="K12944" s="83" t="str">
        <f>IFERROR(IFERROR(VLOOKUP(I12944,'DE-PARA'!B:D,3,0),VLOOKUP(I12944,'DE-PARA'!C:D,2,0)),"NÃO ENCONTRADO")</f>
        <v>Outras Saídas</v>
      </c>
      <c r="L12944" s="50" t="str">
        <f>VLOOKUP(K12944,'Base -Receita-Despesa'!$B:$AS,1,FALSE)</f>
        <v>Outras Saídas</v>
      </c>
    </row>
    <row r="12945" spans="1:12" x14ac:dyDescent="0.3">
      <c r="A12945" s="82" t="str">
        <f t="shared" si="404"/>
        <v>2019</v>
      </c>
      <c r="B12945" s="260" t="s">
        <v>2228</v>
      </c>
      <c r="C12945" s="261" t="s">
        <v>138</v>
      </c>
      <c r="D12945" s="74" t="str">
        <f t="shared" si="405"/>
        <v>mar/2019</v>
      </c>
      <c r="E12945" s="264">
        <v>43546</v>
      </c>
      <c r="F12945" s="260" t="s">
        <v>1261</v>
      </c>
      <c r="G12945" s="260" t="s">
        <v>2229</v>
      </c>
      <c r="H12945" s="265" t="s">
        <v>2250</v>
      </c>
      <c r="I12945" s="265" t="s">
        <v>135</v>
      </c>
      <c r="J12945" s="265">
        <v>-9.5</v>
      </c>
      <c r="K12945" s="83" t="str">
        <f>IFERROR(IFERROR(VLOOKUP(I12945,'DE-PARA'!B:D,3,0),VLOOKUP(I12945,'DE-PARA'!C:D,2,0)),"NÃO ENCONTRADO")</f>
        <v>Outras Saídas</v>
      </c>
      <c r="L12945" s="50" t="str">
        <f>VLOOKUP(K12945,'Base -Receita-Despesa'!$B:$AS,1,FALSE)</f>
        <v>Outras Saídas</v>
      </c>
    </row>
    <row r="12946" spans="1:12" x14ac:dyDescent="0.3">
      <c r="A12946" s="82" t="str">
        <f t="shared" si="404"/>
        <v>2019</v>
      </c>
      <c r="B12946" s="260" t="s">
        <v>2228</v>
      </c>
      <c r="C12946" s="261" t="s">
        <v>138</v>
      </c>
      <c r="D12946" s="74" t="str">
        <f t="shared" si="405"/>
        <v>mar/2019</v>
      </c>
      <c r="E12946" s="264">
        <v>43546</v>
      </c>
      <c r="F12946" s="260" t="s">
        <v>1261</v>
      </c>
      <c r="G12946" s="260" t="s">
        <v>2229</v>
      </c>
      <c r="H12946" s="265" t="s">
        <v>2250</v>
      </c>
      <c r="I12946" s="265" t="s">
        <v>135</v>
      </c>
      <c r="J12946" s="265">
        <v>-9.5</v>
      </c>
      <c r="K12946" s="83" t="str">
        <f>IFERROR(IFERROR(VLOOKUP(I12946,'DE-PARA'!B:D,3,0),VLOOKUP(I12946,'DE-PARA'!C:D,2,0)),"NÃO ENCONTRADO")</f>
        <v>Outras Saídas</v>
      </c>
      <c r="L12946" s="50" t="str">
        <f>VLOOKUP(K12946,'Base -Receita-Despesa'!$B:$AS,1,FALSE)</f>
        <v>Outras Saídas</v>
      </c>
    </row>
    <row r="12947" spans="1:12" x14ac:dyDescent="0.3">
      <c r="A12947" s="82" t="str">
        <f t="shared" si="404"/>
        <v>2019</v>
      </c>
      <c r="B12947" s="260" t="s">
        <v>2228</v>
      </c>
      <c r="C12947" s="261" t="s">
        <v>138</v>
      </c>
      <c r="D12947" s="74" t="str">
        <f t="shared" si="405"/>
        <v>mar/2019</v>
      </c>
      <c r="E12947" s="264">
        <v>43546</v>
      </c>
      <c r="F12947" s="260" t="s">
        <v>1261</v>
      </c>
      <c r="G12947" s="260" t="s">
        <v>2229</v>
      </c>
      <c r="H12947" s="265" t="s">
        <v>2250</v>
      </c>
      <c r="I12947" s="265" t="s">
        <v>135</v>
      </c>
      <c r="J12947" s="265">
        <v>-9.5</v>
      </c>
      <c r="K12947" s="83" t="str">
        <f>IFERROR(IFERROR(VLOOKUP(I12947,'DE-PARA'!B:D,3,0),VLOOKUP(I12947,'DE-PARA'!C:D,2,0)),"NÃO ENCONTRADO")</f>
        <v>Outras Saídas</v>
      </c>
      <c r="L12947" s="50" t="str">
        <f>VLOOKUP(K12947,'Base -Receita-Despesa'!$B:$AS,1,FALSE)</f>
        <v>Outras Saídas</v>
      </c>
    </row>
    <row r="12948" spans="1:12" x14ac:dyDescent="0.3">
      <c r="A12948" s="82" t="str">
        <f t="shared" si="404"/>
        <v>2019</v>
      </c>
      <c r="B12948" s="260" t="s">
        <v>2228</v>
      </c>
      <c r="C12948" s="261" t="s">
        <v>138</v>
      </c>
      <c r="D12948" s="74" t="str">
        <f t="shared" si="405"/>
        <v>mar/2019</v>
      </c>
      <c r="E12948" s="264">
        <v>43546</v>
      </c>
      <c r="F12948" s="260">
        <v>1946</v>
      </c>
      <c r="G12948" s="260" t="s">
        <v>2229</v>
      </c>
      <c r="H12948" s="265" t="s">
        <v>4464</v>
      </c>
      <c r="I12948" s="265" t="s">
        <v>118</v>
      </c>
      <c r="J12948" s="266">
        <v>-116164.01</v>
      </c>
      <c r="K12948" s="83" t="str">
        <f>IFERROR(IFERROR(VLOOKUP(I12948,'DE-PARA'!B:D,3,0),VLOOKUP(I12948,'DE-PARA'!C:D,2,0)),"NÃO ENCONTRADO")</f>
        <v>Serviços</v>
      </c>
      <c r="L12948" s="50" t="str">
        <f>VLOOKUP(K12948,'Base -Receita-Despesa'!$B:$AS,1,FALSE)</f>
        <v>Serviços</v>
      </c>
    </row>
    <row r="12949" spans="1:12" x14ac:dyDescent="0.3">
      <c r="A12949" s="82" t="str">
        <f t="shared" si="404"/>
        <v>2019</v>
      </c>
      <c r="B12949" s="260" t="s">
        <v>2228</v>
      </c>
      <c r="C12949" s="261" t="s">
        <v>138</v>
      </c>
      <c r="D12949" s="74" t="str">
        <f t="shared" si="405"/>
        <v>mar/2019</v>
      </c>
      <c r="E12949" s="264">
        <v>43546</v>
      </c>
      <c r="F12949" s="260">
        <v>442385</v>
      </c>
      <c r="G12949" s="260" t="s">
        <v>2229</v>
      </c>
      <c r="H12949" s="265" t="s">
        <v>2377</v>
      </c>
      <c r="I12949" s="265" t="s">
        <v>846</v>
      </c>
      <c r="J12949" s="266">
        <v>-1842.92</v>
      </c>
      <c r="K12949" s="83" t="str">
        <f>IFERROR(IFERROR(VLOOKUP(I12949,'DE-PARA'!B:D,3,0),VLOOKUP(I12949,'DE-PARA'!C:D,2,0)),"NÃO ENCONTRADO")</f>
        <v>Pessoal</v>
      </c>
      <c r="L12949" s="50" t="str">
        <f>VLOOKUP(K12949,'Base -Receita-Despesa'!$B:$AS,1,FALSE)</f>
        <v>Pessoal</v>
      </c>
    </row>
    <row r="12950" spans="1:12" x14ac:dyDescent="0.3">
      <c r="A12950" s="82" t="str">
        <f t="shared" si="404"/>
        <v>2019</v>
      </c>
      <c r="B12950" s="260" t="s">
        <v>2228</v>
      </c>
      <c r="C12950" s="261" t="s">
        <v>138</v>
      </c>
      <c r="D12950" s="74" t="str">
        <f t="shared" si="405"/>
        <v>mar/2019</v>
      </c>
      <c r="E12950" s="264">
        <v>43546</v>
      </c>
      <c r="F12950" s="260">
        <v>442385</v>
      </c>
      <c r="G12950" s="260" t="s">
        <v>2229</v>
      </c>
      <c r="H12950" s="265" t="s">
        <v>2377</v>
      </c>
      <c r="I12950" s="265" t="s">
        <v>562</v>
      </c>
      <c r="J12950" s="265">
        <v>-38.700000000000003</v>
      </c>
      <c r="K12950" s="83" t="str">
        <f>IFERROR(IFERROR(VLOOKUP(I12950,'DE-PARA'!B:D,3,0),VLOOKUP(I12950,'DE-PARA'!C:D,2,0)),"NÃO ENCONTRADO")</f>
        <v>Outras Saídas</v>
      </c>
      <c r="L12950" s="50" t="str">
        <f>VLOOKUP(K12950,'Base -Receita-Despesa'!$B:$AS,1,FALSE)</f>
        <v>Outras Saídas</v>
      </c>
    </row>
    <row r="12951" spans="1:12" x14ac:dyDescent="0.3">
      <c r="A12951" s="82" t="str">
        <f t="shared" si="404"/>
        <v>2019</v>
      </c>
      <c r="B12951" s="260" t="s">
        <v>2228</v>
      </c>
      <c r="C12951" s="261" t="s">
        <v>138</v>
      </c>
      <c r="D12951" s="74" t="str">
        <f t="shared" si="405"/>
        <v>mar/2019</v>
      </c>
      <c r="E12951" s="264">
        <v>43546</v>
      </c>
      <c r="F12951" s="260">
        <v>32</v>
      </c>
      <c r="G12951" s="260" t="s">
        <v>2229</v>
      </c>
      <c r="H12951" s="265" t="s">
        <v>2351</v>
      </c>
      <c r="I12951" s="265" t="s">
        <v>145</v>
      </c>
      <c r="J12951" s="266">
        <v>-20628.23</v>
      </c>
      <c r="K12951" s="83" t="str">
        <f>IFERROR(IFERROR(VLOOKUP(I12951,'DE-PARA'!B:D,3,0),VLOOKUP(I12951,'DE-PARA'!C:D,2,0)),"NÃO ENCONTRADO")</f>
        <v>Serviços</v>
      </c>
      <c r="L12951" s="50" t="str">
        <f>VLOOKUP(K12951,'Base -Receita-Despesa'!$B:$AS,1,FALSE)</f>
        <v>Serviços</v>
      </c>
    </row>
    <row r="12952" spans="1:12" x14ac:dyDescent="0.3">
      <c r="A12952" s="82" t="str">
        <f t="shared" si="404"/>
        <v>2019</v>
      </c>
      <c r="B12952" s="260" t="s">
        <v>2228</v>
      </c>
      <c r="C12952" s="261" t="s">
        <v>138</v>
      </c>
      <c r="D12952" s="74" t="str">
        <f t="shared" si="405"/>
        <v>mar/2019</v>
      </c>
      <c r="E12952" s="264">
        <v>43549</v>
      </c>
      <c r="F12952" s="260">
        <v>4886</v>
      </c>
      <c r="G12952" s="260" t="s">
        <v>2229</v>
      </c>
      <c r="H12952" s="265" t="s">
        <v>4376</v>
      </c>
      <c r="I12952" s="265" t="s">
        <v>2194</v>
      </c>
      <c r="J12952" s="265">
        <v>-98</v>
      </c>
      <c r="K12952" s="83" t="str">
        <f>IFERROR(IFERROR(VLOOKUP(I12952,'DE-PARA'!B:D,3,0),VLOOKUP(I12952,'DE-PARA'!C:D,2,0)),"NÃO ENCONTRADO")</f>
        <v>Materiais</v>
      </c>
      <c r="L12952" s="50" t="str">
        <f>VLOOKUP(K12952,'Base -Receita-Despesa'!$B:$AS,1,FALSE)</f>
        <v>Materiais</v>
      </c>
    </row>
    <row r="12953" spans="1:12" x14ac:dyDescent="0.3">
      <c r="A12953" s="82" t="str">
        <f t="shared" si="404"/>
        <v>2019</v>
      </c>
      <c r="B12953" s="260" t="s">
        <v>2228</v>
      </c>
      <c r="C12953" s="261" t="s">
        <v>138</v>
      </c>
      <c r="D12953" s="74" t="str">
        <f t="shared" si="405"/>
        <v>mar/2019</v>
      </c>
      <c r="E12953" s="264">
        <v>43549</v>
      </c>
      <c r="F12953" s="260">
        <v>21457</v>
      </c>
      <c r="G12953" s="260" t="s">
        <v>2229</v>
      </c>
      <c r="H12953" s="265" t="s">
        <v>4402</v>
      </c>
      <c r="I12953" s="265" t="s">
        <v>2183</v>
      </c>
      <c r="J12953" s="265">
        <v>-191.4</v>
      </c>
      <c r="K12953" s="83" t="str">
        <f>IFERROR(IFERROR(VLOOKUP(I12953,'DE-PARA'!B:D,3,0),VLOOKUP(I12953,'DE-PARA'!C:D,2,0)),"NÃO ENCONTRADO")</f>
        <v>Materiais</v>
      </c>
      <c r="L12953" s="50" t="str">
        <f>VLOOKUP(K12953,'Base -Receita-Despesa'!$B:$AS,1,FALSE)</f>
        <v>Materiais</v>
      </c>
    </row>
    <row r="12954" spans="1:12" x14ac:dyDescent="0.3">
      <c r="A12954" s="82" t="str">
        <f t="shared" si="404"/>
        <v>2019</v>
      </c>
      <c r="B12954" s="260" t="s">
        <v>2228</v>
      </c>
      <c r="C12954" s="261" t="s">
        <v>138</v>
      </c>
      <c r="D12954" s="74" t="str">
        <f t="shared" si="405"/>
        <v>mar/2019</v>
      </c>
      <c r="E12954" s="264">
        <v>43549</v>
      </c>
      <c r="F12954" s="260">
        <v>21457</v>
      </c>
      <c r="G12954" s="260" t="s">
        <v>2229</v>
      </c>
      <c r="H12954" s="265" t="s">
        <v>4402</v>
      </c>
      <c r="I12954" s="265" t="s">
        <v>562</v>
      </c>
      <c r="J12954" s="265">
        <v>-4.8600000000000003</v>
      </c>
      <c r="K12954" s="83" t="str">
        <f>IFERROR(IFERROR(VLOOKUP(I12954,'DE-PARA'!B:D,3,0),VLOOKUP(I12954,'DE-PARA'!C:D,2,0)),"NÃO ENCONTRADO")</f>
        <v>Outras Saídas</v>
      </c>
      <c r="L12954" s="50" t="str">
        <f>VLOOKUP(K12954,'Base -Receita-Despesa'!$B:$AS,1,FALSE)</f>
        <v>Outras Saídas</v>
      </c>
    </row>
    <row r="12955" spans="1:12" x14ac:dyDescent="0.3">
      <c r="A12955" s="82" t="str">
        <f t="shared" si="404"/>
        <v>2019</v>
      </c>
      <c r="B12955" s="260" t="s">
        <v>2228</v>
      </c>
      <c r="C12955" s="261" t="s">
        <v>138</v>
      </c>
      <c r="D12955" s="74" t="str">
        <f t="shared" si="405"/>
        <v>mar/2019</v>
      </c>
      <c r="E12955" s="264">
        <v>43549</v>
      </c>
      <c r="F12955" s="260">
        <v>96094</v>
      </c>
      <c r="G12955" s="260" t="s">
        <v>2229</v>
      </c>
      <c r="H12955" s="265" t="s">
        <v>2602</v>
      </c>
      <c r="I12955" s="265" t="s">
        <v>2182</v>
      </c>
      <c r="J12955" s="265">
        <v>-60.3</v>
      </c>
      <c r="K12955" s="83" t="str">
        <f>IFERROR(IFERROR(VLOOKUP(I12955,'DE-PARA'!B:D,3,0),VLOOKUP(I12955,'DE-PARA'!C:D,2,0)),"NÃO ENCONTRADO")</f>
        <v>Materiais</v>
      </c>
      <c r="L12955" s="50" t="str">
        <f>VLOOKUP(K12955,'Base -Receita-Despesa'!$B:$AS,1,FALSE)</f>
        <v>Materiais</v>
      </c>
    </row>
    <row r="12956" spans="1:12" x14ac:dyDescent="0.3">
      <c r="A12956" s="82" t="str">
        <f t="shared" si="404"/>
        <v>2019</v>
      </c>
      <c r="B12956" s="260" t="s">
        <v>2228</v>
      </c>
      <c r="C12956" s="261" t="s">
        <v>138</v>
      </c>
      <c r="D12956" s="74" t="str">
        <f t="shared" si="405"/>
        <v>mar/2019</v>
      </c>
      <c r="E12956" s="264">
        <v>43549</v>
      </c>
      <c r="F12956" s="260">
        <v>96095</v>
      </c>
      <c r="G12956" s="260" t="s">
        <v>2229</v>
      </c>
      <c r="H12956" s="265" t="s">
        <v>2602</v>
      </c>
      <c r="I12956" s="265" t="s">
        <v>2181</v>
      </c>
      <c r="J12956" s="265">
        <v>-669.56</v>
      </c>
      <c r="K12956" s="83" t="str">
        <f>IFERROR(IFERROR(VLOOKUP(I12956,'DE-PARA'!B:D,3,0),VLOOKUP(I12956,'DE-PARA'!C:D,2,0)),"NÃO ENCONTRADO")</f>
        <v>Materiais</v>
      </c>
      <c r="L12956" s="50" t="str">
        <f>VLOOKUP(K12956,'Base -Receita-Despesa'!$B:$AS,1,FALSE)</f>
        <v>Materiais</v>
      </c>
    </row>
    <row r="12957" spans="1:12" x14ac:dyDescent="0.3">
      <c r="A12957" s="82" t="str">
        <f t="shared" si="404"/>
        <v>2019</v>
      </c>
      <c r="B12957" s="260" t="s">
        <v>2228</v>
      </c>
      <c r="C12957" s="261" t="s">
        <v>138</v>
      </c>
      <c r="D12957" s="74" t="str">
        <f t="shared" si="405"/>
        <v>mar/2019</v>
      </c>
      <c r="E12957" s="264">
        <v>43549</v>
      </c>
      <c r="F12957" s="260">
        <v>14455</v>
      </c>
      <c r="G12957" s="260" t="s">
        <v>2284</v>
      </c>
      <c r="H12957" s="265" t="s">
        <v>2401</v>
      </c>
      <c r="I12957" s="265" t="s">
        <v>2181</v>
      </c>
      <c r="J12957" s="266">
        <v>-1400.95</v>
      </c>
      <c r="K12957" s="83" t="str">
        <f>IFERROR(IFERROR(VLOOKUP(I12957,'DE-PARA'!B:D,3,0),VLOOKUP(I12957,'DE-PARA'!C:D,2,0)),"NÃO ENCONTRADO")</f>
        <v>Materiais</v>
      </c>
      <c r="L12957" s="50" t="str">
        <f>VLOOKUP(K12957,'Base -Receita-Despesa'!$B:$AS,1,FALSE)</f>
        <v>Materiais</v>
      </c>
    </row>
    <row r="12958" spans="1:12" x14ac:dyDescent="0.3">
      <c r="A12958" s="82" t="str">
        <f t="shared" si="404"/>
        <v>2019</v>
      </c>
      <c r="B12958" s="260" t="s">
        <v>2228</v>
      </c>
      <c r="C12958" s="261" t="s">
        <v>138</v>
      </c>
      <c r="D12958" s="74" t="str">
        <f t="shared" si="405"/>
        <v>mar/2019</v>
      </c>
      <c r="E12958" s="264">
        <v>43549</v>
      </c>
      <c r="F12958" s="260">
        <v>14450</v>
      </c>
      <c r="G12958" s="260" t="s">
        <v>2229</v>
      </c>
      <c r="H12958" s="265" t="s">
        <v>2401</v>
      </c>
      <c r="I12958" s="265" t="s">
        <v>2182</v>
      </c>
      <c r="J12958" s="266">
        <v>-4828.53</v>
      </c>
      <c r="K12958" s="83" t="str">
        <f>IFERROR(IFERROR(VLOOKUP(I12958,'DE-PARA'!B:D,3,0),VLOOKUP(I12958,'DE-PARA'!C:D,2,0)),"NÃO ENCONTRADO")</f>
        <v>Materiais</v>
      </c>
      <c r="L12958" s="50" t="str">
        <f>VLOOKUP(K12958,'Base -Receita-Despesa'!$B:$AS,1,FALSE)</f>
        <v>Materiais</v>
      </c>
    </row>
    <row r="12959" spans="1:12" x14ac:dyDescent="0.3">
      <c r="A12959" s="82" t="str">
        <f t="shared" si="404"/>
        <v>2019</v>
      </c>
      <c r="B12959" s="260" t="s">
        <v>2228</v>
      </c>
      <c r="C12959" s="261" t="s">
        <v>138</v>
      </c>
      <c r="D12959" s="74" t="str">
        <f t="shared" si="405"/>
        <v>mar/2019</v>
      </c>
      <c r="E12959" s="264">
        <v>43549</v>
      </c>
      <c r="F12959" s="260" t="s">
        <v>4377</v>
      </c>
      <c r="G12959" s="260" t="s">
        <v>2229</v>
      </c>
      <c r="H12959" s="265" t="s">
        <v>4465</v>
      </c>
      <c r="I12959" s="265" t="s">
        <v>128</v>
      </c>
      <c r="J12959" s="266">
        <v>-26959.119999999999</v>
      </c>
      <c r="K12959" s="83" t="str">
        <f>IFERROR(IFERROR(VLOOKUP(I12959,'DE-PARA'!B:D,3,0),VLOOKUP(I12959,'DE-PARA'!C:D,2,0)),"NÃO ENCONTRADO")</f>
        <v>Encargos sobre Folha de Pagamento</v>
      </c>
      <c r="L12959" s="50" t="str">
        <f>VLOOKUP(K12959,'Base -Receita-Despesa'!$B:$AS,1,FALSE)</f>
        <v>Encargos sobre Folha de Pagamento</v>
      </c>
    </row>
    <row r="12960" spans="1:12" x14ac:dyDescent="0.3">
      <c r="A12960" s="82" t="str">
        <f t="shared" si="404"/>
        <v>2019</v>
      </c>
      <c r="B12960" s="260" t="s">
        <v>2228</v>
      </c>
      <c r="C12960" s="261" t="s">
        <v>138</v>
      </c>
      <c r="D12960" s="74" t="str">
        <f t="shared" si="405"/>
        <v>mar/2019</v>
      </c>
      <c r="E12960" s="264">
        <v>43549</v>
      </c>
      <c r="F12960" s="260" t="s">
        <v>4377</v>
      </c>
      <c r="G12960" s="260" t="s">
        <v>2229</v>
      </c>
      <c r="H12960" s="265" t="s">
        <v>4465</v>
      </c>
      <c r="I12960" s="265" t="s">
        <v>562</v>
      </c>
      <c r="J12960" s="266">
        <v>-1482.75</v>
      </c>
      <c r="K12960" s="83" t="str">
        <f>IFERROR(IFERROR(VLOOKUP(I12960,'DE-PARA'!B:D,3,0),VLOOKUP(I12960,'DE-PARA'!C:D,2,0)),"NÃO ENCONTRADO")</f>
        <v>Outras Saídas</v>
      </c>
      <c r="L12960" s="50" t="str">
        <f>VLOOKUP(K12960,'Base -Receita-Despesa'!$B:$AS,1,FALSE)</f>
        <v>Outras Saídas</v>
      </c>
    </row>
    <row r="12961" spans="1:12" x14ac:dyDescent="0.3">
      <c r="A12961" s="82" t="str">
        <f t="shared" si="404"/>
        <v>2019</v>
      </c>
      <c r="B12961" s="260" t="s">
        <v>2228</v>
      </c>
      <c r="C12961" s="261" t="s">
        <v>138</v>
      </c>
      <c r="D12961" s="74" t="str">
        <f t="shared" si="405"/>
        <v>mar/2019</v>
      </c>
      <c r="E12961" s="264">
        <v>43549</v>
      </c>
      <c r="F12961" s="260">
        <v>42079</v>
      </c>
      <c r="G12961" s="260" t="s">
        <v>2229</v>
      </c>
      <c r="H12961" s="265" t="s">
        <v>3287</v>
      </c>
      <c r="I12961" s="265" t="s">
        <v>2182</v>
      </c>
      <c r="J12961" s="266">
        <v>-3822</v>
      </c>
      <c r="K12961" s="83" t="str">
        <f>IFERROR(IFERROR(VLOOKUP(I12961,'DE-PARA'!B:D,3,0),VLOOKUP(I12961,'DE-PARA'!C:D,2,0)),"NÃO ENCONTRADO")</f>
        <v>Materiais</v>
      </c>
      <c r="L12961" s="50" t="str">
        <f>VLOOKUP(K12961,'Base -Receita-Despesa'!$B:$AS,1,FALSE)</f>
        <v>Materiais</v>
      </c>
    </row>
    <row r="12962" spans="1:12" x14ac:dyDescent="0.3">
      <c r="A12962" s="82" t="str">
        <f t="shared" si="404"/>
        <v>2019</v>
      </c>
      <c r="B12962" s="260" t="s">
        <v>2228</v>
      </c>
      <c r="C12962" s="261" t="s">
        <v>138</v>
      </c>
      <c r="D12962" s="74" t="str">
        <f t="shared" si="405"/>
        <v>mar/2019</v>
      </c>
      <c r="E12962" s="264">
        <v>43549</v>
      </c>
      <c r="F12962" s="260">
        <v>42048</v>
      </c>
      <c r="G12962" s="260" t="s">
        <v>2229</v>
      </c>
      <c r="H12962" s="265" t="s">
        <v>3287</v>
      </c>
      <c r="I12962" s="265" t="s">
        <v>2182</v>
      </c>
      <c r="J12962" s="266">
        <v>-1525</v>
      </c>
      <c r="K12962" s="83" t="str">
        <f>IFERROR(IFERROR(VLOOKUP(I12962,'DE-PARA'!B:D,3,0),VLOOKUP(I12962,'DE-PARA'!C:D,2,0)),"NÃO ENCONTRADO")</f>
        <v>Materiais</v>
      </c>
      <c r="L12962" s="50" t="str">
        <f>VLOOKUP(K12962,'Base -Receita-Despesa'!$B:$AS,1,FALSE)</f>
        <v>Materiais</v>
      </c>
    </row>
    <row r="12963" spans="1:12" x14ac:dyDescent="0.3">
      <c r="A12963" s="82" t="str">
        <f t="shared" si="404"/>
        <v>2019</v>
      </c>
      <c r="B12963" s="260" t="s">
        <v>2228</v>
      </c>
      <c r="C12963" s="261" t="s">
        <v>138</v>
      </c>
      <c r="D12963" s="74" t="str">
        <f t="shared" si="405"/>
        <v>mar/2019</v>
      </c>
      <c r="E12963" s="264">
        <v>43549</v>
      </c>
      <c r="F12963" s="260" t="s">
        <v>254</v>
      </c>
      <c r="G12963" s="260" t="s">
        <v>2229</v>
      </c>
      <c r="H12963" s="265" t="s">
        <v>3063</v>
      </c>
      <c r="I12963" s="265" t="s">
        <v>130</v>
      </c>
      <c r="J12963" s="265">
        <v>-525</v>
      </c>
      <c r="K12963" s="83" t="str">
        <f>IFERROR(IFERROR(VLOOKUP(I12963,'DE-PARA'!B:D,3,0),VLOOKUP(I12963,'DE-PARA'!C:D,2,0)),"NÃO ENCONTRADO")</f>
        <v>Rescisões Trabalhistas</v>
      </c>
      <c r="L12963" s="50" t="str">
        <f>VLOOKUP(K12963,'Base -Receita-Despesa'!$B:$AS,1,FALSE)</f>
        <v>Rescisões Trabalhistas</v>
      </c>
    </row>
    <row r="12964" spans="1:12" x14ac:dyDescent="0.3">
      <c r="A12964" s="82" t="str">
        <f t="shared" si="404"/>
        <v>2019</v>
      </c>
      <c r="B12964" s="260" t="s">
        <v>2228</v>
      </c>
      <c r="C12964" s="261" t="s">
        <v>138</v>
      </c>
      <c r="D12964" s="74" t="str">
        <f t="shared" si="405"/>
        <v>mar/2019</v>
      </c>
      <c r="E12964" s="264">
        <v>43549</v>
      </c>
      <c r="F12964" s="260" t="s">
        <v>4466</v>
      </c>
      <c r="G12964" s="260" t="s">
        <v>2229</v>
      </c>
      <c r="H12964" s="261" t="s">
        <v>4467</v>
      </c>
      <c r="I12964" s="265" t="s">
        <v>194</v>
      </c>
      <c r="J12964" s="266">
        <v>-3369.92</v>
      </c>
      <c r="K12964" s="83" t="str">
        <f>IFERROR(IFERROR(VLOOKUP(I12964,'DE-PARA'!B:D,3,0),VLOOKUP(I12964,'DE-PARA'!C:D,2,0)),"NÃO ENCONTRADO")</f>
        <v>Encargos sobre Folha de Pagamento</v>
      </c>
      <c r="L12964" s="50" t="str">
        <f>VLOOKUP(K12964,'Base -Receita-Despesa'!$B:$AS,1,FALSE)</f>
        <v>Encargos sobre Folha de Pagamento</v>
      </c>
    </row>
    <row r="12965" spans="1:12" x14ac:dyDescent="0.3">
      <c r="A12965" s="82" t="str">
        <f t="shared" si="404"/>
        <v>2019</v>
      </c>
      <c r="B12965" s="260" t="s">
        <v>2228</v>
      </c>
      <c r="C12965" s="261" t="s">
        <v>138</v>
      </c>
      <c r="D12965" s="74" t="str">
        <f t="shared" si="405"/>
        <v>mar/2019</v>
      </c>
      <c r="E12965" s="264">
        <v>43549</v>
      </c>
      <c r="F12965" s="260" t="s">
        <v>1261</v>
      </c>
      <c r="G12965" s="260" t="s">
        <v>2229</v>
      </c>
      <c r="H12965" s="265" t="s">
        <v>2250</v>
      </c>
      <c r="I12965" s="265" t="s">
        <v>135</v>
      </c>
      <c r="J12965" s="265">
        <v>-9.5</v>
      </c>
      <c r="K12965" s="83" t="str">
        <f>IFERROR(IFERROR(VLOOKUP(I12965,'DE-PARA'!B:D,3,0),VLOOKUP(I12965,'DE-PARA'!C:D,2,0)),"NÃO ENCONTRADO")</f>
        <v>Outras Saídas</v>
      </c>
      <c r="L12965" s="50" t="str">
        <f>VLOOKUP(K12965,'Base -Receita-Despesa'!$B:$AS,1,FALSE)</f>
        <v>Outras Saídas</v>
      </c>
    </row>
    <row r="12966" spans="1:12" x14ac:dyDescent="0.3">
      <c r="A12966" s="82" t="str">
        <f t="shared" si="404"/>
        <v>2019</v>
      </c>
      <c r="B12966" s="260" t="s">
        <v>2228</v>
      </c>
      <c r="C12966" s="261" t="s">
        <v>138</v>
      </c>
      <c r="D12966" s="74" t="str">
        <f t="shared" si="405"/>
        <v>mar/2019</v>
      </c>
      <c r="E12966" s="264">
        <v>43549</v>
      </c>
      <c r="F12966" s="260" t="s">
        <v>1261</v>
      </c>
      <c r="G12966" s="260" t="s">
        <v>2229</v>
      </c>
      <c r="H12966" s="265" t="s">
        <v>2250</v>
      </c>
      <c r="I12966" s="265" t="s">
        <v>135</v>
      </c>
      <c r="J12966" s="265">
        <v>-9.5</v>
      </c>
      <c r="K12966" s="83" t="str">
        <f>IFERROR(IFERROR(VLOOKUP(I12966,'DE-PARA'!B:D,3,0),VLOOKUP(I12966,'DE-PARA'!C:D,2,0)),"NÃO ENCONTRADO")</f>
        <v>Outras Saídas</v>
      </c>
      <c r="L12966" s="50" t="str">
        <f>VLOOKUP(K12966,'Base -Receita-Despesa'!$B:$AS,1,FALSE)</f>
        <v>Outras Saídas</v>
      </c>
    </row>
    <row r="12967" spans="1:12" x14ac:dyDescent="0.3">
      <c r="A12967" s="82" t="str">
        <f t="shared" si="404"/>
        <v>2019</v>
      </c>
      <c r="B12967" s="260" t="s">
        <v>2228</v>
      </c>
      <c r="C12967" s="261" t="s">
        <v>138</v>
      </c>
      <c r="D12967" s="74" t="str">
        <f t="shared" si="405"/>
        <v>mar/2019</v>
      </c>
      <c r="E12967" s="264">
        <v>43549</v>
      </c>
      <c r="F12967" s="260" t="s">
        <v>1261</v>
      </c>
      <c r="G12967" s="260" t="s">
        <v>2229</v>
      </c>
      <c r="H12967" s="265" t="s">
        <v>2250</v>
      </c>
      <c r="I12967" s="265" t="s">
        <v>135</v>
      </c>
      <c r="J12967" s="265">
        <v>-9.5</v>
      </c>
      <c r="K12967" s="83" t="str">
        <f>IFERROR(IFERROR(VLOOKUP(I12967,'DE-PARA'!B:D,3,0),VLOOKUP(I12967,'DE-PARA'!C:D,2,0)),"NÃO ENCONTRADO")</f>
        <v>Outras Saídas</v>
      </c>
      <c r="L12967" s="50" t="str">
        <f>VLOOKUP(K12967,'Base -Receita-Despesa'!$B:$AS,1,FALSE)</f>
        <v>Outras Saídas</v>
      </c>
    </row>
    <row r="12968" spans="1:12" x14ac:dyDescent="0.3">
      <c r="A12968" s="82" t="str">
        <f t="shared" si="404"/>
        <v>2019</v>
      </c>
      <c r="B12968" s="260" t="s">
        <v>2228</v>
      </c>
      <c r="C12968" s="261" t="s">
        <v>138</v>
      </c>
      <c r="D12968" s="74" t="str">
        <f t="shared" si="405"/>
        <v>mar/2019</v>
      </c>
      <c r="E12968" s="264">
        <v>43549</v>
      </c>
      <c r="F12968" s="260" t="s">
        <v>1261</v>
      </c>
      <c r="G12968" s="260" t="s">
        <v>2229</v>
      </c>
      <c r="H12968" s="265" t="s">
        <v>2250</v>
      </c>
      <c r="I12968" s="265" t="s">
        <v>135</v>
      </c>
      <c r="J12968" s="265">
        <v>-9.5</v>
      </c>
      <c r="K12968" s="83" t="str">
        <f>IFERROR(IFERROR(VLOOKUP(I12968,'DE-PARA'!B:D,3,0),VLOOKUP(I12968,'DE-PARA'!C:D,2,0)),"NÃO ENCONTRADO")</f>
        <v>Outras Saídas</v>
      </c>
      <c r="L12968" s="50" t="str">
        <f>VLOOKUP(K12968,'Base -Receita-Despesa'!$B:$AS,1,FALSE)</f>
        <v>Outras Saídas</v>
      </c>
    </row>
    <row r="12969" spans="1:12" x14ac:dyDescent="0.3">
      <c r="A12969" s="82" t="str">
        <f t="shared" si="404"/>
        <v>2019</v>
      </c>
      <c r="B12969" s="260" t="s">
        <v>2228</v>
      </c>
      <c r="C12969" s="261" t="s">
        <v>138</v>
      </c>
      <c r="D12969" s="74" t="str">
        <f t="shared" si="405"/>
        <v>mar/2019</v>
      </c>
      <c r="E12969" s="264">
        <v>43550</v>
      </c>
      <c r="F12969" s="260">
        <v>82227</v>
      </c>
      <c r="G12969" s="260" t="s">
        <v>2330</v>
      </c>
      <c r="H12969" s="265" t="s">
        <v>4457</v>
      </c>
      <c r="I12969" s="265" t="s">
        <v>2181</v>
      </c>
      <c r="J12969" s="266">
        <v>-2052.2600000000002</v>
      </c>
      <c r="K12969" s="83" t="str">
        <f>IFERROR(IFERROR(VLOOKUP(I12969,'DE-PARA'!B:D,3,0),VLOOKUP(I12969,'DE-PARA'!C:D,2,0)),"NÃO ENCONTRADO")</f>
        <v>Materiais</v>
      </c>
      <c r="L12969" s="50" t="str">
        <f>VLOOKUP(K12969,'Base -Receita-Despesa'!$B:$AS,1,FALSE)</f>
        <v>Materiais</v>
      </c>
    </row>
    <row r="12970" spans="1:12" x14ac:dyDescent="0.3">
      <c r="A12970" s="82" t="str">
        <f t="shared" ref="A12970:A13033" si="406">IF(K12970="NÃO ENCONTRADO",0,RIGHT(D12970,4))</f>
        <v>2019</v>
      </c>
      <c r="B12970" s="260" t="s">
        <v>2228</v>
      </c>
      <c r="C12970" s="261" t="s">
        <v>138</v>
      </c>
      <c r="D12970" s="74" t="str">
        <f t="shared" si="405"/>
        <v>mar/2019</v>
      </c>
      <c r="E12970" s="264">
        <v>43550</v>
      </c>
      <c r="F12970" s="260">
        <v>82227</v>
      </c>
      <c r="G12970" s="260" t="s">
        <v>2330</v>
      </c>
      <c r="H12970" s="265" t="s">
        <v>4457</v>
      </c>
      <c r="I12970" s="265" t="s">
        <v>562</v>
      </c>
      <c r="J12970" s="265">
        <v>-280.79000000000002</v>
      </c>
      <c r="K12970" s="83" t="str">
        <f>IFERROR(IFERROR(VLOOKUP(I12970,'DE-PARA'!B:D,3,0),VLOOKUP(I12970,'DE-PARA'!C:D,2,0)),"NÃO ENCONTRADO")</f>
        <v>Outras Saídas</v>
      </c>
      <c r="L12970" s="50" t="str">
        <f>VLOOKUP(K12970,'Base -Receita-Despesa'!$B:$AS,1,FALSE)</f>
        <v>Outras Saídas</v>
      </c>
    </row>
    <row r="12971" spans="1:12" x14ac:dyDescent="0.3">
      <c r="A12971" s="82" t="str">
        <f t="shared" si="406"/>
        <v>2019</v>
      </c>
      <c r="B12971" s="260" t="s">
        <v>2228</v>
      </c>
      <c r="C12971" s="261" t="s">
        <v>138</v>
      </c>
      <c r="D12971" s="74" t="str">
        <f t="shared" si="405"/>
        <v>mar/2019</v>
      </c>
      <c r="E12971" s="264">
        <v>43550</v>
      </c>
      <c r="F12971" s="260" t="s">
        <v>4374</v>
      </c>
      <c r="G12971" s="260" t="s">
        <v>2229</v>
      </c>
      <c r="H12971" s="265" t="s">
        <v>72</v>
      </c>
      <c r="I12971" s="265" t="s">
        <v>1064</v>
      </c>
      <c r="J12971" s="266">
        <v>-54282.41</v>
      </c>
      <c r="K12971" s="83" t="str">
        <f>IFERROR(IFERROR(VLOOKUP(I12971,'DE-PARA'!B:D,3,0),VLOOKUP(I12971,'DE-PARA'!C:D,2,0)),"NÃO ENCONTRADO")</f>
        <v>Saídas Da C/A Por Regates (-)</v>
      </c>
      <c r="L12971" s="50" t="str">
        <f>VLOOKUP(K12971,'Base -Receita-Despesa'!$B:$AS,1,FALSE)</f>
        <v>SAÍDAS DA C/A POR REGATES (-)</v>
      </c>
    </row>
    <row r="12972" spans="1:12" x14ac:dyDescent="0.3">
      <c r="A12972" s="82" t="str">
        <f t="shared" si="406"/>
        <v>2019</v>
      </c>
      <c r="B12972" s="260" t="s">
        <v>2228</v>
      </c>
      <c r="C12972" s="261" t="s">
        <v>138</v>
      </c>
      <c r="D12972" s="74" t="str">
        <f t="shared" si="405"/>
        <v>mar/2019</v>
      </c>
      <c r="E12972" s="264">
        <v>43550</v>
      </c>
      <c r="F12972" s="260">
        <v>193494</v>
      </c>
      <c r="G12972" s="260" t="s">
        <v>2330</v>
      </c>
      <c r="H12972" s="265" t="s">
        <v>4434</v>
      </c>
      <c r="I12972" s="265" t="s">
        <v>2181</v>
      </c>
      <c r="J12972" s="266">
        <v>-3546.27</v>
      </c>
      <c r="K12972" s="83" t="str">
        <f>IFERROR(IFERROR(VLOOKUP(I12972,'DE-PARA'!B:D,3,0),VLOOKUP(I12972,'DE-PARA'!C:D,2,0)),"NÃO ENCONTRADO")</f>
        <v>Materiais</v>
      </c>
      <c r="L12972" s="50" t="str">
        <f>VLOOKUP(K12972,'Base -Receita-Despesa'!$B:$AS,1,FALSE)</f>
        <v>Materiais</v>
      </c>
    </row>
    <row r="12973" spans="1:12" x14ac:dyDescent="0.3">
      <c r="A12973" s="82" t="str">
        <f t="shared" si="406"/>
        <v>2019</v>
      </c>
      <c r="B12973" s="260" t="s">
        <v>2228</v>
      </c>
      <c r="C12973" s="261" t="s">
        <v>138</v>
      </c>
      <c r="D12973" s="74" t="str">
        <f t="shared" si="405"/>
        <v>mar/2019</v>
      </c>
      <c r="E12973" s="264">
        <v>43550</v>
      </c>
      <c r="F12973" s="260">
        <v>156</v>
      </c>
      <c r="G12973" s="260" t="s">
        <v>2229</v>
      </c>
      <c r="H12973" s="265" t="s">
        <v>2389</v>
      </c>
      <c r="I12973" s="265" t="s">
        <v>2197</v>
      </c>
      <c r="J12973" s="266">
        <v>-5600</v>
      </c>
      <c r="K12973" s="83" t="str">
        <f>IFERROR(IFERROR(VLOOKUP(I12973,'DE-PARA'!B:D,3,0),VLOOKUP(I12973,'DE-PARA'!C:D,2,0)),"NÃO ENCONTRADO")</f>
        <v>Serviços</v>
      </c>
      <c r="L12973" s="50" t="str">
        <f>VLOOKUP(K12973,'Base -Receita-Despesa'!$B:$AS,1,FALSE)</f>
        <v>Serviços</v>
      </c>
    </row>
    <row r="12974" spans="1:12" x14ac:dyDescent="0.3">
      <c r="A12974" s="82" t="str">
        <f t="shared" si="406"/>
        <v>2019</v>
      </c>
      <c r="B12974" s="260" t="s">
        <v>2228</v>
      </c>
      <c r="C12974" s="261" t="s">
        <v>138</v>
      </c>
      <c r="D12974" s="74" t="str">
        <f t="shared" si="405"/>
        <v>mar/2019</v>
      </c>
      <c r="E12974" s="264">
        <v>43550</v>
      </c>
      <c r="F12974" s="260">
        <v>1100704</v>
      </c>
      <c r="G12974" s="260" t="s">
        <v>2238</v>
      </c>
      <c r="H12974" s="265" t="s">
        <v>4400</v>
      </c>
      <c r="I12974" s="265" t="s">
        <v>2181</v>
      </c>
      <c r="J12974" s="266">
        <v>-1854.81</v>
      </c>
      <c r="K12974" s="83" t="str">
        <f>IFERROR(IFERROR(VLOOKUP(I12974,'DE-PARA'!B:D,3,0),VLOOKUP(I12974,'DE-PARA'!C:D,2,0)),"NÃO ENCONTRADO")</f>
        <v>Materiais</v>
      </c>
      <c r="L12974" s="50" t="str">
        <f>VLOOKUP(K12974,'Base -Receita-Despesa'!$B:$AS,1,FALSE)</f>
        <v>Materiais</v>
      </c>
    </row>
    <row r="12975" spans="1:12" x14ac:dyDescent="0.3">
      <c r="A12975" s="82" t="str">
        <f t="shared" si="406"/>
        <v>2019</v>
      </c>
      <c r="B12975" s="260" t="s">
        <v>2228</v>
      </c>
      <c r="C12975" s="261" t="s">
        <v>138</v>
      </c>
      <c r="D12975" s="74" t="str">
        <f t="shared" si="405"/>
        <v>mar/2019</v>
      </c>
      <c r="E12975" s="264">
        <v>43550</v>
      </c>
      <c r="F12975" s="260">
        <v>10784</v>
      </c>
      <c r="G12975" s="260" t="s">
        <v>2229</v>
      </c>
      <c r="H12975" s="265" t="s">
        <v>4468</v>
      </c>
      <c r="I12975" s="265" t="s">
        <v>2183</v>
      </c>
      <c r="J12975" s="265">
        <v>-414</v>
      </c>
      <c r="K12975" s="83" t="str">
        <f>IFERROR(IFERROR(VLOOKUP(I12975,'DE-PARA'!B:D,3,0),VLOOKUP(I12975,'DE-PARA'!C:D,2,0)),"NÃO ENCONTRADO")</f>
        <v>Materiais</v>
      </c>
      <c r="L12975" s="50" t="str">
        <f>VLOOKUP(K12975,'Base -Receita-Despesa'!$B:$AS,1,FALSE)</f>
        <v>Materiais</v>
      </c>
    </row>
    <row r="12976" spans="1:12" x14ac:dyDescent="0.3">
      <c r="A12976" s="82" t="str">
        <f t="shared" si="406"/>
        <v>2019</v>
      </c>
      <c r="B12976" s="260" t="s">
        <v>2228</v>
      </c>
      <c r="C12976" s="261" t="s">
        <v>138</v>
      </c>
      <c r="D12976" s="74" t="str">
        <f t="shared" si="405"/>
        <v>mar/2019</v>
      </c>
      <c r="E12976" s="264">
        <v>43550</v>
      </c>
      <c r="F12976" s="260">
        <v>10876</v>
      </c>
      <c r="G12976" s="260" t="s">
        <v>2229</v>
      </c>
      <c r="H12976" s="265" t="s">
        <v>4468</v>
      </c>
      <c r="I12976" s="265" t="s">
        <v>2183</v>
      </c>
      <c r="J12976" s="265">
        <v>-164</v>
      </c>
      <c r="K12976" s="83" t="str">
        <f>IFERROR(IFERROR(VLOOKUP(I12976,'DE-PARA'!B:D,3,0),VLOOKUP(I12976,'DE-PARA'!C:D,2,0)),"NÃO ENCONTRADO")</f>
        <v>Materiais</v>
      </c>
      <c r="L12976" s="50" t="str">
        <f>VLOOKUP(K12976,'Base -Receita-Despesa'!$B:$AS,1,FALSE)</f>
        <v>Materiais</v>
      </c>
    </row>
    <row r="12977" spans="1:12" x14ac:dyDescent="0.3">
      <c r="A12977" s="82" t="str">
        <f t="shared" si="406"/>
        <v>2019</v>
      </c>
      <c r="B12977" s="260" t="s">
        <v>2228</v>
      </c>
      <c r="C12977" s="261" t="s">
        <v>138</v>
      </c>
      <c r="D12977" s="74" t="str">
        <f t="shared" si="405"/>
        <v>mar/2019</v>
      </c>
      <c r="E12977" s="264">
        <v>43550</v>
      </c>
      <c r="F12977" s="260">
        <v>10810</v>
      </c>
      <c r="G12977" s="260" t="s">
        <v>2229</v>
      </c>
      <c r="H12977" s="265" t="s">
        <v>4468</v>
      </c>
      <c r="I12977" s="265" t="s">
        <v>2183</v>
      </c>
      <c r="J12977" s="265">
        <v>-316</v>
      </c>
      <c r="K12977" s="83" t="str">
        <f>IFERROR(IFERROR(VLOOKUP(I12977,'DE-PARA'!B:D,3,0),VLOOKUP(I12977,'DE-PARA'!C:D,2,0)),"NÃO ENCONTRADO")</f>
        <v>Materiais</v>
      </c>
      <c r="L12977" s="50" t="str">
        <f>VLOOKUP(K12977,'Base -Receita-Despesa'!$B:$AS,1,FALSE)</f>
        <v>Materiais</v>
      </c>
    </row>
    <row r="12978" spans="1:12" x14ac:dyDescent="0.3">
      <c r="A12978" s="82" t="str">
        <f t="shared" si="406"/>
        <v>2019</v>
      </c>
      <c r="B12978" s="260" t="s">
        <v>2228</v>
      </c>
      <c r="C12978" s="261" t="s">
        <v>138</v>
      </c>
      <c r="D12978" s="74" t="str">
        <f t="shared" si="405"/>
        <v>mar/2019</v>
      </c>
      <c r="E12978" s="264">
        <v>43550</v>
      </c>
      <c r="F12978" s="260">
        <v>10938</v>
      </c>
      <c r="G12978" s="260" t="s">
        <v>2229</v>
      </c>
      <c r="H12978" s="265" t="s">
        <v>4468</v>
      </c>
      <c r="I12978" s="265" t="s">
        <v>2183</v>
      </c>
      <c r="J12978" s="266">
        <v>-1292</v>
      </c>
      <c r="K12978" s="83" t="str">
        <f>IFERROR(IFERROR(VLOOKUP(I12978,'DE-PARA'!B:D,3,0),VLOOKUP(I12978,'DE-PARA'!C:D,2,0)),"NÃO ENCONTRADO")</f>
        <v>Materiais</v>
      </c>
      <c r="L12978" s="50" t="str">
        <f>VLOOKUP(K12978,'Base -Receita-Despesa'!$B:$AS,1,FALSE)</f>
        <v>Materiais</v>
      </c>
    </row>
    <row r="12979" spans="1:12" x14ac:dyDescent="0.3">
      <c r="A12979" s="82" t="str">
        <f t="shared" si="406"/>
        <v>2019</v>
      </c>
      <c r="B12979" s="260" t="s">
        <v>2228</v>
      </c>
      <c r="C12979" s="261" t="s">
        <v>138</v>
      </c>
      <c r="D12979" s="74" t="str">
        <f t="shared" si="405"/>
        <v>mar/2019</v>
      </c>
      <c r="E12979" s="264">
        <v>43550</v>
      </c>
      <c r="F12979" s="260">
        <v>7794</v>
      </c>
      <c r="G12979" s="260" t="s">
        <v>2232</v>
      </c>
      <c r="H12979" s="265" t="s">
        <v>3159</v>
      </c>
      <c r="I12979" s="265" t="s">
        <v>2181</v>
      </c>
      <c r="J12979" s="266">
        <v>-2438.3200000000002</v>
      </c>
      <c r="K12979" s="83" t="str">
        <f>IFERROR(IFERROR(VLOOKUP(I12979,'DE-PARA'!B:D,3,0),VLOOKUP(I12979,'DE-PARA'!C:D,2,0)),"NÃO ENCONTRADO")</f>
        <v>Materiais</v>
      </c>
      <c r="L12979" s="50" t="str">
        <f>VLOOKUP(K12979,'Base -Receita-Despesa'!$B:$AS,1,FALSE)</f>
        <v>Materiais</v>
      </c>
    </row>
    <row r="12980" spans="1:12" x14ac:dyDescent="0.3">
      <c r="A12980" s="82" t="str">
        <f t="shared" si="406"/>
        <v>2019</v>
      </c>
      <c r="B12980" s="260" t="s">
        <v>2228</v>
      </c>
      <c r="C12980" s="261" t="s">
        <v>138</v>
      </c>
      <c r="D12980" s="74" t="str">
        <f t="shared" si="405"/>
        <v>mar/2019</v>
      </c>
      <c r="E12980" s="264">
        <v>43550</v>
      </c>
      <c r="F12980" s="260">
        <v>38466</v>
      </c>
      <c r="G12980" s="260" t="s">
        <v>2229</v>
      </c>
      <c r="H12980" s="265" t="s">
        <v>4469</v>
      </c>
      <c r="I12980" s="265" t="s">
        <v>2182</v>
      </c>
      <c r="J12980" s="265">
        <v>-475</v>
      </c>
      <c r="K12980" s="83" t="str">
        <f>IFERROR(IFERROR(VLOOKUP(I12980,'DE-PARA'!B:D,3,0),VLOOKUP(I12980,'DE-PARA'!C:D,2,0)),"NÃO ENCONTRADO")</f>
        <v>Materiais</v>
      </c>
      <c r="L12980" s="50" t="str">
        <f>VLOOKUP(K12980,'Base -Receita-Despesa'!$B:$AS,1,FALSE)</f>
        <v>Materiais</v>
      </c>
    </row>
    <row r="12981" spans="1:12" x14ac:dyDescent="0.3">
      <c r="A12981" s="82" t="str">
        <f t="shared" si="406"/>
        <v>2019</v>
      </c>
      <c r="B12981" s="260" t="s">
        <v>2228</v>
      </c>
      <c r="C12981" s="261" t="s">
        <v>138</v>
      </c>
      <c r="D12981" s="74" t="str">
        <f t="shared" si="405"/>
        <v>mar/2019</v>
      </c>
      <c r="E12981" s="264">
        <v>43550</v>
      </c>
      <c r="F12981" s="260">
        <v>38466</v>
      </c>
      <c r="G12981" s="260" t="s">
        <v>2229</v>
      </c>
      <c r="H12981" s="265" t="s">
        <v>4469</v>
      </c>
      <c r="I12981" s="265" t="s">
        <v>562</v>
      </c>
      <c r="J12981" s="265">
        <v>-131.99</v>
      </c>
      <c r="K12981" s="83" t="str">
        <f>IFERROR(IFERROR(VLOOKUP(I12981,'DE-PARA'!B:D,3,0),VLOOKUP(I12981,'DE-PARA'!C:D,2,0)),"NÃO ENCONTRADO")</f>
        <v>Outras Saídas</v>
      </c>
      <c r="L12981" s="50" t="str">
        <f>VLOOKUP(K12981,'Base -Receita-Despesa'!$B:$AS,1,FALSE)</f>
        <v>Outras Saídas</v>
      </c>
    </row>
    <row r="12982" spans="1:12" x14ac:dyDescent="0.3">
      <c r="A12982" s="82" t="str">
        <f t="shared" si="406"/>
        <v>2019</v>
      </c>
      <c r="B12982" s="260" t="s">
        <v>2228</v>
      </c>
      <c r="C12982" s="261" t="s">
        <v>138</v>
      </c>
      <c r="D12982" s="74" t="str">
        <f t="shared" si="405"/>
        <v>mar/2019</v>
      </c>
      <c r="E12982" s="264">
        <v>43550</v>
      </c>
      <c r="F12982" s="260">
        <v>258</v>
      </c>
      <c r="G12982" s="260" t="s">
        <v>2232</v>
      </c>
      <c r="H12982" s="265" t="s">
        <v>4435</v>
      </c>
      <c r="I12982" s="265" t="s">
        <v>2191</v>
      </c>
      <c r="J12982" s="266">
        <v>-3621.2</v>
      </c>
      <c r="K12982" s="83" t="str">
        <f>IFERROR(IFERROR(VLOOKUP(I12982,'DE-PARA'!B:D,3,0),VLOOKUP(I12982,'DE-PARA'!C:D,2,0)),"NÃO ENCONTRADO")</f>
        <v>Materiais</v>
      </c>
      <c r="L12982" s="50" t="str">
        <f>VLOOKUP(K12982,'Base -Receita-Despesa'!$B:$AS,1,FALSE)</f>
        <v>Materiais</v>
      </c>
    </row>
    <row r="12983" spans="1:12" x14ac:dyDescent="0.3">
      <c r="A12983" s="82" t="str">
        <f t="shared" si="406"/>
        <v>2019</v>
      </c>
      <c r="B12983" s="260" t="s">
        <v>2228</v>
      </c>
      <c r="C12983" s="261" t="s">
        <v>138</v>
      </c>
      <c r="D12983" s="74" t="str">
        <f t="shared" si="405"/>
        <v>mar/2019</v>
      </c>
      <c r="E12983" s="264">
        <v>43550</v>
      </c>
      <c r="F12983" s="260">
        <v>440</v>
      </c>
      <c r="G12983" s="260" t="s">
        <v>2229</v>
      </c>
      <c r="H12983" s="265" t="s">
        <v>4385</v>
      </c>
      <c r="I12983" s="265" t="s">
        <v>120</v>
      </c>
      <c r="J12983" s="266">
        <v>-42620</v>
      </c>
      <c r="K12983" s="83" t="str">
        <f>IFERROR(IFERROR(VLOOKUP(I12983,'DE-PARA'!B:D,3,0),VLOOKUP(I12983,'DE-PARA'!C:D,2,0)),"NÃO ENCONTRADO")</f>
        <v>Serviços</v>
      </c>
      <c r="L12983" s="50" t="str">
        <f>VLOOKUP(K12983,'Base -Receita-Despesa'!$B:$AS,1,FALSE)</f>
        <v>Serviços</v>
      </c>
    </row>
    <row r="12984" spans="1:12" x14ac:dyDescent="0.3">
      <c r="A12984" s="82" t="str">
        <f t="shared" si="406"/>
        <v>2019</v>
      </c>
      <c r="B12984" s="260" t="s">
        <v>2228</v>
      </c>
      <c r="C12984" s="261" t="s">
        <v>138</v>
      </c>
      <c r="D12984" s="74" t="str">
        <f t="shared" si="405"/>
        <v>mar/2019</v>
      </c>
      <c r="E12984" s="264">
        <v>43550</v>
      </c>
      <c r="F12984" s="260" t="s">
        <v>208</v>
      </c>
      <c r="G12984" s="260" t="s">
        <v>2229</v>
      </c>
      <c r="H12984" s="265" t="s">
        <v>4470</v>
      </c>
      <c r="I12984" s="265" t="s">
        <v>160</v>
      </c>
      <c r="J12984" s="265">
        <v>-25</v>
      </c>
      <c r="K12984" s="83" t="str">
        <f>IFERROR(IFERROR(VLOOKUP(I12984,'DE-PARA'!B:D,3,0),VLOOKUP(I12984,'DE-PARA'!C:D,2,0)),"NÃO ENCONTRADO")</f>
        <v>Outras Saídas</v>
      </c>
      <c r="L12984" s="50" t="str">
        <f>VLOOKUP(K12984,'Base -Receita-Despesa'!$B:$AS,1,FALSE)</f>
        <v>Outras Saídas</v>
      </c>
    </row>
    <row r="12985" spans="1:12" x14ac:dyDescent="0.3">
      <c r="A12985" s="82" t="str">
        <f t="shared" si="406"/>
        <v>2019</v>
      </c>
      <c r="B12985" s="260" t="s">
        <v>2228</v>
      </c>
      <c r="C12985" s="261" t="s">
        <v>138</v>
      </c>
      <c r="D12985" s="74" t="str">
        <f t="shared" si="405"/>
        <v>mar/2019</v>
      </c>
      <c r="E12985" s="264">
        <v>43550</v>
      </c>
      <c r="F12985" s="260">
        <v>243309</v>
      </c>
      <c r="G12985" s="260" t="s">
        <v>2324</v>
      </c>
      <c r="H12985" s="265" t="s">
        <v>4456</v>
      </c>
      <c r="I12985" s="265" t="s">
        <v>2182</v>
      </c>
      <c r="J12985" s="265">
        <v>-926.8</v>
      </c>
      <c r="K12985" s="83" t="str">
        <f>IFERROR(IFERROR(VLOOKUP(I12985,'DE-PARA'!B:D,3,0),VLOOKUP(I12985,'DE-PARA'!C:D,2,0)),"NÃO ENCONTRADO")</f>
        <v>Materiais</v>
      </c>
      <c r="L12985" s="50" t="str">
        <f>VLOOKUP(K12985,'Base -Receita-Despesa'!$B:$AS,1,FALSE)</f>
        <v>Materiais</v>
      </c>
    </row>
    <row r="12986" spans="1:12" x14ac:dyDescent="0.3">
      <c r="A12986" s="82" t="str">
        <f t="shared" si="406"/>
        <v>2019</v>
      </c>
      <c r="B12986" s="260" t="s">
        <v>2228</v>
      </c>
      <c r="C12986" s="261" t="s">
        <v>138</v>
      </c>
      <c r="D12986" s="74" t="str">
        <f t="shared" si="405"/>
        <v>mar/2019</v>
      </c>
      <c r="E12986" s="264">
        <v>43550</v>
      </c>
      <c r="F12986" s="260">
        <v>243309</v>
      </c>
      <c r="G12986" s="260" t="s">
        <v>2324</v>
      </c>
      <c r="H12986" s="265" t="s">
        <v>4456</v>
      </c>
      <c r="I12986" s="265" t="s">
        <v>562</v>
      </c>
      <c r="J12986" s="265">
        <v>-364.83</v>
      </c>
      <c r="K12986" s="83" t="str">
        <f>IFERROR(IFERROR(VLOOKUP(I12986,'DE-PARA'!B:D,3,0),VLOOKUP(I12986,'DE-PARA'!C:D,2,0)),"NÃO ENCONTRADO")</f>
        <v>Outras Saídas</v>
      </c>
      <c r="L12986" s="50" t="str">
        <f>VLOOKUP(K12986,'Base -Receita-Despesa'!$B:$AS,1,FALSE)</f>
        <v>Outras Saídas</v>
      </c>
    </row>
    <row r="12987" spans="1:12" x14ac:dyDescent="0.3">
      <c r="A12987" s="82" t="str">
        <f t="shared" si="406"/>
        <v>2019</v>
      </c>
      <c r="B12987" s="260" t="s">
        <v>2228</v>
      </c>
      <c r="C12987" s="261" t="s">
        <v>138</v>
      </c>
      <c r="D12987" s="74" t="str">
        <f t="shared" si="405"/>
        <v>mar/2019</v>
      </c>
      <c r="E12987" s="264">
        <v>43550</v>
      </c>
      <c r="F12987" s="260">
        <v>243212</v>
      </c>
      <c r="G12987" s="260" t="s">
        <v>2324</v>
      </c>
      <c r="H12987" s="265" t="s">
        <v>4456</v>
      </c>
      <c r="I12987" s="265" t="s">
        <v>2182</v>
      </c>
      <c r="J12987" s="265">
        <v>-534.46</v>
      </c>
      <c r="K12987" s="83" t="str">
        <f>IFERROR(IFERROR(VLOOKUP(I12987,'DE-PARA'!B:D,3,0),VLOOKUP(I12987,'DE-PARA'!C:D,2,0)),"NÃO ENCONTRADO")</f>
        <v>Materiais</v>
      </c>
      <c r="L12987" s="50" t="str">
        <f>VLOOKUP(K12987,'Base -Receita-Despesa'!$B:$AS,1,FALSE)</f>
        <v>Materiais</v>
      </c>
    </row>
    <row r="12988" spans="1:12" x14ac:dyDescent="0.3">
      <c r="A12988" s="82" t="str">
        <f t="shared" si="406"/>
        <v>2019</v>
      </c>
      <c r="B12988" s="260" t="s">
        <v>2228</v>
      </c>
      <c r="C12988" s="261" t="s">
        <v>138</v>
      </c>
      <c r="D12988" s="74" t="str">
        <f t="shared" si="405"/>
        <v>mar/2019</v>
      </c>
      <c r="E12988" s="264">
        <v>43550</v>
      </c>
      <c r="F12988" s="260">
        <v>243212</v>
      </c>
      <c r="G12988" s="260" t="s">
        <v>2324</v>
      </c>
      <c r="H12988" s="265" t="s">
        <v>4456</v>
      </c>
      <c r="I12988" s="265" t="s">
        <v>562</v>
      </c>
      <c r="J12988" s="265">
        <v>-290.95999999999998</v>
      </c>
      <c r="K12988" s="83" t="str">
        <f>IFERROR(IFERROR(VLOOKUP(I12988,'DE-PARA'!B:D,3,0),VLOOKUP(I12988,'DE-PARA'!C:D,2,0)),"NÃO ENCONTRADO")</f>
        <v>Outras Saídas</v>
      </c>
      <c r="L12988" s="50" t="str">
        <f>VLOOKUP(K12988,'Base -Receita-Despesa'!$B:$AS,1,FALSE)</f>
        <v>Outras Saídas</v>
      </c>
    </row>
    <row r="12989" spans="1:12" x14ac:dyDescent="0.3">
      <c r="A12989" s="82" t="str">
        <f t="shared" si="406"/>
        <v>2019</v>
      </c>
      <c r="B12989" s="260" t="s">
        <v>2228</v>
      </c>
      <c r="C12989" s="261" t="s">
        <v>138</v>
      </c>
      <c r="D12989" s="74" t="str">
        <f t="shared" si="405"/>
        <v>mar/2019</v>
      </c>
      <c r="E12989" s="264">
        <v>43550</v>
      </c>
      <c r="F12989" s="260" t="s">
        <v>1070</v>
      </c>
      <c r="G12989" s="260" t="s">
        <v>2229</v>
      </c>
      <c r="H12989" s="265" t="s">
        <v>1071</v>
      </c>
      <c r="I12989" s="265" t="s">
        <v>2237</v>
      </c>
      <c r="J12989" s="265">
        <v>633.17999999999995</v>
      </c>
      <c r="K12989" s="83" t="str">
        <f>IFERROR(IFERROR(VLOOKUP(I12989,'DE-PARA'!B:D,3,0),VLOOKUP(I12989,'DE-PARA'!C:D,2,0)),"NÃO ENCONTRADO")</f>
        <v>Entrada Conta Aplicação (+)</v>
      </c>
      <c r="L12989" s="50" t="str">
        <f>VLOOKUP(K12989,'Base -Receita-Despesa'!$B:$AS,1,FALSE)</f>
        <v>ENTRADA CONTA APLICAÇÃO (+)</v>
      </c>
    </row>
    <row r="12990" spans="1:12" x14ac:dyDescent="0.3">
      <c r="A12990" s="82" t="str">
        <f t="shared" si="406"/>
        <v>2019</v>
      </c>
      <c r="B12990" s="260" t="s">
        <v>2228</v>
      </c>
      <c r="C12990" s="261" t="s">
        <v>138</v>
      </c>
      <c r="D12990" s="74" t="str">
        <f t="shared" si="405"/>
        <v>mar/2019</v>
      </c>
      <c r="E12990" s="264">
        <v>43550</v>
      </c>
      <c r="F12990" s="260">
        <v>272798</v>
      </c>
      <c r="G12990" s="260" t="s">
        <v>2229</v>
      </c>
      <c r="H12990" s="265" t="s">
        <v>4471</v>
      </c>
      <c r="I12990" s="261" t="s">
        <v>2182</v>
      </c>
      <c r="J12990" s="265">
        <v>-350</v>
      </c>
      <c r="K12990" s="83" t="str">
        <f>IFERROR(IFERROR(VLOOKUP(I12990,'DE-PARA'!B:D,3,0),VLOOKUP(I12990,'DE-PARA'!C:D,2,0)),"NÃO ENCONTRADO")</f>
        <v>Materiais</v>
      </c>
      <c r="L12990" s="50" t="str">
        <f>VLOOKUP(K12990,'Base -Receita-Despesa'!$B:$AS,1,FALSE)</f>
        <v>Materiais</v>
      </c>
    </row>
    <row r="12991" spans="1:12" x14ac:dyDescent="0.3">
      <c r="A12991" s="82" t="str">
        <f t="shared" si="406"/>
        <v>2019</v>
      </c>
      <c r="B12991" s="260" t="s">
        <v>2228</v>
      </c>
      <c r="C12991" s="261" t="s">
        <v>138</v>
      </c>
      <c r="D12991" s="74" t="str">
        <f t="shared" si="405"/>
        <v>mar/2019</v>
      </c>
      <c r="E12991" s="264">
        <v>43550</v>
      </c>
      <c r="F12991" s="260">
        <v>272797</v>
      </c>
      <c r="G12991" s="260" t="s">
        <v>2229</v>
      </c>
      <c r="H12991" s="265" t="s">
        <v>4471</v>
      </c>
      <c r="I12991" s="261" t="s">
        <v>2182</v>
      </c>
      <c r="J12991" s="265">
        <v>-160.4</v>
      </c>
      <c r="K12991" s="83" t="str">
        <f>IFERROR(IFERROR(VLOOKUP(I12991,'DE-PARA'!B:D,3,0),VLOOKUP(I12991,'DE-PARA'!C:D,2,0)),"NÃO ENCONTRADO")</f>
        <v>Materiais</v>
      </c>
      <c r="L12991" s="50" t="str">
        <f>VLOOKUP(K12991,'Base -Receita-Despesa'!$B:$AS,1,FALSE)</f>
        <v>Materiais</v>
      </c>
    </row>
    <row r="12992" spans="1:12" x14ac:dyDescent="0.3">
      <c r="A12992" s="82" t="str">
        <f t="shared" si="406"/>
        <v>2019</v>
      </c>
      <c r="B12992" s="260" t="s">
        <v>2228</v>
      </c>
      <c r="C12992" s="261" t="s">
        <v>138</v>
      </c>
      <c r="D12992" s="74" t="str">
        <f t="shared" si="405"/>
        <v>mar/2019</v>
      </c>
      <c r="E12992" s="264">
        <v>43550</v>
      </c>
      <c r="F12992" s="260">
        <v>271426</v>
      </c>
      <c r="G12992" s="260" t="s">
        <v>2238</v>
      </c>
      <c r="H12992" s="265" t="s">
        <v>4471</v>
      </c>
      <c r="I12992" s="261" t="s">
        <v>2182</v>
      </c>
      <c r="J12992" s="265">
        <v>-439.59</v>
      </c>
      <c r="K12992" s="83" t="str">
        <f>IFERROR(IFERROR(VLOOKUP(I12992,'DE-PARA'!B:D,3,0),VLOOKUP(I12992,'DE-PARA'!C:D,2,0)),"NÃO ENCONTRADO")</f>
        <v>Materiais</v>
      </c>
      <c r="L12992" s="50" t="str">
        <f>VLOOKUP(K12992,'Base -Receita-Despesa'!$B:$AS,1,FALSE)</f>
        <v>Materiais</v>
      </c>
    </row>
    <row r="12993" spans="1:12" x14ac:dyDescent="0.3">
      <c r="A12993" s="82" t="str">
        <f t="shared" si="406"/>
        <v>2019</v>
      </c>
      <c r="B12993" s="260" t="s">
        <v>2228</v>
      </c>
      <c r="C12993" s="261" t="s">
        <v>138</v>
      </c>
      <c r="D12993" s="74" t="str">
        <f t="shared" si="405"/>
        <v>mar/2019</v>
      </c>
      <c r="E12993" s="264">
        <v>43550</v>
      </c>
      <c r="F12993" s="260">
        <v>271427</v>
      </c>
      <c r="G12993" s="260" t="s">
        <v>2238</v>
      </c>
      <c r="H12993" s="265" t="s">
        <v>4471</v>
      </c>
      <c r="I12993" s="261" t="s">
        <v>2182</v>
      </c>
      <c r="J12993" s="266">
        <v>-1521.06</v>
      </c>
      <c r="K12993" s="83" t="str">
        <f>IFERROR(IFERROR(VLOOKUP(I12993,'DE-PARA'!B:D,3,0),VLOOKUP(I12993,'DE-PARA'!C:D,2,0)),"NÃO ENCONTRADO")</f>
        <v>Materiais</v>
      </c>
      <c r="L12993" s="50" t="str">
        <f>VLOOKUP(K12993,'Base -Receita-Despesa'!$B:$AS,1,FALSE)</f>
        <v>Materiais</v>
      </c>
    </row>
    <row r="12994" spans="1:12" x14ac:dyDescent="0.3">
      <c r="A12994" s="82" t="str">
        <f t="shared" si="406"/>
        <v>2019</v>
      </c>
      <c r="B12994" s="260" t="s">
        <v>2228</v>
      </c>
      <c r="C12994" s="261" t="s">
        <v>138</v>
      </c>
      <c r="D12994" s="74" t="str">
        <f t="shared" si="405"/>
        <v>mar/2019</v>
      </c>
      <c r="E12994" s="264">
        <v>43550</v>
      </c>
      <c r="F12994" s="260">
        <v>271428</v>
      </c>
      <c r="G12994" s="260" t="s">
        <v>2238</v>
      </c>
      <c r="H12994" s="265" t="s">
        <v>4471</v>
      </c>
      <c r="I12994" s="261" t="s">
        <v>2181</v>
      </c>
      <c r="J12994" s="266">
        <v>-2767.25</v>
      </c>
      <c r="K12994" s="83" t="str">
        <f>IFERROR(IFERROR(VLOOKUP(I12994,'DE-PARA'!B:D,3,0),VLOOKUP(I12994,'DE-PARA'!C:D,2,0)),"NÃO ENCONTRADO")</f>
        <v>Materiais</v>
      </c>
      <c r="L12994" s="50" t="str">
        <f>VLOOKUP(K12994,'Base -Receita-Despesa'!$B:$AS,1,FALSE)</f>
        <v>Materiais</v>
      </c>
    </row>
    <row r="12995" spans="1:12" x14ac:dyDescent="0.3">
      <c r="A12995" s="82" t="str">
        <f t="shared" si="406"/>
        <v>2019</v>
      </c>
      <c r="B12995" s="260" t="s">
        <v>2228</v>
      </c>
      <c r="C12995" s="261" t="s">
        <v>138</v>
      </c>
      <c r="D12995" s="74" t="str">
        <f t="shared" si="405"/>
        <v>mar/2019</v>
      </c>
      <c r="E12995" s="264">
        <v>43550</v>
      </c>
      <c r="F12995" s="260">
        <v>271436</v>
      </c>
      <c r="G12995" s="260" t="s">
        <v>2238</v>
      </c>
      <c r="H12995" s="265" t="s">
        <v>4471</v>
      </c>
      <c r="I12995" s="261" t="s">
        <v>2181</v>
      </c>
      <c r="J12995" s="266">
        <v>-1060.3399999999999</v>
      </c>
      <c r="K12995" s="83" t="str">
        <f>IFERROR(IFERROR(VLOOKUP(I12995,'DE-PARA'!B:D,3,0),VLOOKUP(I12995,'DE-PARA'!C:D,2,0)),"NÃO ENCONTRADO")</f>
        <v>Materiais</v>
      </c>
      <c r="L12995" s="50" t="str">
        <f>VLOOKUP(K12995,'Base -Receita-Despesa'!$B:$AS,1,FALSE)</f>
        <v>Materiais</v>
      </c>
    </row>
    <row r="12996" spans="1:12" x14ac:dyDescent="0.3">
      <c r="A12996" s="82" t="str">
        <f t="shared" si="406"/>
        <v>2019</v>
      </c>
      <c r="B12996" s="260" t="s">
        <v>2228</v>
      </c>
      <c r="C12996" s="261" t="s">
        <v>138</v>
      </c>
      <c r="D12996" s="74" t="str">
        <f t="shared" ref="D12996:D13059" si="407">TEXT(E12996,"mmm/aaaa")</f>
        <v>mar/2019</v>
      </c>
      <c r="E12996" s="264">
        <v>43550</v>
      </c>
      <c r="F12996" s="260">
        <v>1280</v>
      </c>
      <c r="G12996" s="260" t="s">
        <v>2229</v>
      </c>
      <c r="H12996" s="265" t="s">
        <v>4442</v>
      </c>
      <c r="I12996" s="265" t="s">
        <v>241</v>
      </c>
      <c r="J12996" s="265">
        <v>-280</v>
      </c>
      <c r="K12996" s="83" t="str">
        <f>IFERROR(IFERROR(VLOOKUP(I12996,'DE-PARA'!B:D,3,0),VLOOKUP(I12996,'DE-PARA'!C:D,2,0)),"NÃO ENCONTRADO")</f>
        <v>Serviços</v>
      </c>
      <c r="L12996" s="50" t="str">
        <f>VLOOKUP(K12996,'Base -Receita-Despesa'!$B:$AS,1,FALSE)</f>
        <v>Serviços</v>
      </c>
    </row>
    <row r="12997" spans="1:12" x14ac:dyDescent="0.3">
      <c r="A12997" s="82" t="str">
        <f t="shared" si="406"/>
        <v>2019</v>
      </c>
      <c r="B12997" s="260" t="s">
        <v>2228</v>
      </c>
      <c r="C12997" s="261" t="s">
        <v>138</v>
      </c>
      <c r="D12997" s="74" t="str">
        <f t="shared" si="407"/>
        <v>mar/2019</v>
      </c>
      <c r="E12997" s="264">
        <v>43550</v>
      </c>
      <c r="F12997" s="260">
        <v>2841</v>
      </c>
      <c r="G12997" s="260" t="s">
        <v>2229</v>
      </c>
      <c r="H12997" s="265" t="s">
        <v>4442</v>
      </c>
      <c r="I12997" s="265" t="s">
        <v>241</v>
      </c>
      <c r="J12997" s="265">
        <v>-569.62</v>
      </c>
      <c r="K12997" s="83" t="str">
        <f>IFERROR(IFERROR(VLOOKUP(I12997,'DE-PARA'!B:D,3,0),VLOOKUP(I12997,'DE-PARA'!C:D,2,0)),"NÃO ENCONTRADO")</f>
        <v>Serviços</v>
      </c>
      <c r="L12997" s="50" t="str">
        <f>VLOOKUP(K12997,'Base -Receita-Despesa'!$B:$AS,1,FALSE)</f>
        <v>Serviços</v>
      </c>
    </row>
    <row r="12998" spans="1:12" x14ac:dyDescent="0.3">
      <c r="A12998" s="82" t="str">
        <f t="shared" si="406"/>
        <v>2019</v>
      </c>
      <c r="B12998" s="260" t="s">
        <v>2228</v>
      </c>
      <c r="C12998" s="261" t="s">
        <v>138</v>
      </c>
      <c r="D12998" s="74" t="str">
        <f t="shared" si="407"/>
        <v>mar/2019</v>
      </c>
      <c r="E12998" s="264">
        <v>43550</v>
      </c>
      <c r="F12998" s="260" t="s">
        <v>1261</v>
      </c>
      <c r="G12998" s="260" t="s">
        <v>2229</v>
      </c>
      <c r="H12998" s="265" t="s">
        <v>4381</v>
      </c>
      <c r="I12998" s="265" t="s">
        <v>135</v>
      </c>
      <c r="J12998" s="265">
        <v>-9.5</v>
      </c>
      <c r="K12998" s="83" t="str">
        <f>IFERROR(IFERROR(VLOOKUP(I12998,'DE-PARA'!B:D,3,0),VLOOKUP(I12998,'DE-PARA'!C:D,2,0)),"NÃO ENCONTRADO")</f>
        <v>Outras Saídas</v>
      </c>
      <c r="L12998" s="50" t="str">
        <f>VLOOKUP(K12998,'Base -Receita-Despesa'!$B:$AS,1,FALSE)</f>
        <v>Outras Saídas</v>
      </c>
    </row>
    <row r="12999" spans="1:12" x14ac:dyDescent="0.3">
      <c r="A12999" s="82" t="str">
        <f t="shared" si="406"/>
        <v>2019</v>
      </c>
      <c r="B12999" s="260" t="s">
        <v>2228</v>
      </c>
      <c r="C12999" s="261" t="s">
        <v>138</v>
      </c>
      <c r="D12999" s="74" t="str">
        <f t="shared" si="407"/>
        <v>mar/2019</v>
      </c>
      <c r="E12999" s="264">
        <v>43550</v>
      </c>
      <c r="F12999" s="260" t="s">
        <v>1261</v>
      </c>
      <c r="G12999" s="260" t="s">
        <v>2229</v>
      </c>
      <c r="H12999" s="265" t="s">
        <v>2250</v>
      </c>
      <c r="I12999" s="265" t="s">
        <v>135</v>
      </c>
      <c r="J12999" s="265">
        <v>-9.5</v>
      </c>
      <c r="K12999" s="83" t="str">
        <f>IFERROR(IFERROR(VLOOKUP(I12999,'DE-PARA'!B:D,3,0),VLOOKUP(I12999,'DE-PARA'!C:D,2,0)),"NÃO ENCONTRADO")</f>
        <v>Outras Saídas</v>
      </c>
      <c r="L12999" s="50" t="str">
        <f>VLOOKUP(K12999,'Base -Receita-Despesa'!$B:$AS,1,FALSE)</f>
        <v>Outras Saídas</v>
      </c>
    </row>
    <row r="13000" spans="1:12" x14ac:dyDescent="0.3">
      <c r="A13000" s="82" t="str">
        <f t="shared" si="406"/>
        <v>2019</v>
      </c>
      <c r="B13000" s="260" t="s">
        <v>2228</v>
      </c>
      <c r="C13000" s="261" t="s">
        <v>138</v>
      </c>
      <c r="D13000" s="74" t="str">
        <f t="shared" si="407"/>
        <v>mar/2019</v>
      </c>
      <c r="E13000" s="264">
        <v>43550</v>
      </c>
      <c r="F13000" s="260" t="s">
        <v>1261</v>
      </c>
      <c r="G13000" s="260" t="s">
        <v>2229</v>
      </c>
      <c r="H13000" s="265" t="s">
        <v>2250</v>
      </c>
      <c r="I13000" s="265" t="s">
        <v>135</v>
      </c>
      <c r="J13000" s="265">
        <v>-9.5</v>
      </c>
      <c r="K13000" s="83" t="str">
        <f>IFERROR(IFERROR(VLOOKUP(I13000,'DE-PARA'!B:D,3,0),VLOOKUP(I13000,'DE-PARA'!C:D,2,0)),"NÃO ENCONTRADO")</f>
        <v>Outras Saídas</v>
      </c>
      <c r="L13000" s="50" t="str">
        <f>VLOOKUP(K13000,'Base -Receita-Despesa'!$B:$AS,1,FALSE)</f>
        <v>Outras Saídas</v>
      </c>
    </row>
    <row r="13001" spans="1:12" x14ac:dyDescent="0.3">
      <c r="A13001" s="82" t="str">
        <f t="shared" si="406"/>
        <v>2019</v>
      </c>
      <c r="B13001" s="260" t="s">
        <v>2228</v>
      </c>
      <c r="C13001" s="261" t="s">
        <v>138</v>
      </c>
      <c r="D13001" s="74" t="str">
        <f t="shared" si="407"/>
        <v>mar/2019</v>
      </c>
      <c r="E13001" s="264">
        <v>43550</v>
      </c>
      <c r="F13001" s="260" t="s">
        <v>1261</v>
      </c>
      <c r="G13001" s="260" t="s">
        <v>2229</v>
      </c>
      <c r="H13001" s="265" t="s">
        <v>2250</v>
      </c>
      <c r="I13001" s="265" t="s">
        <v>135</v>
      </c>
      <c r="J13001" s="265">
        <v>-9.5</v>
      </c>
      <c r="K13001" s="83" t="str">
        <f>IFERROR(IFERROR(VLOOKUP(I13001,'DE-PARA'!B:D,3,0),VLOOKUP(I13001,'DE-PARA'!C:D,2,0)),"NÃO ENCONTRADO")</f>
        <v>Outras Saídas</v>
      </c>
      <c r="L13001" s="50" t="str">
        <f>VLOOKUP(K13001,'Base -Receita-Despesa'!$B:$AS,1,FALSE)</f>
        <v>Outras Saídas</v>
      </c>
    </row>
    <row r="13002" spans="1:12" x14ac:dyDescent="0.3">
      <c r="A13002" s="82" t="str">
        <f t="shared" si="406"/>
        <v>2019</v>
      </c>
      <c r="B13002" s="260" t="s">
        <v>2228</v>
      </c>
      <c r="C13002" s="261" t="s">
        <v>138</v>
      </c>
      <c r="D13002" s="74" t="str">
        <f t="shared" si="407"/>
        <v>mar/2019</v>
      </c>
      <c r="E13002" s="264">
        <v>43550</v>
      </c>
      <c r="F13002" s="260" t="s">
        <v>1261</v>
      </c>
      <c r="G13002" s="260" t="s">
        <v>2229</v>
      </c>
      <c r="H13002" s="265" t="s">
        <v>2250</v>
      </c>
      <c r="I13002" s="265" t="s">
        <v>135</v>
      </c>
      <c r="J13002" s="265">
        <v>-9.5</v>
      </c>
      <c r="K13002" s="83" t="str">
        <f>IFERROR(IFERROR(VLOOKUP(I13002,'DE-PARA'!B:D,3,0),VLOOKUP(I13002,'DE-PARA'!C:D,2,0)),"NÃO ENCONTRADO")</f>
        <v>Outras Saídas</v>
      </c>
      <c r="L13002" s="50" t="str">
        <f>VLOOKUP(K13002,'Base -Receita-Despesa'!$B:$AS,1,FALSE)</f>
        <v>Outras Saídas</v>
      </c>
    </row>
    <row r="13003" spans="1:12" x14ac:dyDescent="0.3">
      <c r="A13003" s="82" t="str">
        <f t="shared" si="406"/>
        <v>2019</v>
      </c>
      <c r="B13003" s="260" t="s">
        <v>2228</v>
      </c>
      <c r="C13003" s="261" t="s">
        <v>138</v>
      </c>
      <c r="D13003" s="74" t="str">
        <f t="shared" si="407"/>
        <v>mar/2019</v>
      </c>
      <c r="E13003" s="264">
        <v>43550</v>
      </c>
      <c r="F13003" s="260" t="s">
        <v>1261</v>
      </c>
      <c r="G13003" s="260" t="s">
        <v>2229</v>
      </c>
      <c r="H13003" s="265" t="s">
        <v>2250</v>
      </c>
      <c r="I13003" s="265" t="s">
        <v>135</v>
      </c>
      <c r="J13003" s="265">
        <v>-9.5</v>
      </c>
      <c r="K13003" s="83" t="str">
        <f>IFERROR(IFERROR(VLOOKUP(I13003,'DE-PARA'!B:D,3,0),VLOOKUP(I13003,'DE-PARA'!C:D,2,0)),"NÃO ENCONTRADO")</f>
        <v>Outras Saídas</v>
      </c>
      <c r="L13003" s="50" t="str">
        <f>VLOOKUP(K13003,'Base -Receita-Despesa'!$B:$AS,1,FALSE)</f>
        <v>Outras Saídas</v>
      </c>
    </row>
    <row r="13004" spans="1:12" x14ac:dyDescent="0.3">
      <c r="A13004" s="82" t="str">
        <f t="shared" si="406"/>
        <v>2019</v>
      </c>
      <c r="B13004" s="260" t="s">
        <v>2228</v>
      </c>
      <c r="C13004" s="261" t="s">
        <v>138</v>
      </c>
      <c r="D13004" s="74" t="str">
        <f t="shared" si="407"/>
        <v>mar/2019</v>
      </c>
      <c r="E13004" s="264">
        <v>43550</v>
      </c>
      <c r="F13004" s="260" t="s">
        <v>1261</v>
      </c>
      <c r="G13004" s="260" t="s">
        <v>2229</v>
      </c>
      <c r="H13004" s="265" t="s">
        <v>2250</v>
      </c>
      <c r="I13004" s="265" t="s">
        <v>135</v>
      </c>
      <c r="J13004" s="265">
        <v>-9.5</v>
      </c>
      <c r="K13004" s="83" t="str">
        <f>IFERROR(IFERROR(VLOOKUP(I13004,'DE-PARA'!B:D,3,0),VLOOKUP(I13004,'DE-PARA'!C:D,2,0)),"NÃO ENCONTRADO")</f>
        <v>Outras Saídas</v>
      </c>
      <c r="L13004" s="50" t="str">
        <f>VLOOKUP(K13004,'Base -Receita-Despesa'!$B:$AS,1,FALSE)</f>
        <v>Outras Saídas</v>
      </c>
    </row>
    <row r="13005" spans="1:12" x14ac:dyDescent="0.3">
      <c r="A13005" s="82" t="str">
        <f t="shared" si="406"/>
        <v>2019</v>
      </c>
      <c r="B13005" s="260" t="s">
        <v>2228</v>
      </c>
      <c r="C13005" s="261" t="s">
        <v>138</v>
      </c>
      <c r="D13005" s="74" t="str">
        <f t="shared" si="407"/>
        <v>mar/2019</v>
      </c>
      <c r="E13005" s="264">
        <v>43550</v>
      </c>
      <c r="F13005" s="260" t="s">
        <v>1261</v>
      </c>
      <c r="G13005" s="260" t="s">
        <v>2229</v>
      </c>
      <c r="H13005" s="265" t="s">
        <v>2250</v>
      </c>
      <c r="I13005" s="265" t="s">
        <v>135</v>
      </c>
      <c r="J13005" s="265">
        <v>-9.5</v>
      </c>
      <c r="K13005" s="83" t="str">
        <f>IFERROR(IFERROR(VLOOKUP(I13005,'DE-PARA'!B:D,3,0),VLOOKUP(I13005,'DE-PARA'!C:D,2,0)),"NÃO ENCONTRADO")</f>
        <v>Outras Saídas</v>
      </c>
      <c r="L13005" s="50" t="str">
        <f>VLOOKUP(K13005,'Base -Receita-Despesa'!$B:$AS,1,FALSE)</f>
        <v>Outras Saídas</v>
      </c>
    </row>
    <row r="13006" spans="1:12" x14ac:dyDescent="0.3">
      <c r="A13006" s="82" t="str">
        <f t="shared" si="406"/>
        <v>2019</v>
      </c>
      <c r="B13006" s="260" t="s">
        <v>2228</v>
      </c>
      <c r="C13006" s="261" t="s">
        <v>138</v>
      </c>
      <c r="D13006" s="74" t="str">
        <f t="shared" si="407"/>
        <v>mar/2019</v>
      </c>
      <c r="E13006" s="264">
        <v>43550</v>
      </c>
      <c r="F13006" s="260" t="s">
        <v>1261</v>
      </c>
      <c r="G13006" s="260" t="s">
        <v>2229</v>
      </c>
      <c r="H13006" s="265" t="s">
        <v>2250</v>
      </c>
      <c r="I13006" s="265" t="s">
        <v>135</v>
      </c>
      <c r="J13006" s="265">
        <v>-9.5</v>
      </c>
      <c r="K13006" s="83" t="str">
        <f>IFERROR(IFERROR(VLOOKUP(I13006,'DE-PARA'!B:D,3,0),VLOOKUP(I13006,'DE-PARA'!C:D,2,0)),"NÃO ENCONTRADO")</f>
        <v>Outras Saídas</v>
      </c>
      <c r="L13006" s="50" t="str">
        <f>VLOOKUP(K13006,'Base -Receita-Despesa'!$B:$AS,1,FALSE)</f>
        <v>Outras Saídas</v>
      </c>
    </row>
    <row r="13007" spans="1:12" x14ac:dyDescent="0.3">
      <c r="A13007" s="82" t="str">
        <f t="shared" si="406"/>
        <v>2019</v>
      </c>
      <c r="B13007" s="260" t="s">
        <v>2228</v>
      </c>
      <c r="C13007" s="261" t="s">
        <v>138</v>
      </c>
      <c r="D13007" s="74" t="str">
        <f t="shared" si="407"/>
        <v>mar/2019</v>
      </c>
      <c r="E13007" s="264">
        <v>43550</v>
      </c>
      <c r="F13007" s="260" t="s">
        <v>1261</v>
      </c>
      <c r="G13007" s="260" t="s">
        <v>2229</v>
      </c>
      <c r="H13007" s="265" t="s">
        <v>2250</v>
      </c>
      <c r="I13007" s="265" t="s">
        <v>135</v>
      </c>
      <c r="J13007" s="265">
        <v>-9.5</v>
      </c>
      <c r="K13007" s="83" t="str">
        <f>IFERROR(IFERROR(VLOOKUP(I13007,'DE-PARA'!B:D,3,0),VLOOKUP(I13007,'DE-PARA'!C:D,2,0)),"NÃO ENCONTRADO")</f>
        <v>Outras Saídas</v>
      </c>
      <c r="L13007" s="50" t="str">
        <f>VLOOKUP(K13007,'Base -Receita-Despesa'!$B:$AS,1,FALSE)</f>
        <v>Outras Saídas</v>
      </c>
    </row>
    <row r="13008" spans="1:12" x14ac:dyDescent="0.3">
      <c r="A13008" s="82" t="str">
        <f t="shared" si="406"/>
        <v>2019</v>
      </c>
      <c r="B13008" s="260" t="s">
        <v>2228</v>
      </c>
      <c r="C13008" s="261" t="s">
        <v>138</v>
      </c>
      <c r="D13008" s="74" t="str">
        <f t="shared" si="407"/>
        <v>mar/2019</v>
      </c>
      <c r="E13008" s="264">
        <v>43550</v>
      </c>
      <c r="F13008" s="260" t="s">
        <v>1261</v>
      </c>
      <c r="G13008" s="260" t="s">
        <v>2229</v>
      </c>
      <c r="H13008" s="265" t="s">
        <v>2250</v>
      </c>
      <c r="I13008" s="265" t="s">
        <v>135</v>
      </c>
      <c r="J13008" s="265">
        <v>-9.5</v>
      </c>
      <c r="K13008" s="83" t="str">
        <f>IFERROR(IFERROR(VLOOKUP(I13008,'DE-PARA'!B:D,3,0),VLOOKUP(I13008,'DE-PARA'!C:D,2,0)),"NÃO ENCONTRADO")</f>
        <v>Outras Saídas</v>
      </c>
      <c r="L13008" s="50" t="str">
        <f>VLOOKUP(K13008,'Base -Receita-Despesa'!$B:$AS,1,FALSE)</f>
        <v>Outras Saídas</v>
      </c>
    </row>
    <row r="13009" spans="1:12" x14ac:dyDescent="0.3">
      <c r="A13009" s="82" t="str">
        <f t="shared" si="406"/>
        <v>2019</v>
      </c>
      <c r="B13009" s="260" t="s">
        <v>2228</v>
      </c>
      <c r="C13009" s="261" t="s">
        <v>138</v>
      </c>
      <c r="D13009" s="74" t="str">
        <f t="shared" si="407"/>
        <v>mar/2019</v>
      </c>
      <c r="E13009" s="264">
        <v>43551</v>
      </c>
      <c r="F13009" s="260" t="s">
        <v>4423</v>
      </c>
      <c r="G13009" s="260" t="s">
        <v>2229</v>
      </c>
      <c r="H13009" s="265" t="s">
        <v>2586</v>
      </c>
      <c r="I13009" s="265" t="s">
        <v>540</v>
      </c>
      <c r="J13009" s="265">
        <v>-140.88</v>
      </c>
      <c r="K13009" s="83" t="str">
        <f>IFERROR(IFERROR(VLOOKUP(I13009,'DE-PARA'!B:D,3,0),VLOOKUP(I13009,'DE-PARA'!C:D,2,0)),"NÃO ENCONTRADO")</f>
        <v>Tributos, Taxas e Contribuições</v>
      </c>
      <c r="L13009" s="50" t="str">
        <f>VLOOKUP(K13009,'Base -Receita-Despesa'!$B:$AS,1,FALSE)</f>
        <v>Tributos, Taxas e Contribuições</v>
      </c>
    </row>
    <row r="13010" spans="1:12" x14ac:dyDescent="0.3">
      <c r="A13010" s="82" t="str">
        <f t="shared" si="406"/>
        <v>2019</v>
      </c>
      <c r="B13010" s="260" t="s">
        <v>2228</v>
      </c>
      <c r="C13010" s="261" t="s">
        <v>138</v>
      </c>
      <c r="D13010" s="74" t="str">
        <f t="shared" si="407"/>
        <v>mar/2019</v>
      </c>
      <c r="E13010" s="264">
        <v>43551</v>
      </c>
      <c r="F13010" s="260" t="s">
        <v>1070</v>
      </c>
      <c r="G13010" s="260" t="s">
        <v>2229</v>
      </c>
      <c r="H13010" s="265" t="s">
        <v>1071</v>
      </c>
      <c r="I13010" s="265" t="s">
        <v>2237</v>
      </c>
      <c r="J13010" s="265">
        <v>140.88</v>
      </c>
      <c r="K13010" s="83" t="str">
        <f>IFERROR(IFERROR(VLOOKUP(I13010,'DE-PARA'!B:D,3,0),VLOOKUP(I13010,'DE-PARA'!C:D,2,0)),"NÃO ENCONTRADO")</f>
        <v>Entrada Conta Aplicação (+)</v>
      </c>
      <c r="L13010" s="50" t="str">
        <f>VLOOKUP(K13010,'Base -Receita-Despesa'!$B:$AS,1,FALSE)</f>
        <v>ENTRADA CONTA APLICAÇÃO (+)</v>
      </c>
    </row>
    <row r="13011" spans="1:12" x14ac:dyDescent="0.3">
      <c r="A13011" s="82" t="str">
        <f t="shared" si="406"/>
        <v>2019</v>
      </c>
      <c r="B13011" s="260" t="s">
        <v>2240</v>
      </c>
      <c r="C13011" s="261" t="s">
        <v>138</v>
      </c>
      <c r="D13011" s="74" t="str">
        <f t="shared" si="407"/>
        <v>mar/2019</v>
      </c>
      <c r="E13011" s="264">
        <v>43552</v>
      </c>
      <c r="F13011" s="260" t="s">
        <v>161</v>
      </c>
      <c r="G13011" s="260" t="s">
        <v>2229</v>
      </c>
      <c r="H13011" s="265" t="s">
        <v>161</v>
      </c>
      <c r="I13011" s="265" t="s">
        <v>2168</v>
      </c>
      <c r="J13011" s="266">
        <v>775741.43</v>
      </c>
      <c r="K13011" s="83" t="str">
        <f>IFERROR(IFERROR(VLOOKUP(I13011,'DE-PARA'!B:D,3,0),VLOOKUP(I13011,'DE-PARA'!C:D,2,0)),"NÃO ENCONTRADO")</f>
        <v>Repasses Contrato de Gestão</v>
      </c>
      <c r="L13011" s="50" t="str">
        <f>VLOOKUP(K13011,'Base -Receita-Despesa'!$B:$AS,1,FALSE)</f>
        <v>Repasses Contrato de Gestão</v>
      </c>
    </row>
    <row r="13012" spans="1:12" x14ac:dyDescent="0.3">
      <c r="A13012" s="82" t="str">
        <f t="shared" si="406"/>
        <v>2019</v>
      </c>
      <c r="B13012" s="260" t="s">
        <v>2240</v>
      </c>
      <c r="C13012" s="261" t="s">
        <v>138</v>
      </c>
      <c r="D13012" s="74" t="str">
        <f t="shared" si="407"/>
        <v>mar/2019</v>
      </c>
      <c r="E13012" s="264">
        <v>43552</v>
      </c>
      <c r="F13012" s="260" t="s">
        <v>1061</v>
      </c>
      <c r="G13012" s="260" t="s">
        <v>2229</v>
      </c>
      <c r="H13012" s="265" t="s">
        <v>4370</v>
      </c>
      <c r="I13012" s="265" t="s">
        <v>126</v>
      </c>
      <c r="J13012" s="266">
        <v>-500000</v>
      </c>
      <c r="K13012" s="83" t="str">
        <f>IFERROR(IFERROR(VLOOKUP(I13012,'DE-PARA'!B:D,3,0),VLOOKUP(I13012,'DE-PARA'!C:D,2,0)),"NÃO ENCONTRADO")</f>
        <v>TEV – Transferências Entre Contas (Entradas)</v>
      </c>
      <c r="L13012" s="50" t="str">
        <f>VLOOKUP(K13012,'Base -Receita-Despesa'!$B:$AS,1,FALSE)</f>
        <v>TEV – Transferências Entre Contas (Entradas)</v>
      </c>
    </row>
    <row r="13013" spans="1:12" x14ac:dyDescent="0.3">
      <c r="A13013" s="82" t="str">
        <f t="shared" si="406"/>
        <v>2019</v>
      </c>
      <c r="B13013" s="260" t="s">
        <v>2228</v>
      </c>
      <c r="C13013" s="261" t="s">
        <v>138</v>
      </c>
      <c r="D13013" s="74" t="str">
        <f t="shared" si="407"/>
        <v>mar/2019</v>
      </c>
      <c r="E13013" s="264">
        <v>43552</v>
      </c>
      <c r="F13013" s="260" t="s">
        <v>131</v>
      </c>
      <c r="G13013" s="260" t="s">
        <v>2229</v>
      </c>
      <c r="H13013" s="265" t="s">
        <v>4472</v>
      </c>
      <c r="I13013" s="265" t="s">
        <v>133</v>
      </c>
      <c r="J13013" s="266">
        <v>-5132.87</v>
      </c>
      <c r="K13013" s="83" t="str">
        <f>IFERROR(IFERROR(VLOOKUP(I13013,'DE-PARA'!B:D,3,0),VLOOKUP(I13013,'DE-PARA'!C:D,2,0)),"NÃO ENCONTRADO")</f>
        <v>Pessoal</v>
      </c>
      <c r="L13013" s="50" t="str">
        <f>VLOOKUP(K13013,'Base -Receita-Despesa'!$B:$AS,1,FALSE)</f>
        <v>Pessoal</v>
      </c>
    </row>
    <row r="13014" spans="1:12" x14ac:dyDescent="0.3">
      <c r="A13014" s="82" t="str">
        <f t="shared" si="406"/>
        <v>2019</v>
      </c>
      <c r="B13014" s="260" t="s">
        <v>2228</v>
      </c>
      <c r="C13014" s="261" t="s">
        <v>138</v>
      </c>
      <c r="D13014" s="74" t="str">
        <f t="shared" si="407"/>
        <v>mar/2019</v>
      </c>
      <c r="E13014" s="264">
        <v>43552</v>
      </c>
      <c r="F13014" s="260" t="s">
        <v>131</v>
      </c>
      <c r="G13014" s="260" t="s">
        <v>2229</v>
      </c>
      <c r="H13014" s="265" t="s">
        <v>4473</v>
      </c>
      <c r="I13014" s="265" t="s">
        <v>133</v>
      </c>
      <c r="J13014" s="266">
        <v>-1622.57</v>
      </c>
      <c r="K13014" s="83" t="str">
        <f>IFERROR(IFERROR(VLOOKUP(I13014,'DE-PARA'!B:D,3,0),VLOOKUP(I13014,'DE-PARA'!C:D,2,0)),"NÃO ENCONTRADO")</f>
        <v>Pessoal</v>
      </c>
      <c r="L13014" s="50" t="str">
        <f>VLOOKUP(K13014,'Base -Receita-Despesa'!$B:$AS,1,FALSE)</f>
        <v>Pessoal</v>
      </c>
    </row>
    <row r="13015" spans="1:12" x14ac:dyDescent="0.3">
      <c r="A13015" s="82" t="str">
        <f t="shared" si="406"/>
        <v>2019</v>
      </c>
      <c r="B13015" s="260" t="s">
        <v>2228</v>
      </c>
      <c r="C13015" s="261" t="s">
        <v>138</v>
      </c>
      <c r="D13015" s="74" t="str">
        <f t="shared" si="407"/>
        <v>mar/2019</v>
      </c>
      <c r="E13015" s="264">
        <v>43552</v>
      </c>
      <c r="F13015" s="260">
        <v>1894119</v>
      </c>
      <c r="G13015" s="260" t="s">
        <v>2229</v>
      </c>
      <c r="H13015" s="265" t="s">
        <v>3364</v>
      </c>
      <c r="I13015" s="265" t="s">
        <v>846</v>
      </c>
      <c r="J13015" s="265">
        <v>-338.3</v>
      </c>
      <c r="K13015" s="83" t="str">
        <f>IFERROR(IFERROR(VLOOKUP(I13015,'DE-PARA'!B:D,3,0),VLOOKUP(I13015,'DE-PARA'!C:D,2,0)),"NÃO ENCONTRADO")</f>
        <v>Pessoal</v>
      </c>
      <c r="L13015" s="50" t="str">
        <f>VLOOKUP(K13015,'Base -Receita-Despesa'!$B:$AS,1,FALSE)</f>
        <v>Pessoal</v>
      </c>
    </row>
    <row r="13016" spans="1:12" x14ac:dyDescent="0.3">
      <c r="A13016" s="82" t="str">
        <f t="shared" si="406"/>
        <v>2019</v>
      </c>
      <c r="B13016" s="260" t="s">
        <v>2228</v>
      </c>
      <c r="C13016" s="261" t="s">
        <v>138</v>
      </c>
      <c r="D13016" s="74" t="str">
        <f t="shared" si="407"/>
        <v>mar/2019</v>
      </c>
      <c r="E13016" s="264">
        <v>43552</v>
      </c>
      <c r="F13016" s="260" t="s">
        <v>1261</v>
      </c>
      <c r="G13016" s="260" t="s">
        <v>2229</v>
      </c>
      <c r="H13016" s="265" t="s">
        <v>2250</v>
      </c>
      <c r="I13016" s="265" t="s">
        <v>135</v>
      </c>
      <c r="J13016" s="265">
        <v>-9.5</v>
      </c>
      <c r="K13016" s="83" t="str">
        <f>IFERROR(IFERROR(VLOOKUP(I13016,'DE-PARA'!B:D,3,0),VLOOKUP(I13016,'DE-PARA'!C:D,2,0)),"NÃO ENCONTRADO")</f>
        <v>Outras Saídas</v>
      </c>
      <c r="L13016" s="50" t="str">
        <f>VLOOKUP(K13016,'Base -Receita-Despesa'!$B:$AS,1,FALSE)</f>
        <v>Outras Saídas</v>
      </c>
    </row>
    <row r="13017" spans="1:12" x14ac:dyDescent="0.3">
      <c r="A13017" s="82" t="str">
        <f t="shared" si="406"/>
        <v>2019</v>
      </c>
      <c r="B13017" s="260" t="s">
        <v>2228</v>
      </c>
      <c r="C13017" s="261" t="s">
        <v>138</v>
      </c>
      <c r="D13017" s="74" t="str">
        <f t="shared" si="407"/>
        <v>mar/2019</v>
      </c>
      <c r="E13017" s="264">
        <v>43552</v>
      </c>
      <c r="F13017" s="260" t="s">
        <v>1061</v>
      </c>
      <c r="G13017" s="260" t="s">
        <v>2229</v>
      </c>
      <c r="H13017" s="265" t="s">
        <v>4370</v>
      </c>
      <c r="I13017" s="265" t="s">
        <v>126</v>
      </c>
      <c r="J13017" s="266">
        <v>500000</v>
      </c>
      <c r="K13017" s="83" t="str">
        <f>IFERROR(IFERROR(VLOOKUP(I13017,'DE-PARA'!B:D,3,0),VLOOKUP(I13017,'DE-PARA'!C:D,2,0)),"NÃO ENCONTRADO")</f>
        <v>TEV – Transferências Entre Contas (Entradas)</v>
      </c>
      <c r="L13017" s="50" t="str">
        <f>VLOOKUP(K13017,'Base -Receita-Despesa'!$B:$AS,1,FALSE)</f>
        <v>TEV – Transferências Entre Contas (Entradas)</v>
      </c>
    </row>
    <row r="13018" spans="1:12" x14ac:dyDescent="0.3">
      <c r="A13018" s="82" t="str">
        <f t="shared" si="406"/>
        <v>2019</v>
      </c>
      <c r="B13018" s="260" t="s">
        <v>2228</v>
      </c>
      <c r="C13018" s="261" t="s">
        <v>138</v>
      </c>
      <c r="D13018" s="74" t="str">
        <f t="shared" si="407"/>
        <v>mar/2019</v>
      </c>
      <c r="E13018" s="264">
        <v>43552</v>
      </c>
      <c r="F13018" s="260" t="s">
        <v>131</v>
      </c>
      <c r="G13018" s="260" t="s">
        <v>2229</v>
      </c>
      <c r="H13018" s="265" t="s">
        <v>1044</v>
      </c>
      <c r="I13018" s="265" t="s">
        <v>133</v>
      </c>
      <c r="J13018" s="266">
        <v>-2426.85</v>
      </c>
      <c r="K13018" s="83" t="str">
        <f>IFERROR(IFERROR(VLOOKUP(I13018,'DE-PARA'!B:D,3,0),VLOOKUP(I13018,'DE-PARA'!C:D,2,0)),"NÃO ENCONTRADO")</f>
        <v>Pessoal</v>
      </c>
      <c r="L13018" s="50" t="str">
        <f>VLOOKUP(K13018,'Base -Receita-Despesa'!$B:$AS,1,FALSE)</f>
        <v>Pessoal</v>
      </c>
    </row>
    <row r="13019" spans="1:12" x14ac:dyDescent="0.3">
      <c r="A13019" s="82" t="str">
        <f t="shared" si="406"/>
        <v>2019</v>
      </c>
      <c r="B13019" s="260" t="s">
        <v>2240</v>
      </c>
      <c r="C13019" s="261" t="s">
        <v>138</v>
      </c>
      <c r="D13019" s="74" t="str">
        <f t="shared" si="407"/>
        <v>mar/2019</v>
      </c>
      <c r="E13019" s="264">
        <v>43553</v>
      </c>
      <c r="F13019" s="260" t="s">
        <v>1061</v>
      </c>
      <c r="G13019" s="260" t="s">
        <v>2229</v>
      </c>
      <c r="H13019" s="265" t="s">
        <v>4370</v>
      </c>
      <c r="I13019" s="265" t="s">
        <v>126</v>
      </c>
      <c r="J13019" s="266">
        <v>-275741.43</v>
      </c>
      <c r="K13019" s="83" t="str">
        <f>IFERROR(IFERROR(VLOOKUP(I13019,'DE-PARA'!B:D,3,0),VLOOKUP(I13019,'DE-PARA'!C:D,2,0)),"NÃO ENCONTRADO")</f>
        <v>TEV – Transferências Entre Contas (Entradas)</v>
      </c>
      <c r="L13019" s="50" t="str">
        <f>VLOOKUP(K13019,'Base -Receita-Despesa'!$B:$AS,1,FALSE)</f>
        <v>TEV – Transferências Entre Contas (Entradas)</v>
      </c>
    </row>
    <row r="13020" spans="1:12" x14ac:dyDescent="0.3">
      <c r="A13020" s="82" t="str">
        <f t="shared" si="406"/>
        <v>2019</v>
      </c>
      <c r="B13020" s="260" t="s">
        <v>2228</v>
      </c>
      <c r="C13020" s="261" t="s">
        <v>138</v>
      </c>
      <c r="D13020" s="74" t="str">
        <f t="shared" si="407"/>
        <v>mar/2019</v>
      </c>
      <c r="E13020" s="264">
        <v>43553</v>
      </c>
      <c r="F13020" s="260">
        <v>4184</v>
      </c>
      <c r="G13020" s="260" t="s">
        <v>2229</v>
      </c>
      <c r="H13020" s="265" t="s">
        <v>2335</v>
      </c>
      <c r="I13020" s="265" t="s">
        <v>200</v>
      </c>
      <c r="J13020" s="266">
        <v>-63059.7</v>
      </c>
      <c r="K13020" s="83" t="str">
        <f>IFERROR(IFERROR(VLOOKUP(I13020,'DE-PARA'!B:D,3,0),VLOOKUP(I13020,'DE-PARA'!C:D,2,0)),"NÃO ENCONTRADO")</f>
        <v>Serviços</v>
      </c>
      <c r="L13020" s="50" t="str">
        <f>VLOOKUP(K13020,'Base -Receita-Despesa'!$B:$AS,1,FALSE)</f>
        <v>Serviços</v>
      </c>
    </row>
    <row r="13021" spans="1:12" x14ac:dyDescent="0.3">
      <c r="A13021" s="82" t="str">
        <f t="shared" si="406"/>
        <v>2019</v>
      </c>
      <c r="B13021" s="260" t="s">
        <v>2228</v>
      </c>
      <c r="C13021" s="261" t="s">
        <v>138</v>
      </c>
      <c r="D13021" s="74" t="str">
        <f t="shared" si="407"/>
        <v>mar/2019</v>
      </c>
      <c r="E13021" s="264">
        <v>43553</v>
      </c>
      <c r="F13021" s="260" t="s">
        <v>4374</v>
      </c>
      <c r="G13021" s="260" t="s">
        <v>2229</v>
      </c>
      <c r="H13021" s="265" t="s">
        <v>72</v>
      </c>
      <c r="I13021" s="265" t="s">
        <v>1064</v>
      </c>
      <c r="J13021" s="266">
        <v>-26406.33</v>
      </c>
      <c r="K13021" s="83" t="str">
        <f>IFERROR(IFERROR(VLOOKUP(I13021,'DE-PARA'!B:D,3,0),VLOOKUP(I13021,'DE-PARA'!C:D,2,0)),"NÃO ENCONTRADO")</f>
        <v>Saídas Da C/A Por Regates (-)</v>
      </c>
      <c r="L13021" s="50" t="str">
        <f>VLOOKUP(K13021,'Base -Receita-Despesa'!$B:$AS,1,FALSE)</f>
        <v>SAÍDAS DA C/A POR REGATES (-)</v>
      </c>
    </row>
    <row r="13022" spans="1:12" x14ac:dyDescent="0.3">
      <c r="A13022" s="82" t="str">
        <f t="shared" si="406"/>
        <v>2019</v>
      </c>
      <c r="B13022" s="260" t="s">
        <v>2228</v>
      </c>
      <c r="C13022" s="261" t="s">
        <v>138</v>
      </c>
      <c r="D13022" s="74" t="str">
        <f t="shared" si="407"/>
        <v>mar/2019</v>
      </c>
      <c r="E13022" s="264">
        <v>43553</v>
      </c>
      <c r="F13022" s="260" t="s">
        <v>131</v>
      </c>
      <c r="G13022" s="260" t="s">
        <v>2229</v>
      </c>
      <c r="H13022" s="265" t="s">
        <v>4474</v>
      </c>
      <c r="I13022" s="265" t="s">
        <v>133</v>
      </c>
      <c r="J13022" s="266">
        <v>-1547.23</v>
      </c>
      <c r="K13022" s="83" t="str">
        <f>IFERROR(IFERROR(VLOOKUP(I13022,'DE-PARA'!B:D,3,0),VLOOKUP(I13022,'DE-PARA'!C:D,2,0)),"NÃO ENCONTRADO")</f>
        <v>Pessoal</v>
      </c>
      <c r="L13022" s="50" t="str">
        <f>VLOOKUP(K13022,'Base -Receita-Despesa'!$B:$AS,1,FALSE)</f>
        <v>Pessoal</v>
      </c>
    </row>
    <row r="13023" spans="1:12" x14ac:dyDescent="0.3">
      <c r="A13023" s="82" t="str">
        <f t="shared" si="406"/>
        <v>2019</v>
      </c>
      <c r="B13023" s="260" t="s">
        <v>2228</v>
      </c>
      <c r="C13023" s="261" t="s">
        <v>138</v>
      </c>
      <c r="D13023" s="74" t="str">
        <f t="shared" si="407"/>
        <v>mar/2019</v>
      </c>
      <c r="E13023" s="264">
        <v>43553</v>
      </c>
      <c r="F13023" s="260" t="s">
        <v>1061</v>
      </c>
      <c r="G13023" s="260" t="s">
        <v>2229</v>
      </c>
      <c r="H13023" s="265" t="s">
        <v>4371</v>
      </c>
      <c r="I13023" s="265" t="s">
        <v>2170</v>
      </c>
      <c r="J13023" s="265">
        <v>881.36</v>
      </c>
      <c r="K13023" s="83" t="str">
        <f>IFERROR(IFERROR(VLOOKUP(I13023,'DE-PARA'!B:D,3,0),VLOOKUP(I13023,'DE-PARA'!C:D,2,0)),"NÃO ENCONTRADO")</f>
        <v>Reembolso de Rateios(-)</v>
      </c>
      <c r="L13023" s="50" t="str">
        <f>VLOOKUP(K13023,'Base -Receita-Despesa'!$B:$AS,1,FALSE)</f>
        <v>Reembolso de Rateios(-)</v>
      </c>
    </row>
    <row r="13024" spans="1:12" x14ac:dyDescent="0.3">
      <c r="A13024" s="82" t="str">
        <f t="shared" si="406"/>
        <v>2019</v>
      </c>
      <c r="B13024" s="260" t="s">
        <v>2228</v>
      </c>
      <c r="C13024" s="261" t="s">
        <v>138</v>
      </c>
      <c r="D13024" s="74" t="str">
        <f t="shared" si="407"/>
        <v>mar/2019</v>
      </c>
      <c r="E13024" s="264">
        <v>43553</v>
      </c>
      <c r="F13024" s="260">
        <v>3101749</v>
      </c>
      <c r="G13024" s="260" t="s">
        <v>2229</v>
      </c>
      <c r="H13024" s="265" t="s">
        <v>2362</v>
      </c>
      <c r="I13024" s="265" t="s">
        <v>164</v>
      </c>
      <c r="J13024" s="265">
        <v>-47.58</v>
      </c>
      <c r="K13024" s="83" t="str">
        <f>IFERROR(IFERROR(VLOOKUP(I13024,'DE-PARA'!B:D,3,0),VLOOKUP(I13024,'DE-PARA'!C:D,2,0)),"NÃO ENCONTRADO")</f>
        <v>Concessionárias (água, luz e telefone)</v>
      </c>
      <c r="L13024" s="50" t="str">
        <f>VLOOKUP(K13024,'Base -Receita-Despesa'!$B:$AS,1,FALSE)</f>
        <v>Concessionárias (água, luz e telefone)</v>
      </c>
    </row>
    <row r="13025" spans="1:12" x14ac:dyDescent="0.3">
      <c r="A13025" s="82" t="str">
        <f t="shared" si="406"/>
        <v>2019</v>
      </c>
      <c r="B13025" s="260" t="s">
        <v>2228</v>
      </c>
      <c r="C13025" s="261" t="s">
        <v>138</v>
      </c>
      <c r="D13025" s="74" t="str">
        <f t="shared" si="407"/>
        <v>mar/2019</v>
      </c>
      <c r="E13025" s="264">
        <v>43553</v>
      </c>
      <c r="F13025" s="260" t="s">
        <v>437</v>
      </c>
      <c r="G13025" s="260" t="s">
        <v>2229</v>
      </c>
      <c r="H13025" s="265" t="s">
        <v>2362</v>
      </c>
      <c r="I13025" s="265" t="s">
        <v>439</v>
      </c>
      <c r="J13025" s="265">
        <v>-998</v>
      </c>
      <c r="K13025" s="83" t="str">
        <f>IFERROR(IFERROR(VLOOKUP(I13025,'DE-PARA'!B:D,3,0),VLOOKUP(I13025,'DE-PARA'!C:D,2,0)),"NÃO ENCONTRADO")</f>
        <v>Aluguéis</v>
      </c>
      <c r="L13025" s="50" t="str">
        <f>VLOOKUP(K13025,'Base -Receita-Despesa'!$B:$AS,1,FALSE)</f>
        <v>Aluguéis</v>
      </c>
    </row>
    <row r="13026" spans="1:12" x14ac:dyDescent="0.3">
      <c r="A13026" s="82" t="str">
        <f t="shared" si="406"/>
        <v>2019</v>
      </c>
      <c r="B13026" s="260" t="s">
        <v>2228</v>
      </c>
      <c r="C13026" s="261" t="s">
        <v>138</v>
      </c>
      <c r="D13026" s="74" t="str">
        <f t="shared" si="407"/>
        <v>mar/2019</v>
      </c>
      <c r="E13026" s="264">
        <v>43553</v>
      </c>
      <c r="F13026" s="260">
        <v>44</v>
      </c>
      <c r="G13026" s="260" t="s">
        <v>2229</v>
      </c>
      <c r="H13026" s="265" t="s">
        <v>2353</v>
      </c>
      <c r="I13026" s="265" t="s">
        <v>188</v>
      </c>
      <c r="J13026" s="266">
        <v>-20358.78</v>
      </c>
      <c r="K13026" s="83" t="str">
        <f>IFERROR(IFERROR(VLOOKUP(I13026,'DE-PARA'!B:D,3,0),VLOOKUP(I13026,'DE-PARA'!C:D,2,0)),"NÃO ENCONTRADO")</f>
        <v>Serviços</v>
      </c>
      <c r="L13026" s="50" t="str">
        <f>VLOOKUP(K13026,'Base -Receita-Despesa'!$B:$AS,1,FALSE)</f>
        <v>Serviços</v>
      </c>
    </row>
    <row r="13027" spans="1:12" x14ac:dyDescent="0.3">
      <c r="A13027" s="82" t="str">
        <f t="shared" si="406"/>
        <v>2019</v>
      </c>
      <c r="B13027" s="260" t="s">
        <v>2228</v>
      </c>
      <c r="C13027" s="261" t="s">
        <v>138</v>
      </c>
      <c r="D13027" s="74" t="str">
        <f t="shared" si="407"/>
        <v>mar/2019</v>
      </c>
      <c r="E13027" s="264">
        <v>43553</v>
      </c>
      <c r="F13027" s="260">
        <v>43</v>
      </c>
      <c r="G13027" s="260" t="s">
        <v>2229</v>
      </c>
      <c r="H13027" s="265" t="s">
        <v>2353</v>
      </c>
      <c r="I13027" s="265" t="s">
        <v>179</v>
      </c>
      <c r="J13027" s="266">
        <v>-43871.79</v>
      </c>
      <c r="K13027" s="83" t="str">
        <f>IFERROR(IFERROR(VLOOKUP(I13027,'DE-PARA'!B:D,3,0),VLOOKUP(I13027,'DE-PARA'!C:D,2,0)),"NÃO ENCONTRADO")</f>
        <v>Serviços</v>
      </c>
      <c r="L13027" s="50" t="str">
        <f>VLOOKUP(K13027,'Base -Receita-Despesa'!$B:$AS,1,FALSE)</f>
        <v>Serviços</v>
      </c>
    </row>
    <row r="13028" spans="1:12" x14ac:dyDescent="0.3">
      <c r="A13028" s="82" t="str">
        <f t="shared" si="406"/>
        <v>2019</v>
      </c>
      <c r="B13028" s="260" t="s">
        <v>2228</v>
      </c>
      <c r="C13028" s="261" t="s">
        <v>138</v>
      </c>
      <c r="D13028" s="74" t="str">
        <f t="shared" si="407"/>
        <v>mar/2019</v>
      </c>
      <c r="E13028" s="264">
        <v>43553</v>
      </c>
      <c r="F13028" s="260" t="s">
        <v>131</v>
      </c>
      <c r="G13028" s="260" t="s">
        <v>2229</v>
      </c>
      <c r="H13028" s="265" t="s">
        <v>4458</v>
      </c>
      <c r="I13028" s="265" t="s">
        <v>133</v>
      </c>
      <c r="J13028" s="265">
        <v>-449.03</v>
      </c>
      <c r="K13028" s="83" t="str">
        <f>IFERROR(IFERROR(VLOOKUP(I13028,'DE-PARA'!B:D,3,0),VLOOKUP(I13028,'DE-PARA'!C:D,2,0)),"NÃO ENCONTRADO")</f>
        <v>Pessoal</v>
      </c>
      <c r="L13028" s="50" t="str">
        <f>VLOOKUP(K13028,'Base -Receita-Despesa'!$B:$AS,1,FALSE)</f>
        <v>Pessoal</v>
      </c>
    </row>
    <row r="13029" spans="1:12" x14ac:dyDescent="0.3">
      <c r="A13029" s="82" t="str">
        <f t="shared" si="406"/>
        <v>2019</v>
      </c>
      <c r="B13029" s="260" t="s">
        <v>2228</v>
      </c>
      <c r="C13029" s="261" t="s">
        <v>138</v>
      </c>
      <c r="D13029" s="74" t="str">
        <f t="shared" si="407"/>
        <v>mar/2019</v>
      </c>
      <c r="E13029" s="264">
        <v>43553</v>
      </c>
      <c r="F13029" s="260">
        <v>22</v>
      </c>
      <c r="G13029" s="260" t="s">
        <v>2229</v>
      </c>
      <c r="H13029" s="265" t="s">
        <v>3533</v>
      </c>
      <c r="I13029" s="265" t="s">
        <v>119</v>
      </c>
      <c r="J13029" s="266">
        <v>-136302.45000000001</v>
      </c>
      <c r="K13029" s="83" t="str">
        <f>IFERROR(IFERROR(VLOOKUP(I13029,'DE-PARA'!B:D,3,0),VLOOKUP(I13029,'DE-PARA'!C:D,2,0)),"NÃO ENCONTRADO")</f>
        <v>Serviços</v>
      </c>
      <c r="L13029" s="50" t="str">
        <f>VLOOKUP(K13029,'Base -Receita-Despesa'!$B:$AS,1,FALSE)</f>
        <v>Serviços</v>
      </c>
    </row>
    <row r="13030" spans="1:12" x14ac:dyDescent="0.3">
      <c r="A13030" s="82" t="str">
        <f t="shared" si="406"/>
        <v>2019</v>
      </c>
      <c r="B13030" s="260" t="s">
        <v>2228</v>
      </c>
      <c r="C13030" s="261" t="s">
        <v>138</v>
      </c>
      <c r="D13030" s="74" t="str">
        <f t="shared" si="407"/>
        <v>mar/2019</v>
      </c>
      <c r="E13030" s="264">
        <v>43553</v>
      </c>
      <c r="F13030" s="260" t="s">
        <v>131</v>
      </c>
      <c r="G13030" s="260" t="s">
        <v>2229</v>
      </c>
      <c r="H13030" s="265" t="s">
        <v>1027</v>
      </c>
      <c r="I13030" s="265" t="s">
        <v>133</v>
      </c>
      <c r="J13030" s="266">
        <v>-4010.98</v>
      </c>
      <c r="K13030" s="83" t="str">
        <f>IFERROR(IFERROR(VLOOKUP(I13030,'DE-PARA'!B:D,3,0),VLOOKUP(I13030,'DE-PARA'!C:D,2,0)),"NÃO ENCONTRADO")</f>
        <v>Pessoal</v>
      </c>
      <c r="L13030" s="50" t="str">
        <f>VLOOKUP(K13030,'Base -Receita-Despesa'!$B:$AS,1,FALSE)</f>
        <v>Pessoal</v>
      </c>
    </row>
    <row r="13031" spans="1:12" x14ac:dyDescent="0.3">
      <c r="A13031" s="82" t="str">
        <f t="shared" si="406"/>
        <v>2019</v>
      </c>
      <c r="B13031" s="260" t="s">
        <v>2228</v>
      </c>
      <c r="C13031" s="261" t="s">
        <v>138</v>
      </c>
      <c r="D13031" s="74" t="str">
        <f t="shared" si="407"/>
        <v>mar/2019</v>
      </c>
      <c r="E13031" s="264">
        <v>43553</v>
      </c>
      <c r="F13031" s="260">
        <v>35</v>
      </c>
      <c r="G13031" s="260" t="s">
        <v>2229</v>
      </c>
      <c r="H13031" s="265" t="s">
        <v>3189</v>
      </c>
      <c r="I13031" s="265" t="s">
        <v>2176</v>
      </c>
      <c r="J13031" s="266">
        <v>-18679.900000000001</v>
      </c>
      <c r="K13031" s="83" t="str">
        <f>IFERROR(IFERROR(VLOOKUP(I13031,'DE-PARA'!B:D,3,0),VLOOKUP(I13031,'DE-PARA'!C:D,2,0)),"NÃO ENCONTRADO")</f>
        <v>Pessoal</v>
      </c>
      <c r="L13031" s="50" t="str">
        <f>VLOOKUP(K13031,'Base -Receita-Despesa'!$B:$AS,1,FALSE)</f>
        <v>Pessoal</v>
      </c>
    </row>
    <row r="13032" spans="1:12" x14ac:dyDescent="0.3">
      <c r="A13032" s="82" t="str">
        <f t="shared" si="406"/>
        <v>2019</v>
      </c>
      <c r="B13032" s="260" t="s">
        <v>2228</v>
      </c>
      <c r="C13032" s="261" t="s">
        <v>138</v>
      </c>
      <c r="D13032" s="74" t="str">
        <f t="shared" si="407"/>
        <v>mar/2019</v>
      </c>
      <c r="E13032" s="264">
        <v>43553</v>
      </c>
      <c r="F13032" s="260">
        <v>32</v>
      </c>
      <c r="G13032" s="260" t="s">
        <v>2229</v>
      </c>
      <c r="H13032" s="265" t="s">
        <v>3189</v>
      </c>
      <c r="I13032" s="265" t="s">
        <v>2176</v>
      </c>
      <c r="J13032" s="266">
        <v>-443449.86</v>
      </c>
      <c r="K13032" s="83" t="str">
        <f>IFERROR(IFERROR(VLOOKUP(I13032,'DE-PARA'!B:D,3,0),VLOOKUP(I13032,'DE-PARA'!C:D,2,0)),"NÃO ENCONTRADO")</f>
        <v>Pessoal</v>
      </c>
      <c r="L13032" s="50" t="str">
        <f>VLOOKUP(K13032,'Base -Receita-Despesa'!$B:$AS,1,FALSE)</f>
        <v>Pessoal</v>
      </c>
    </row>
    <row r="13033" spans="1:12" x14ac:dyDescent="0.3">
      <c r="A13033" s="82" t="str">
        <f t="shared" si="406"/>
        <v>2019</v>
      </c>
      <c r="B13033" s="260" t="s">
        <v>2228</v>
      </c>
      <c r="C13033" s="261" t="s">
        <v>138</v>
      </c>
      <c r="D13033" s="74" t="str">
        <f t="shared" si="407"/>
        <v>mar/2019</v>
      </c>
      <c r="E13033" s="264">
        <v>43553</v>
      </c>
      <c r="F13033" s="260" t="s">
        <v>250</v>
      </c>
      <c r="G13033" s="260" t="s">
        <v>2229</v>
      </c>
      <c r="H13033" s="265" t="s">
        <v>4475</v>
      </c>
      <c r="I13033" s="265" t="s">
        <v>2171</v>
      </c>
      <c r="J13033" s="265">
        <v>-68.77</v>
      </c>
      <c r="K13033" s="83" t="str">
        <f>IFERROR(IFERROR(VLOOKUP(I13033,'DE-PARA'!B:D,3,0),VLOOKUP(I13033,'DE-PARA'!C:D,2,0)),"NÃO ENCONTRADO")</f>
        <v>Rendimentos sobre Aplicações Financeiras</v>
      </c>
      <c r="L13033" s="50" t="str">
        <f>VLOOKUP(K13033,'Base -Receita-Despesa'!$B:$AS,1,FALSE)</f>
        <v>Rendimentos sobre Aplicações Financeiras</v>
      </c>
    </row>
    <row r="13034" spans="1:12" x14ac:dyDescent="0.3">
      <c r="A13034" s="82" t="str">
        <f t="shared" ref="A13034:A13097" si="408">IF(K13034="NÃO ENCONTRADO",0,RIGHT(D13034,4))</f>
        <v>2019</v>
      </c>
      <c r="B13034" s="260" t="s">
        <v>2228</v>
      </c>
      <c r="C13034" s="261" t="s">
        <v>138</v>
      </c>
      <c r="D13034" s="74" t="str">
        <f t="shared" si="407"/>
        <v>mar/2019</v>
      </c>
      <c r="E13034" s="264">
        <v>43553</v>
      </c>
      <c r="F13034" s="260" t="s">
        <v>1070</v>
      </c>
      <c r="G13034" s="260" t="s">
        <v>2229</v>
      </c>
      <c r="H13034" s="265" t="s">
        <v>1071</v>
      </c>
      <c r="I13034" s="265" t="s">
        <v>2237</v>
      </c>
      <c r="J13034" s="266">
        <v>4674.43</v>
      </c>
      <c r="K13034" s="83" t="str">
        <f>IFERROR(IFERROR(VLOOKUP(I13034,'DE-PARA'!B:D,3,0),VLOOKUP(I13034,'DE-PARA'!C:D,2,0)),"NÃO ENCONTRADO")</f>
        <v>Entrada Conta Aplicação (+)</v>
      </c>
      <c r="L13034" s="50" t="str">
        <f>VLOOKUP(K13034,'Base -Receita-Despesa'!$B:$AS,1,FALSE)</f>
        <v>ENTRADA CONTA APLICAÇÃO (+)</v>
      </c>
    </row>
    <row r="13035" spans="1:12" x14ac:dyDescent="0.3">
      <c r="A13035" s="82" t="str">
        <f t="shared" si="408"/>
        <v>2019</v>
      </c>
      <c r="B13035" s="260" t="s">
        <v>2228</v>
      </c>
      <c r="C13035" s="261" t="s">
        <v>138</v>
      </c>
      <c r="D13035" s="74" t="str">
        <f t="shared" si="407"/>
        <v>mar/2019</v>
      </c>
      <c r="E13035" s="264">
        <v>43553</v>
      </c>
      <c r="F13035" s="260">
        <v>349</v>
      </c>
      <c r="G13035" s="260" t="s">
        <v>2229</v>
      </c>
      <c r="H13035" s="265" t="s">
        <v>2395</v>
      </c>
      <c r="I13035" s="265" t="s">
        <v>215</v>
      </c>
      <c r="J13035" s="266">
        <v>-12500</v>
      </c>
      <c r="K13035" s="83" t="str">
        <f>IFERROR(IFERROR(VLOOKUP(I13035,'DE-PARA'!B:D,3,0),VLOOKUP(I13035,'DE-PARA'!C:D,2,0)),"NÃO ENCONTRADO")</f>
        <v>Serviços</v>
      </c>
      <c r="L13035" s="50" t="str">
        <f>VLOOKUP(K13035,'Base -Receita-Despesa'!$B:$AS,1,FALSE)</f>
        <v>Serviços</v>
      </c>
    </row>
    <row r="13036" spans="1:12" x14ac:dyDescent="0.3">
      <c r="A13036" s="82" t="str">
        <f t="shared" si="408"/>
        <v>2019</v>
      </c>
      <c r="B13036" s="260" t="s">
        <v>2228</v>
      </c>
      <c r="C13036" s="261" t="s">
        <v>138</v>
      </c>
      <c r="D13036" s="74" t="str">
        <f t="shared" si="407"/>
        <v>mar/2019</v>
      </c>
      <c r="E13036" s="264">
        <v>43553</v>
      </c>
      <c r="F13036" s="260" t="s">
        <v>1261</v>
      </c>
      <c r="G13036" s="260" t="s">
        <v>2229</v>
      </c>
      <c r="H13036" s="265" t="s">
        <v>2250</v>
      </c>
      <c r="I13036" s="265" t="s">
        <v>135</v>
      </c>
      <c r="J13036" s="265">
        <v>-9.5</v>
      </c>
      <c r="K13036" s="83" t="str">
        <f>IFERROR(IFERROR(VLOOKUP(I13036,'DE-PARA'!B:D,3,0),VLOOKUP(I13036,'DE-PARA'!C:D,2,0)),"NÃO ENCONTRADO")</f>
        <v>Outras Saídas</v>
      </c>
      <c r="L13036" s="50" t="str">
        <f>VLOOKUP(K13036,'Base -Receita-Despesa'!$B:$AS,1,FALSE)</f>
        <v>Outras Saídas</v>
      </c>
    </row>
    <row r="13037" spans="1:12" x14ac:dyDescent="0.3">
      <c r="A13037" s="82" t="str">
        <f t="shared" si="408"/>
        <v>2019</v>
      </c>
      <c r="B13037" s="260" t="s">
        <v>2228</v>
      </c>
      <c r="C13037" s="261" t="s">
        <v>138</v>
      </c>
      <c r="D13037" s="74" t="str">
        <f t="shared" si="407"/>
        <v>mar/2019</v>
      </c>
      <c r="E13037" s="264">
        <v>43553</v>
      </c>
      <c r="F13037" s="260" t="s">
        <v>1261</v>
      </c>
      <c r="G13037" s="260" t="s">
        <v>2229</v>
      </c>
      <c r="H13037" s="265" t="s">
        <v>2250</v>
      </c>
      <c r="I13037" s="265" t="s">
        <v>135</v>
      </c>
      <c r="J13037" s="265">
        <v>-9.5</v>
      </c>
      <c r="K13037" s="83" t="str">
        <f>IFERROR(IFERROR(VLOOKUP(I13037,'DE-PARA'!B:D,3,0),VLOOKUP(I13037,'DE-PARA'!C:D,2,0)),"NÃO ENCONTRADO")</f>
        <v>Outras Saídas</v>
      </c>
      <c r="L13037" s="50" t="str">
        <f>VLOOKUP(K13037,'Base -Receita-Despesa'!$B:$AS,1,FALSE)</f>
        <v>Outras Saídas</v>
      </c>
    </row>
    <row r="13038" spans="1:12" x14ac:dyDescent="0.3">
      <c r="A13038" s="82" t="str">
        <f t="shared" si="408"/>
        <v>2019</v>
      </c>
      <c r="B13038" s="260" t="s">
        <v>2228</v>
      </c>
      <c r="C13038" s="261" t="s">
        <v>138</v>
      </c>
      <c r="D13038" s="74" t="str">
        <f t="shared" si="407"/>
        <v>mar/2019</v>
      </c>
      <c r="E13038" s="264">
        <v>43553</v>
      </c>
      <c r="F13038" s="260" t="s">
        <v>1261</v>
      </c>
      <c r="G13038" s="260" t="s">
        <v>2229</v>
      </c>
      <c r="H13038" s="265" t="s">
        <v>2250</v>
      </c>
      <c r="I13038" s="265" t="s">
        <v>135</v>
      </c>
      <c r="J13038" s="265">
        <v>-9.5</v>
      </c>
      <c r="K13038" s="83" t="str">
        <f>IFERROR(IFERROR(VLOOKUP(I13038,'DE-PARA'!B:D,3,0),VLOOKUP(I13038,'DE-PARA'!C:D,2,0)),"NÃO ENCONTRADO")</f>
        <v>Outras Saídas</v>
      </c>
      <c r="L13038" s="50" t="str">
        <f>VLOOKUP(K13038,'Base -Receita-Despesa'!$B:$AS,1,FALSE)</f>
        <v>Outras Saídas</v>
      </c>
    </row>
    <row r="13039" spans="1:12" x14ac:dyDescent="0.3">
      <c r="A13039" s="82" t="str">
        <f t="shared" si="408"/>
        <v>2019</v>
      </c>
      <c r="B13039" s="260" t="s">
        <v>2228</v>
      </c>
      <c r="C13039" s="261" t="s">
        <v>138</v>
      </c>
      <c r="D13039" s="74" t="str">
        <f t="shared" si="407"/>
        <v>mar/2019</v>
      </c>
      <c r="E13039" s="264">
        <v>43553</v>
      </c>
      <c r="F13039" s="260" t="s">
        <v>1261</v>
      </c>
      <c r="G13039" s="260" t="s">
        <v>2229</v>
      </c>
      <c r="H13039" s="265" t="s">
        <v>2250</v>
      </c>
      <c r="I13039" s="265" t="s">
        <v>135</v>
      </c>
      <c r="J13039" s="265">
        <v>-9.5</v>
      </c>
      <c r="K13039" s="83" t="str">
        <f>IFERROR(IFERROR(VLOOKUP(I13039,'DE-PARA'!B:D,3,0),VLOOKUP(I13039,'DE-PARA'!C:D,2,0)),"NÃO ENCONTRADO")</f>
        <v>Outras Saídas</v>
      </c>
      <c r="L13039" s="50" t="str">
        <f>VLOOKUP(K13039,'Base -Receita-Despesa'!$B:$AS,1,FALSE)</f>
        <v>Outras Saídas</v>
      </c>
    </row>
    <row r="13040" spans="1:12" x14ac:dyDescent="0.3">
      <c r="A13040" s="82" t="str">
        <f t="shared" si="408"/>
        <v>2019</v>
      </c>
      <c r="B13040" s="260" t="s">
        <v>2228</v>
      </c>
      <c r="C13040" s="261" t="s">
        <v>138</v>
      </c>
      <c r="D13040" s="74" t="str">
        <f t="shared" si="407"/>
        <v>mar/2019</v>
      </c>
      <c r="E13040" s="264">
        <v>43553</v>
      </c>
      <c r="F13040" s="260" t="s">
        <v>1261</v>
      </c>
      <c r="G13040" s="260" t="s">
        <v>2229</v>
      </c>
      <c r="H13040" s="265" t="s">
        <v>2250</v>
      </c>
      <c r="I13040" s="265" t="s">
        <v>135</v>
      </c>
      <c r="J13040" s="265">
        <v>-9.5</v>
      </c>
      <c r="K13040" s="83" t="str">
        <f>IFERROR(IFERROR(VLOOKUP(I13040,'DE-PARA'!B:D,3,0),VLOOKUP(I13040,'DE-PARA'!C:D,2,0)),"NÃO ENCONTRADO")</f>
        <v>Outras Saídas</v>
      </c>
      <c r="L13040" s="50" t="str">
        <f>VLOOKUP(K13040,'Base -Receita-Despesa'!$B:$AS,1,FALSE)</f>
        <v>Outras Saídas</v>
      </c>
    </row>
    <row r="13041" spans="1:12" x14ac:dyDescent="0.3">
      <c r="A13041" s="82" t="str">
        <f t="shared" si="408"/>
        <v>2019</v>
      </c>
      <c r="B13041" s="260" t="s">
        <v>2228</v>
      </c>
      <c r="C13041" s="261" t="s">
        <v>138</v>
      </c>
      <c r="D13041" s="74" t="str">
        <f t="shared" si="407"/>
        <v>mar/2019</v>
      </c>
      <c r="E13041" s="264">
        <v>43553</v>
      </c>
      <c r="F13041" s="260" t="s">
        <v>1261</v>
      </c>
      <c r="G13041" s="260" t="s">
        <v>2229</v>
      </c>
      <c r="H13041" s="265" t="s">
        <v>2250</v>
      </c>
      <c r="I13041" s="265" t="s">
        <v>135</v>
      </c>
      <c r="J13041" s="265">
        <v>-9.5</v>
      </c>
      <c r="K13041" s="83" t="str">
        <f>IFERROR(IFERROR(VLOOKUP(I13041,'DE-PARA'!B:D,3,0),VLOOKUP(I13041,'DE-PARA'!C:D,2,0)),"NÃO ENCONTRADO")</f>
        <v>Outras Saídas</v>
      </c>
      <c r="L13041" s="50" t="str">
        <f>VLOOKUP(K13041,'Base -Receita-Despesa'!$B:$AS,1,FALSE)</f>
        <v>Outras Saídas</v>
      </c>
    </row>
    <row r="13042" spans="1:12" x14ac:dyDescent="0.3">
      <c r="A13042" s="82" t="str">
        <f t="shared" si="408"/>
        <v>2019</v>
      </c>
      <c r="B13042" s="260" t="s">
        <v>2228</v>
      </c>
      <c r="C13042" s="261" t="s">
        <v>138</v>
      </c>
      <c r="D13042" s="74" t="str">
        <f t="shared" si="407"/>
        <v>mar/2019</v>
      </c>
      <c r="E13042" s="264">
        <v>43553</v>
      </c>
      <c r="F13042" s="260" t="s">
        <v>1261</v>
      </c>
      <c r="G13042" s="260" t="s">
        <v>2229</v>
      </c>
      <c r="H13042" s="265" t="s">
        <v>2250</v>
      </c>
      <c r="I13042" s="265" t="s">
        <v>135</v>
      </c>
      <c r="J13042" s="265">
        <v>-9.5</v>
      </c>
      <c r="K13042" s="83" t="str">
        <f>IFERROR(IFERROR(VLOOKUP(I13042,'DE-PARA'!B:D,3,0),VLOOKUP(I13042,'DE-PARA'!C:D,2,0)),"NÃO ENCONTRADO")</f>
        <v>Outras Saídas</v>
      </c>
      <c r="L13042" s="50" t="str">
        <f>VLOOKUP(K13042,'Base -Receita-Despesa'!$B:$AS,1,FALSE)</f>
        <v>Outras Saídas</v>
      </c>
    </row>
    <row r="13043" spans="1:12" x14ac:dyDescent="0.3">
      <c r="A13043" s="82" t="str">
        <f t="shared" si="408"/>
        <v>2019</v>
      </c>
      <c r="B13043" s="260" t="s">
        <v>2228</v>
      </c>
      <c r="C13043" s="261" t="s">
        <v>138</v>
      </c>
      <c r="D13043" s="74" t="str">
        <f t="shared" si="407"/>
        <v>mar/2019</v>
      </c>
      <c r="E13043" s="264">
        <v>43553</v>
      </c>
      <c r="F13043" s="260" t="s">
        <v>1261</v>
      </c>
      <c r="G13043" s="260" t="s">
        <v>2229</v>
      </c>
      <c r="H13043" s="265" t="s">
        <v>2250</v>
      </c>
      <c r="I13043" s="265" t="s">
        <v>135</v>
      </c>
      <c r="J13043" s="265">
        <v>-9.5</v>
      </c>
      <c r="K13043" s="83" t="str">
        <f>IFERROR(IFERROR(VLOOKUP(I13043,'DE-PARA'!B:D,3,0),VLOOKUP(I13043,'DE-PARA'!C:D,2,0)),"NÃO ENCONTRADO")</f>
        <v>Outras Saídas</v>
      </c>
      <c r="L13043" s="50" t="str">
        <f>VLOOKUP(K13043,'Base -Receita-Despesa'!$B:$AS,1,FALSE)</f>
        <v>Outras Saídas</v>
      </c>
    </row>
    <row r="13044" spans="1:12" x14ac:dyDescent="0.3">
      <c r="A13044" s="82" t="str">
        <f t="shared" si="408"/>
        <v>2019</v>
      </c>
      <c r="B13044" s="260" t="s">
        <v>2228</v>
      </c>
      <c r="C13044" s="261" t="s">
        <v>138</v>
      </c>
      <c r="D13044" s="74" t="str">
        <f t="shared" si="407"/>
        <v>mar/2019</v>
      </c>
      <c r="E13044" s="264">
        <v>43553</v>
      </c>
      <c r="F13044" s="260" t="s">
        <v>1261</v>
      </c>
      <c r="G13044" s="260" t="s">
        <v>2229</v>
      </c>
      <c r="H13044" s="265" t="s">
        <v>2250</v>
      </c>
      <c r="I13044" s="265" t="s">
        <v>135</v>
      </c>
      <c r="J13044" s="265">
        <v>-9.5</v>
      </c>
      <c r="K13044" s="83" t="str">
        <f>IFERROR(IFERROR(VLOOKUP(I13044,'DE-PARA'!B:D,3,0),VLOOKUP(I13044,'DE-PARA'!C:D,2,0)),"NÃO ENCONTRADO")</f>
        <v>Outras Saídas</v>
      </c>
      <c r="L13044" s="50" t="str">
        <f>VLOOKUP(K13044,'Base -Receita-Despesa'!$B:$AS,1,FALSE)</f>
        <v>Outras Saídas</v>
      </c>
    </row>
    <row r="13045" spans="1:12" x14ac:dyDescent="0.3">
      <c r="A13045" s="82" t="str">
        <f t="shared" si="408"/>
        <v>2019</v>
      </c>
      <c r="B13045" s="260" t="s">
        <v>2228</v>
      </c>
      <c r="C13045" s="261" t="s">
        <v>138</v>
      </c>
      <c r="D13045" s="74" t="str">
        <f t="shared" si="407"/>
        <v>mar/2019</v>
      </c>
      <c r="E13045" s="264">
        <v>43553</v>
      </c>
      <c r="F13045" s="260" t="s">
        <v>1061</v>
      </c>
      <c r="G13045" s="260" t="s">
        <v>2229</v>
      </c>
      <c r="H13045" s="265" t="s">
        <v>4370</v>
      </c>
      <c r="I13045" s="265" t="s">
        <v>126</v>
      </c>
      <c r="J13045" s="266">
        <v>275741.43</v>
      </c>
      <c r="K13045" s="83" t="str">
        <f>IFERROR(IFERROR(VLOOKUP(I13045,'DE-PARA'!B:D,3,0),VLOOKUP(I13045,'DE-PARA'!C:D,2,0)),"NÃO ENCONTRADO")</f>
        <v>TEV – Transferências Entre Contas (Entradas)</v>
      </c>
      <c r="L13045" s="50" t="str">
        <f>VLOOKUP(K13045,'Base -Receita-Despesa'!$B:$AS,1,FALSE)</f>
        <v>TEV – Transferências Entre Contas (Entradas)</v>
      </c>
    </row>
    <row r="13046" spans="1:12" x14ac:dyDescent="0.3">
      <c r="A13046" s="82" t="str">
        <f t="shared" si="408"/>
        <v>2019</v>
      </c>
      <c r="B13046" s="260" t="s">
        <v>2228</v>
      </c>
      <c r="C13046" s="261" t="s">
        <v>138</v>
      </c>
      <c r="D13046" s="74" t="str">
        <f t="shared" si="407"/>
        <v>abr/2019</v>
      </c>
      <c r="E13046" s="264">
        <v>43556</v>
      </c>
      <c r="F13046" s="260">
        <v>151076</v>
      </c>
      <c r="G13046" s="260" t="s">
        <v>2229</v>
      </c>
      <c r="H13046" s="265" t="s">
        <v>1337</v>
      </c>
      <c r="I13046" s="265" t="s">
        <v>145</v>
      </c>
      <c r="J13046" s="265">
        <v>-579.29999999999995</v>
      </c>
      <c r="K13046" s="83" t="str">
        <f>IFERROR(IFERROR(VLOOKUP(I13046,'DE-PARA'!B:D,3,0),VLOOKUP(I13046,'DE-PARA'!C:D,2,0)),"NÃO ENCONTRADO")</f>
        <v>Serviços</v>
      </c>
      <c r="L13046" s="50" t="str">
        <f>VLOOKUP(K13046,'Base -Receita-Despesa'!$B:$AS,1,FALSE)</f>
        <v>Serviços</v>
      </c>
    </row>
    <row r="13047" spans="1:12" x14ac:dyDescent="0.3">
      <c r="A13047" s="82" t="str">
        <f t="shared" si="408"/>
        <v>2019</v>
      </c>
      <c r="B13047" s="260" t="s">
        <v>2228</v>
      </c>
      <c r="C13047" s="261" t="s">
        <v>138</v>
      </c>
      <c r="D13047" s="74" t="str">
        <f t="shared" si="407"/>
        <v>abr/2019</v>
      </c>
      <c r="E13047" s="264">
        <v>43556</v>
      </c>
      <c r="F13047" s="260" t="s">
        <v>1070</v>
      </c>
      <c r="G13047" s="260" t="s">
        <v>2229</v>
      </c>
      <c r="H13047" s="265" t="s">
        <v>1071</v>
      </c>
      <c r="I13047" s="265" t="s">
        <v>2237</v>
      </c>
      <c r="J13047" s="266">
        <v>1563.28</v>
      </c>
      <c r="K13047" s="83" t="str">
        <f>IFERROR(IFERROR(VLOOKUP(I13047,'DE-PARA'!B:D,3,0),VLOOKUP(I13047,'DE-PARA'!C:D,2,0)),"NÃO ENCONTRADO")</f>
        <v>Entrada Conta Aplicação (+)</v>
      </c>
      <c r="L13047" s="50" t="str">
        <f>VLOOKUP(K13047,'Base -Receita-Despesa'!$B:$AS,1,FALSE)</f>
        <v>ENTRADA CONTA APLICAÇÃO (+)</v>
      </c>
    </row>
    <row r="13048" spans="1:12" x14ac:dyDescent="0.3">
      <c r="A13048" s="82" t="str">
        <f t="shared" si="408"/>
        <v>2019</v>
      </c>
      <c r="B13048" s="260" t="s">
        <v>2228</v>
      </c>
      <c r="C13048" s="261" t="s">
        <v>138</v>
      </c>
      <c r="D13048" s="74" t="str">
        <f t="shared" si="407"/>
        <v>abr/2019</v>
      </c>
      <c r="E13048" s="264">
        <v>43556</v>
      </c>
      <c r="F13048" s="260">
        <v>2508</v>
      </c>
      <c r="G13048" s="260" t="s">
        <v>2229</v>
      </c>
      <c r="H13048" s="265" t="s">
        <v>2322</v>
      </c>
      <c r="I13048" s="265" t="s">
        <v>120</v>
      </c>
      <c r="J13048" s="265">
        <v>-983.98</v>
      </c>
      <c r="K13048" s="83" t="str">
        <f>IFERROR(IFERROR(VLOOKUP(I13048,'DE-PARA'!B:D,3,0),VLOOKUP(I13048,'DE-PARA'!C:D,2,0)),"NÃO ENCONTRADO")</f>
        <v>Serviços</v>
      </c>
      <c r="L13048" s="50" t="str">
        <f>VLOOKUP(K13048,'Base -Receita-Despesa'!$B:$AS,1,FALSE)</f>
        <v>Serviços</v>
      </c>
    </row>
    <row r="13049" spans="1:12" x14ac:dyDescent="0.3">
      <c r="A13049" s="82" t="str">
        <f t="shared" si="408"/>
        <v>2019</v>
      </c>
      <c r="B13049" s="260" t="s">
        <v>2240</v>
      </c>
      <c r="C13049" s="261" t="s">
        <v>138</v>
      </c>
      <c r="D13049" s="74" t="str">
        <f t="shared" si="407"/>
        <v>abr/2019</v>
      </c>
      <c r="E13049" s="264">
        <v>43557</v>
      </c>
      <c r="F13049" s="260" t="s">
        <v>161</v>
      </c>
      <c r="G13049" s="260" t="s">
        <v>2229</v>
      </c>
      <c r="H13049" s="265" t="s">
        <v>161</v>
      </c>
      <c r="I13049" s="265" t="s">
        <v>2168</v>
      </c>
      <c r="J13049" s="266">
        <v>208883.7</v>
      </c>
      <c r="K13049" s="83" t="str">
        <f>IFERROR(IFERROR(VLOOKUP(I13049,'DE-PARA'!B:D,3,0),VLOOKUP(I13049,'DE-PARA'!C:D,2,0)),"NÃO ENCONTRADO")</f>
        <v>Repasses Contrato de Gestão</v>
      </c>
      <c r="L13049" s="50" t="str">
        <f>VLOOKUP(K13049,'Base -Receita-Despesa'!$B:$AS,1,FALSE)</f>
        <v>Repasses Contrato de Gestão</v>
      </c>
    </row>
    <row r="13050" spans="1:12" x14ac:dyDescent="0.3">
      <c r="A13050" s="82" t="str">
        <f t="shared" si="408"/>
        <v>2019</v>
      </c>
      <c r="B13050" s="260" t="s">
        <v>2240</v>
      </c>
      <c r="C13050" s="261" t="s">
        <v>138</v>
      </c>
      <c r="D13050" s="74" t="str">
        <f t="shared" si="407"/>
        <v>abr/2019</v>
      </c>
      <c r="E13050" s="264">
        <v>43557</v>
      </c>
      <c r="F13050" s="260" t="s">
        <v>1061</v>
      </c>
      <c r="G13050" s="260" t="s">
        <v>2229</v>
      </c>
      <c r="H13050" s="265" t="s">
        <v>4370</v>
      </c>
      <c r="I13050" s="265" t="s">
        <v>126</v>
      </c>
      <c r="J13050" s="266">
        <v>-208883.7</v>
      </c>
      <c r="K13050" s="83" t="str">
        <f>IFERROR(IFERROR(VLOOKUP(I13050,'DE-PARA'!B:D,3,0),VLOOKUP(I13050,'DE-PARA'!C:D,2,0)),"NÃO ENCONTRADO")</f>
        <v>TEV – Transferências Entre Contas (Entradas)</v>
      </c>
      <c r="L13050" s="50" t="str">
        <f>VLOOKUP(K13050,'Base -Receita-Despesa'!$B:$AS,1,FALSE)</f>
        <v>TEV – Transferências Entre Contas (Entradas)</v>
      </c>
    </row>
    <row r="13051" spans="1:12" x14ac:dyDescent="0.3">
      <c r="A13051" s="82" t="str">
        <f t="shared" si="408"/>
        <v>2019</v>
      </c>
      <c r="B13051" s="260" t="s">
        <v>2228</v>
      </c>
      <c r="C13051" s="261" t="s">
        <v>138</v>
      </c>
      <c r="D13051" s="74" t="str">
        <f t="shared" si="407"/>
        <v>abr/2019</v>
      </c>
      <c r="E13051" s="264">
        <v>43557</v>
      </c>
      <c r="F13051" s="260" t="s">
        <v>1061</v>
      </c>
      <c r="G13051" s="260" t="s">
        <v>2229</v>
      </c>
      <c r="H13051" s="265" t="s">
        <v>4370</v>
      </c>
      <c r="I13051" s="265" t="s">
        <v>126</v>
      </c>
      <c r="J13051" s="266">
        <v>208883.7</v>
      </c>
      <c r="K13051" s="83" t="str">
        <f>IFERROR(IFERROR(VLOOKUP(I13051,'DE-PARA'!B:D,3,0),VLOOKUP(I13051,'DE-PARA'!C:D,2,0)),"NÃO ENCONTRADO")</f>
        <v>TEV – Transferências Entre Contas (Entradas)</v>
      </c>
      <c r="L13051" s="50" t="str">
        <f>VLOOKUP(K13051,'Base -Receita-Despesa'!$B:$AS,1,FALSE)</f>
        <v>TEV – Transferências Entre Contas (Entradas)</v>
      </c>
    </row>
    <row r="13052" spans="1:12" x14ac:dyDescent="0.3">
      <c r="A13052" s="82" t="str">
        <f t="shared" si="408"/>
        <v>2019</v>
      </c>
      <c r="B13052" s="260" t="s">
        <v>2228</v>
      </c>
      <c r="C13052" s="261" t="s">
        <v>138</v>
      </c>
      <c r="D13052" s="74" t="str">
        <f t="shared" si="407"/>
        <v>abr/2019</v>
      </c>
      <c r="E13052" s="264">
        <v>43558</v>
      </c>
      <c r="F13052" s="260" t="s">
        <v>2326</v>
      </c>
      <c r="G13052" s="260" t="s">
        <v>2229</v>
      </c>
      <c r="H13052" s="265" t="s">
        <v>1508</v>
      </c>
      <c r="I13052" s="265" t="s">
        <v>2209</v>
      </c>
      <c r="J13052" s="265">
        <v>-309.61</v>
      </c>
      <c r="K13052" s="83" t="str">
        <f>IFERROR(IFERROR(VLOOKUP(I13052,'DE-PARA'!B:D,3,0),VLOOKUP(I13052,'DE-PARA'!C:D,2,0)),"NÃO ENCONTRADO")</f>
        <v>Despesas com Viagens</v>
      </c>
      <c r="L13052" s="50" t="str">
        <f>VLOOKUP(K13052,'Base -Receita-Despesa'!$B:$AS,1,FALSE)</f>
        <v>Despesas com Viagens</v>
      </c>
    </row>
    <row r="13053" spans="1:12" x14ac:dyDescent="0.3">
      <c r="A13053" s="82" t="str">
        <f t="shared" si="408"/>
        <v>2019</v>
      </c>
      <c r="B13053" s="260" t="s">
        <v>2228</v>
      </c>
      <c r="C13053" s="261" t="s">
        <v>138</v>
      </c>
      <c r="D13053" s="74" t="str">
        <f t="shared" si="407"/>
        <v>abr/2019</v>
      </c>
      <c r="E13053" s="264">
        <v>43558</v>
      </c>
      <c r="F13053" s="260" t="s">
        <v>208</v>
      </c>
      <c r="G13053" s="260" t="s">
        <v>2229</v>
      </c>
      <c r="H13053" s="265" t="s">
        <v>4399</v>
      </c>
      <c r="I13053" s="265" t="s">
        <v>160</v>
      </c>
      <c r="J13053" s="265">
        <v>-177.3</v>
      </c>
      <c r="K13053" s="83" t="str">
        <f>IFERROR(IFERROR(VLOOKUP(I13053,'DE-PARA'!B:D,3,0),VLOOKUP(I13053,'DE-PARA'!C:D,2,0)),"NÃO ENCONTRADO")</f>
        <v>Outras Saídas</v>
      </c>
      <c r="L13053" s="50" t="str">
        <f>VLOOKUP(K13053,'Base -Receita-Despesa'!$B:$AS,1,FALSE)</f>
        <v>Outras Saídas</v>
      </c>
    </row>
    <row r="13054" spans="1:12" x14ac:dyDescent="0.3">
      <c r="A13054" s="82" t="str">
        <f t="shared" si="408"/>
        <v>2019</v>
      </c>
      <c r="B13054" s="260" t="s">
        <v>2228</v>
      </c>
      <c r="C13054" s="261" t="s">
        <v>138</v>
      </c>
      <c r="D13054" s="74" t="str">
        <f t="shared" si="407"/>
        <v>abr/2019</v>
      </c>
      <c r="E13054" s="264">
        <v>43558</v>
      </c>
      <c r="F13054" s="260" t="s">
        <v>2326</v>
      </c>
      <c r="G13054" s="260" t="s">
        <v>2229</v>
      </c>
      <c r="H13054" s="265" t="s">
        <v>1080</v>
      </c>
      <c r="I13054" s="265" t="s">
        <v>2209</v>
      </c>
      <c r="J13054" s="265">
        <v>-686.32</v>
      </c>
      <c r="K13054" s="83" t="str">
        <f>IFERROR(IFERROR(VLOOKUP(I13054,'DE-PARA'!B:D,3,0),VLOOKUP(I13054,'DE-PARA'!C:D,2,0)),"NÃO ENCONTRADO")</f>
        <v>Despesas com Viagens</v>
      </c>
      <c r="L13054" s="50" t="str">
        <f>VLOOKUP(K13054,'Base -Receita-Despesa'!$B:$AS,1,FALSE)</f>
        <v>Despesas com Viagens</v>
      </c>
    </row>
    <row r="13055" spans="1:12" x14ac:dyDescent="0.3">
      <c r="A13055" s="82" t="str">
        <f t="shared" si="408"/>
        <v>2019</v>
      </c>
      <c r="B13055" s="260" t="s">
        <v>2228</v>
      </c>
      <c r="C13055" s="261" t="s">
        <v>138</v>
      </c>
      <c r="D13055" s="74" t="str">
        <f t="shared" si="407"/>
        <v>abr/2019</v>
      </c>
      <c r="E13055" s="264">
        <v>43558</v>
      </c>
      <c r="F13055" s="260" t="s">
        <v>159</v>
      </c>
      <c r="G13055" s="260" t="s">
        <v>2229</v>
      </c>
      <c r="H13055" s="265" t="s">
        <v>4476</v>
      </c>
      <c r="I13055" s="265" t="s">
        <v>160</v>
      </c>
      <c r="J13055" s="266">
        <v>-2000</v>
      </c>
      <c r="K13055" s="83" t="str">
        <f>IFERROR(IFERROR(VLOOKUP(I13055,'DE-PARA'!B:D,3,0),VLOOKUP(I13055,'DE-PARA'!C:D,2,0)),"NÃO ENCONTRADO")</f>
        <v>Outras Saídas</v>
      </c>
      <c r="L13055" s="50" t="str">
        <f>VLOOKUP(K13055,'Base -Receita-Despesa'!$B:$AS,1,FALSE)</f>
        <v>Outras Saídas</v>
      </c>
    </row>
    <row r="13056" spans="1:12" x14ac:dyDescent="0.3">
      <c r="A13056" s="82" t="str">
        <f t="shared" si="408"/>
        <v>2019</v>
      </c>
      <c r="B13056" s="260" t="s">
        <v>2228</v>
      </c>
      <c r="C13056" s="261" t="s">
        <v>138</v>
      </c>
      <c r="D13056" s="74" t="str">
        <f t="shared" si="407"/>
        <v>abr/2019</v>
      </c>
      <c r="E13056" s="264">
        <v>43558</v>
      </c>
      <c r="F13056" s="260" t="s">
        <v>2326</v>
      </c>
      <c r="G13056" s="260" t="s">
        <v>2229</v>
      </c>
      <c r="H13056" s="261" t="s">
        <v>3263</v>
      </c>
      <c r="I13056" s="265" t="s">
        <v>2209</v>
      </c>
      <c r="J13056" s="265">
        <v>-87.5</v>
      </c>
      <c r="K13056" s="83" t="str">
        <f>IFERROR(IFERROR(VLOOKUP(I13056,'DE-PARA'!B:D,3,0),VLOOKUP(I13056,'DE-PARA'!C:D,2,0)),"NÃO ENCONTRADO")</f>
        <v>Despesas com Viagens</v>
      </c>
      <c r="L13056" s="50" t="str">
        <f>VLOOKUP(K13056,'Base -Receita-Despesa'!$B:$AS,1,FALSE)</f>
        <v>Despesas com Viagens</v>
      </c>
    </row>
    <row r="13057" spans="1:12" x14ac:dyDescent="0.3">
      <c r="A13057" s="82" t="str">
        <f t="shared" si="408"/>
        <v>2019</v>
      </c>
      <c r="B13057" s="260" t="s">
        <v>2228</v>
      </c>
      <c r="C13057" s="261" t="s">
        <v>138</v>
      </c>
      <c r="D13057" s="74" t="str">
        <f t="shared" si="407"/>
        <v>abr/2019</v>
      </c>
      <c r="E13057" s="264">
        <v>43558</v>
      </c>
      <c r="F13057" s="260" t="s">
        <v>208</v>
      </c>
      <c r="G13057" s="260" t="s">
        <v>2229</v>
      </c>
      <c r="H13057" s="265" t="s">
        <v>4392</v>
      </c>
      <c r="I13057" s="265" t="s">
        <v>160</v>
      </c>
      <c r="J13057" s="266">
        <v>-1076.29</v>
      </c>
      <c r="K13057" s="83" t="str">
        <f>IFERROR(IFERROR(VLOOKUP(I13057,'DE-PARA'!B:D,3,0),VLOOKUP(I13057,'DE-PARA'!C:D,2,0)),"NÃO ENCONTRADO")</f>
        <v>Outras Saídas</v>
      </c>
      <c r="L13057" s="50" t="str">
        <f>VLOOKUP(K13057,'Base -Receita-Despesa'!$B:$AS,1,FALSE)</f>
        <v>Outras Saídas</v>
      </c>
    </row>
    <row r="13058" spans="1:12" x14ac:dyDescent="0.3">
      <c r="A13058" s="82" t="str">
        <f t="shared" si="408"/>
        <v>2019</v>
      </c>
      <c r="B13058" s="260" t="s">
        <v>2228</v>
      </c>
      <c r="C13058" s="261" t="s">
        <v>138</v>
      </c>
      <c r="D13058" s="74" t="str">
        <f t="shared" si="407"/>
        <v>abr/2019</v>
      </c>
      <c r="E13058" s="264">
        <v>43558</v>
      </c>
      <c r="F13058" s="260" t="s">
        <v>2326</v>
      </c>
      <c r="G13058" s="260" t="s">
        <v>2229</v>
      </c>
      <c r="H13058" s="265" t="s">
        <v>4392</v>
      </c>
      <c r="I13058" s="265" t="s">
        <v>2209</v>
      </c>
      <c r="J13058" s="265">
        <v>-94.1</v>
      </c>
      <c r="K13058" s="83" t="str">
        <f>IFERROR(IFERROR(VLOOKUP(I13058,'DE-PARA'!B:D,3,0),VLOOKUP(I13058,'DE-PARA'!C:D,2,0)),"NÃO ENCONTRADO")</f>
        <v>Despesas com Viagens</v>
      </c>
      <c r="L13058" s="50" t="str">
        <f>VLOOKUP(K13058,'Base -Receita-Despesa'!$B:$AS,1,FALSE)</f>
        <v>Despesas com Viagens</v>
      </c>
    </row>
    <row r="13059" spans="1:12" x14ac:dyDescent="0.3">
      <c r="A13059" s="82" t="str">
        <f t="shared" si="408"/>
        <v>2019</v>
      </c>
      <c r="B13059" s="260" t="s">
        <v>2228</v>
      </c>
      <c r="C13059" s="261" t="s">
        <v>138</v>
      </c>
      <c r="D13059" s="74" t="str">
        <f t="shared" si="407"/>
        <v>abr/2019</v>
      </c>
      <c r="E13059" s="264">
        <v>43558</v>
      </c>
      <c r="F13059" s="260" t="s">
        <v>208</v>
      </c>
      <c r="G13059" s="260" t="s">
        <v>2229</v>
      </c>
      <c r="H13059" s="265" t="s">
        <v>2761</v>
      </c>
      <c r="I13059" s="265" t="s">
        <v>160</v>
      </c>
      <c r="J13059" s="265">
        <v>-44.7</v>
      </c>
      <c r="K13059" s="83" t="str">
        <f>IFERROR(IFERROR(VLOOKUP(I13059,'DE-PARA'!B:D,3,0),VLOOKUP(I13059,'DE-PARA'!C:D,2,0)),"NÃO ENCONTRADO")</f>
        <v>Outras Saídas</v>
      </c>
      <c r="L13059" s="50" t="str">
        <f>VLOOKUP(K13059,'Base -Receita-Despesa'!$B:$AS,1,FALSE)</f>
        <v>Outras Saídas</v>
      </c>
    </row>
    <row r="13060" spans="1:12" x14ac:dyDescent="0.3">
      <c r="A13060" s="82" t="str">
        <f t="shared" si="408"/>
        <v>2019</v>
      </c>
      <c r="B13060" s="260" t="s">
        <v>2228</v>
      </c>
      <c r="C13060" s="261" t="s">
        <v>138</v>
      </c>
      <c r="D13060" s="74" t="str">
        <f t="shared" ref="D13060:D13123" si="409">TEXT(E13060,"mmm/aaaa")</f>
        <v>abr/2019</v>
      </c>
      <c r="E13060" s="264">
        <v>43558</v>
      </c>
      <c r="F13060" s="260" t="s">
        <v>208</v>
      </c>
      <c r="G13060" s="260" t="s">
        <v>2229</v>
      </c>
      <c r="H13060" s="265" t="s">
        <v>4477</v>
      </c>
      <c r="I13060" s="265" t="s">
        <v>160</v>
      </c>
      <c r="J13060" s="265">
        <v>-18</v>
      </c>
      <c r="K13060" s="83" t="str">
        <f>IFERROR(IFERROR(VLOOKUP(I13060,'DE-PARA'!B:D,3,0),VLOOKUP(I13060,'DE-PARA'!C:D,2,0)),"NÃO ENCONTRADO")</f>
        <v>Outras Saídas</v>
      </c>
      <c r="L13060" s="50" t="str">
        <f>VLOOKUP(K13060,'Base -Receita-Despesa'!$B:$AS,1,FALSE)</f>
        <v>Outras Saídas</v>
      </c>
    </row>
    <row r="13061" spans="1:12" x14ac:dyDescent="0.3">
      <c r="A13061" s="82" t="str">
        <f t="shared" si="408"/>
        <v>2019</v>
      </c>
      <c r="B13061" s="260" t="s">
        <v>2228</v>
      </c>
      <c r="C13061" s="261" t="s">
        <v>138</v>
      </c>
      <c r="D13061" s="74" t="str">
        <f t="shared" si="409"/>
        <v>abr/2019</v>
      </c>
      <c r="E13061" s="264">
        <v>43558</v>
      </c>
      <c r="F13061" s="260" t="s">
        <v>208</v>
      </c>
      <c r="G13061" s="260" t="s">
        <v>2229</v>
      </c>
      <c r="H13061" s="265" t="s">
        <v>1027</v>
      </c>
      <c r="I13061" s="265" t="s">
        <v>160</v>
      </c>
      <c r="J13061" s="265">
        <v>-52</v>
      </c>
      <c r="K13061" s="83" t="str">
        <f>IFERROR(IFERROR(VLOOKUP(I13061,'DE-PARA'!B:D,3,0),VLOOKUP(I13061,'DE-PARA'!C:D,2,0)),"NÃO ENCONTRADO")</f>
        <v>Outras Saídas</v>
      </c>
      <c r="L13061" s="50" t="str">
        <f>VLOOKUP(K13061,'Base -Receita-Despesa'!$B:$AS,1,FALSE)</f>
        <v>Outras Saídas</v>
      </c>
    </row>
    <row r="13062" spans="1:12" x14ac:dyDescent="0.3">
      <c r="A13062" s="82" t="str">
        <f t="shared" si="408"/>
        <v>2019</v>
      </c>
      <c r="B13062" s="260" t="s">
        <v>2228</v>
      </c>
      <c r="C13062" s="261" t="s">
        <v>138</v>
      </c>
      <c r="D13062" s="74" t="str">
        <f t="shared" si="409"/>
        <v>abr/2019</v>
      </c>
      <c r="E13062" s="264">
        <v>43558</v>
      </c>
      <c r="F13062" s="260" t="s">
        <v>2326</v>
      </c>
      <c r="G13062" s="260" t="s">
        <v>2229</v>
      </c>
      <c r="H13062" s="265" t="s">
        <v>4385</v>
      </c>
      <c r="I13062" s="265" t="s">
        <v>2209</v>
      </c>
      <c r="J13062" s="266">
        <v>-2966.32</v>
      </c>
      <c r="K13062" s="83" t="str">
        <f>IFERROR(IFERROR(VLOOKUP(I13062,'DE-PARA'!B:D,3,0),VLOOKUP(I13062,'DE-PARA'!C:D,2,0)),"NÃO ENCONTRADO")</f>
        <v>Despesas com Viagens</v>
      </c>
      <c r="L13062" s="50" t="str">
        <f>VLOOKUP(K13062,'Base -Receita-Despesa'!$B:$AS,1,FALSE)</f>
        <v>Despesas com Viagens</v>
      </c>
    </row>
    <row r="13063" spans="1:12" x14ac:dyDescent="0.3">
      <c r="A13063" s="82" t="str">
        <f t="shared" si="408"/>
        <v>2019</v>
      </c>
      <c r="B13063" s="260" t="s">
        <v>2228</v>
      </c>
      <c r="C13063" s="261" t="s">
        <v>138</v>
      </c>
      <c r="D13063" s="74" t="str">
        <f t="shared" si="409"/>
        <v>abr/2019</v>
      </c>
      <c r="E13063" s="264">
        <v>43558</v>
      </c>
      <c r="F13063" s="260" t="s">
        <v>2326</v>
      </c>
      <c r="G13063" s="260" t="s">
        <v>2229</v>
      </c>
      <c r="H13063" s="265" t="s">
        <v>4463</v>
      </c>
      <c r="I13063" s="265" t="s">
        <v>2209</v>
      </c>
      <c r="J13063" s="265">
        <v>-470.22</v>
      </c>
      <c r="K13063" s="83" t="str">
        <f>IFERROR(IFERROR(VLOOKUP(I13063,'DE-PARA'!B:D,3,0),VLOOKUP(I13063,'DE-PARA'!C:D,2,0)),"NÃO ENCONTRADO")</f>
        <v>Despesas com Viagens</v>
      </c>
      <c r="L13063" s="50" t="str">
        <f>VLOOKUP(K13063,'Base -Receita-Despesa'!$B:$AS,1,FALSE)</f>
        <v>Despesas com Viagens</v>
      </c>
    </row>
    <row r="13064" spans="1:12" x14ac:dyDescent="0.3">
      <c r="A13064" s="82" t="str">
        <f t="shared" si="408"/>
        <v>2019</v>
      </c>
      <c r="B13064" s="260" t="s">
        <v>2228</v>
      </c>
      <c r="C13064" s="261" t="s">
        <v>138</v>
      </c>
      <c r="D13064" s="74" t="str">
        <f t="shared" si="409"/>
        <v>abr/2019</v>
      </c>
      <c r="E13064" s="264">
        <v>43558</v>
      </c>
      <c r="F13064" s="260">
        <v>2810</v>
      </c>
      <c r="G13064" s="260" t="s">
        <v>2229</v>
      </c>
      <c r="H13064" s="265" t="s">
        <v>4442</v>
      </c>
      <c r="I13064" s="265" t="s">
        <v>241</v>
      </c>
      <c r="J13064" s="265">
        <v>-355.17</v>
      </c>
      <c r="K13064" s="83" t="str">
        <f>IFERROR(IFERROR(VLOOKUP(I13064,'DE-PARA'!B:D,3,0),VLOOKUP(I13064,'DE-PARA'!C:D,2,0)),"NÃO ENCONTRADO")</f>
        <v>Serviços</v>
      </c>
      <c r="L13064" s="50" t="str">
        <f>VLOOKUP(K13064,'Base -Receita-Despesa'!$B:$AS,1,FALSE)</f>
        <v>Serviços</v>
      </c>
    </row>
    <row r="13065" spans="1:12" x14ac:dyDescent="0.3">
      <c r="A13065" s="82" t="str">
        <f t="shared" si="408"/>
        <v>2019</v>
      </c>
      <c r="B13065" s="260" t="s">
        <v>2228</v>
      </c>
      <c r="C13065" s="261" t="s">
        <v>138</v>
      </c>
      <c r="D13065" s="74" t="str">
        <f t="shared" si="409"/>
        <v>abr/2019</v>
      </c>
      <c r="E13065" s="264">
        <v>43558</v>
      </c>
      <c r="F13065" s="260" t="s">
        <v>1261</v>
      </c>
      <c r="G13065" s="260" t="s">
        <v>2229</v>
      </c>
      <c r="H13065" s="265" t="s">
        <v>2250</v>
      </c>
      <c r="I13065" s="265" t="s">
        <v>135</v>
      </c>
      <c r="J13065" s="265">
        <v>-9.5</v>
      </c>
      <c r="K13065" s="83" t="str">
        <f>IFERROR(IFERROR(VLOOKUP(I13065,'DE-PARA'!B:D,3,0),VLOOKUP(I13065,'DE-PARA'!C:D,2,0)),"NÃO ENCONTRADO")</f>
        <v>Outras Saídas</v>
      </c>
      <c r="L13065" s="50" t="str">
        <f>VLOOKUP(K13065,'Base -Receita-Despesa'!$B:$AS,1,FALSE)</f>
        <v>Outras Saídas</v>
      </c>
    </row>
    <row r="13066" spans="1:12" x14ac:dyDescent="0.3">
      <c r="A13066" s="82" t="str">
        <f t="shared" si="408"/>
        <v>2019</v>
      </c>
      <c r="B13066" s="260" t="s">
        <v>2228</v>
      </c>
      <c r="C13066" s="261" t="s">
        <v>138</v>
      </c>
      <c r="D13066" s="74" t="str">
        <f t="shared" si="409"/>
        <v>abr/2019</v>
      </c>
      <c r="E13066" s="264">
        <v>43558</v>
      </c>
      <c r="F13066" s="260" t="s">
        <v>1261</v>
      </c>
      <c r="G13066" s="260" t="s">
        <v>2229</v>
      </c>
      <c r="H13066" s="265" t="s">
        <v>2250</v>
      </c>
      <c r="I13066" s="265" t="s">
        <v>135</v>
      </c>
      <c r="J13066" s="265">
        <v>-9.5</v>
      </c>
      <c r="K13066" s="83" t="str">
        <f>IFERROR(IFERROR(VLOOKUP(I13066,'DE-PARA'!B:D,3,0),VLOOKUP(I13066,'DE-PARA'!C:D,2,0)),"NÃO ENCONTRADO")</f>
        <v>Outras Saídas</v>
      </c>
      <c r="L13066" s="50" t="str">
        <f>VLOOKUP(K13066,'Base -Receita-Despesa'!$B:$AS,1,FALSE)</f>
        <v>Outras Saídas</v>
      </c>
    </row>
    <row r="13067" spans="1:12" x14ac:dyDescent="0.3">
      <c r="A13067" s="82" t="str">
        <f t="shared" si="408"/>
        <v>2019</v>
      </c>
      <c r="B13067" s="260" t="s">
        <v>2228</v>
      </c>
      <c r="C13067" s="261" t="s">
        <v>138</v>
      </c>
      <c r="D13067" s="74" t="str">
        <f t="shared" si="409"/>
        <v>abr/2019</v>
      </c>
      <c r="E13067" s="264">
        <v>43558</v>
      </c>
      <c r="F13067" s="260" t="s">
        <v>1261</v>
      </c>
      <c r="G13067" s="260" t="s">
        <v>2229</v>
      </c>
      <c r="H13067" s="265" t="s">
        <v>2250</v>
      </c>
      <c r="I13067" s="265" t="s">
        <v>135</v>
      </c>
      <c r="J13067" s="265">
        <v>-9.5</v>
      </c>
      <c r="K13067" s="83" t="str">
        <f>IFERROR(IFERROR(VLOOKUP(I13067,'DE-PARA'!B:D,3,0),VLOOKUP(I13067,'DE-PARA'!C:D,2,0)),"NÃO ENCONTRADO")</f>
        <v>Outras Saídas</v>
      </c>
      <c r="L13067" s="50" t="str">
        <f>VLOOKUP(K13067,'Base -Receita-Despesa'!$B:$AS,1,FALSE)</f>
        <v>Outras Saídas</v>
      </c>
    </row>
    <row r="13068" spans="1:12" x14ac:dyDescent="0.3">
      <c r="A13068" s="82" t="str">
        <f t="shared" si="408"/>
        <v>2019</v>
      </c>
      <c r="B13068" s="260" t="s">
        <v>2228</v>
      </c>
      <c r="C13068" s="261" t="s">
        <v>138</v>
      </c>
      <c r="D13068" s="74" t="str">
        <f t="shared" si="409"/>
        <v>abr/2019</v>
      </c>
      <c r="E13068" s="264">
        <v>43558</v>
      </c>
      <c r="F13068" s="260" t="s">
        <v>1261</v>
      </c>
      <c r="G13068" s="260" t="s">
        <v>2229</v>
      </c>
      <c r="H13068" s="265" t="s">
        <v>2250</v>
      </c>
      <c r="I13068" s="265" t="s">
        <v>135</v>
      </c>
      <c r="J13068" s="265">
        <v>-9.5</v>
      </c>
      <c r="K13068" s="83" t="str">
        <f>IFERROR(IFERROR(VLOOKUP(I13068,'DE-PARA'!B:D,3,0),VLOOKUP(I13068,'DE-PARA'!C:D,2,0)),"NÃO ENCONTRADO")</f>
        <v>Outras Saídas</v>
      </c>
      <c r="L13068" s="50" t="str">
        <f>VLOOKUP(K13068,'Base -Receita-Despesa'!$B:$AS,1,FALSE)</f>
        <v>Outras Saídas</v>
      </c>
    </row>
    <row r="13069" spans="1:12" x14ac:dyDescent="0.3">
      <c r="A13069" s="82" t="str">
        <f t="shared" si="408"/>
        <v>2019</v>
      </c>
      <c r="B13069" s="260" t="s">
        <v>2228</v>
      </c>
      <c r="C13069" s="261" t="s">
        <v>138</v>
      </c>
      <c r="D13069" s="74" t="str">
        <f t="shared" si="409"/>
        <v>abr/2019</v>
      </c>
      <c r="E13069" s="264">
        <v>43559</v>
      </c>
      <c r="F13069" s="260" t="s">
        <v>4478</v>
      </c>
      <c r="G13069" s="260" t="s">
        <v>2229</v>
      </c>
      <c r="H13069" s="265" t="s">
        <v>4479</v>
      </c>
      <c r="I13069" s="265" t="s">
        <v>141</v>
      </c>
      <c r="J13069" s="266">
        <v>-61249.32</v>
      </c>
      <c r="K13069" s="83" t="str">
        <f>IFERROR(IFERROR(VLOOKUP(I13069,'DE-PARA'!B:D,3,0),VLOOKUP(I13069,'DE-PARA'!C:D,2,0)),"NÃO ENCONTRADO")</f>
        <v>Pessoal</v>
      </c>
      <c r="L13069" s="50" t="str">
        <f>VLOOKUP(K13069,'Base -Receita-Despesa'!$B:$AS,1,FALSE)</f>
        <v>Pessoal</v>
      </c>
    </row>
    <row r="13070" spans="1:12" x14ac:dyDescent="0.3">
      <c r="A13070" s="82" t="str">
        <f t="shared" si="408"/>
        <v>2019</v>
      </c>
      <c r="B13070" s="260" t="s">
        <v>2228</v>
      </c>
      <c r="C13070" s="261" t="s">
        <v>138</v>
      </c>
      <c r="D13070" s="74" t="str">
        <f t="shared" si="409"/>
        <v>abr/2019</v>
      </c>
      <c r="E13070" s="264">
        <v>43559</v>
      </c>
      <c r="F13070" s="260">
        <v>36198</v>
      </c>
      <c r="G13070" s="260" t="s">
        <v>2229</v>
      </c>
      <c r="H13070" s="265" t="s">
        <v>4380</v>
      </c>
      <c r="I13070" s="265" t="s">
        <v>120</v>
      </c>
      <c r="J13070" s="266">
        <v>-1500</v>
      </c>
      <c r="K13070" s="83" t="str">
        <f>IFERROR(IFERROR(VLOOKUP(I13070,'DE-PARA'!B:D,3,0),VLOOKUP(I13070,'DE-PARA'!C:D,2,0)),"NÃO ENCONTRADO")</f>
        <v>Serviços</v>
      </c>
      <c r="L13070" s="50" t="str">
        <f>VLOOKUP(K13070,'Base -Receita-Despesa'!$B:$AS,1,FALSE)</f>
        <v>Serviços</v>
      </c>
    </row>
    <row r="13071" spans="1:12" x14ac:dyDescent="0.3">
      <c r="A13071" s="82" t="str">
        <f t="shared" si="408"/>
        <v>2019</v>
      </c>
      <c r="B13071" s="260" t="s">
        <v>2228</v>
      </c>
      <c r="C13071" s="261" t="s">
        <v>138</v>
      </c>
      <c r="D13071" s="74" t="str">
        <f t="shared" si="409"/>
        <v>abr/2019</v>
      </c>
      <c r="E13071" s="264">
        <v>43559</v>
      </c>
      <c r="F13071" s="260" t="s">
        <v>1431</v>
      </c>
      <c r="G13071" s="260" t="s">
        <v>2229</v>
      </c>
      <c r="H13071" s="265" t="s">
        <v>4477</v>
      </c>
      <c r="I13071" s="265" t="s">
        <v>141</v>
      </c>
      <c r="J13071" s="266">
        <v>-2229.5</v>
      </c>
      <c r="K13071" s="83" t="str">
        <f>IFERROR(IFERROR(VLOOKUP(I13071,'DE-PARA'!B:D,3,0),VLOOKUP(I13071,'DE-PARA'!C:D,2,0)),"NÃO ENCONTRADO")</f>
        <v>Pessoal</v>
      </c>
      <c r="L13071" s="50" t="str">
        <f>VLOOKUP(K13071,'Base -Receita-Despesa'!$B:$AS,1,FALSE)</f>
        <v>Pessoal</v>
      </c>
    </row>
    <row r="13072" spans="1:12" x14ac:dyDescent="0.3">
      <c r="A13072" s="82" t="str">
        <f t="shared" si="408"/>
        <v>2019</v>
      </c>
      <c r="B13072" s="260" t="s">
        <v>2228</v>
      </c>
      <c r="C13072" s="261" t="s">
        <v>138</v>
      </c>
      <c r="D13072" s="74" t="str">
        <f t="shared" si="409"/>
        <v>abr/2019</v>
      </c>
      <c r="E13072" s="264">
        <v>43559</v>
      </c>
      <c r="F13072" s="260" t="s">
        <v>1261</v>
      </c>
      <c r="G13072" s="260" t="s">
        <v>2229</v>
      </c>
      <c r="H13072" s="265" t="s">
        <v>2250</v>
      </c>
      <c r="I13072" s="265" t="s">
        <v>135</v>
      </c>
      <c r="J13072" s="265">
        <v>-9.5</v>
      </c>
      <c r="K13072" s="83" t="str">
        <f>IFERROR(IFERROR(VLOOKUP(I13072,'DE-PARA'!B:D,3,0),VLOOKUP(I13072,'DE-PARA'!C:D,2,0)),"NÃO ENCONTRADO")</f>
        <v>Outras Saídas</v>
      </c>
      <c r="L13072" s="50" t="str">
        <f>VLOOKUP(K13072,'Base -Receita-Despesa'!$B:$AS,1,FALSE)</f>
        <v>Outras Saídas</v>
      </c>
    </row>
    <row r="13073" spans="1:12" x14ac:dyDescent="0.3">
      <c r="A13073" s="82" t="str">
        <f t="shared" si="408"/>
        <v>2019</v>
      </c>
      <c r="B13073" s="260" t="s">
        <v>2228</v>
      </c>
      <c r="C13073" s="261" t="s">
        <v>138</v>
      </c>
      <c r="D13073" s="74" t="str">
        <f t="shared" si="409"/>
        <v>abr/2019</v>
      </c>
      <c r="E13073" s="264">
        <v>43559</v>
      </c>
      <c r="F13073" s="260" t="s">
        <v>1261</v>
      </c>
      <c r="G13073" s="260" t="s">
        <v>2229</v>
      </c>
      <c r="H13073" s="265" t="s">
        <v>2250</v>
      </c>
      <c r="I13073" s="265" t="s">
        <v>135</v>
      </c>
      <c r="J13073" s="265">
        <v>-9.5</v>
      </c>
      <c r="K13073" s="83" t="str">
        <f>IFERROR(IFERROR(VLOOKUP(I13073,'DE-PARA'!B:D,3,0),VLOOKUP(I13073,'DE-PARA'!C:D,2,0)),"NÃO ENCONTRADO")</f>
        <v>Outras Saídas</v>
      </c>
      <c r="L13073" s="50" t="str">
        <f>VLOOKUP(K13073,'Base -Receita-Despesa'!$B:$AS,1,FALSE)</f>
        <v>Outras Saídas</v>
      </c>
    </row>
    <row r="13074" spans="1:12" x14ac:dyDescent="0.3">
      <c r="A13074" s="82" t="str">
        <f t="shared" si="408"/>
        <v>2019</v>
      </c>
      <c r="B13074" s="260" t="s">
        <v>2228</v>
      </c>
      <c r="C13074" s="261" t="s">
        <v>138</v>
      </c>
      <c r="D13074" s="74" t="str">
        <f t="shared" si="409"/>
        <v>abr/2019</v>
      </c>
      <c r="E13074" s="264">
        <v>43559</v>
      </c>
      <c r="F13074" s="260" t="s">
        <v>1261</v>
      </c>
      <c r="G13074" s="260" t="s">
        <v>2229</v>
      </c>
      <c r="H13074" s="265" t="s">
        <v>2250</v>
      </c>
      <c r="I13074" s="265" t="s">
        <v>135</v>
      </c>
      <c r="J13074" s="265">
        <v>-9.5</v>
      </c>
      <c r="K13074" s="83" t="str">
        <f>IFERROR(IFERROR(VLOOKUP(I13074,'DE-PARA'!B:D,3,0),VLOOKUP(I13074,'DE-PARA'!C:D,2,0)),"NÃO ENCONTRADO")</f>
        <v>Outras Saídas</v>
      </c>
      <c r="L13074" s="50" t="str">
        <f>VLOOKUP(K13074,'Base -Receita-Despesa'!$B:$AS,1,FALSE)</f>
        <v>Outras Saídas</v>
      </c>
    </row>
    <row r="13075" spans="1:12" x14ac:dyDescent="0.3">
      <c r="A13075" s="82" t="str">
        <f t="shared" si="408"/>
        <v>2019</v>
      </c>
      <c r="B13075" s="260" t="s">
        <v>2228</v>
      </c>
      <c r="C13075" s="261" t="s">
        <v>138</v>
      </c>
      <c r="D13075" s="74" t="str">
        <f t="shared" si="409"/>
        <v>abr/2019</v>
      </c>
      <c r="E13075" s="264">
        <v>43559</v>
      </c>
      <c r="F13075" s="260">
        <v>66043</v>
      </c>
      <c r="G13075" s="260" t="s">
        <v>2324</v>
      </c>
      <c r="H13075" s="265" t="s">
        <v>4383</v>
      </c>
      <c r="I13075" s="265" t="s">
        <v>2183</v>
      </c>
      <c r="J13075" s="265">
        <v>-149.77000000000001</v>
      </c>
      <c r="K13075" s="83" t="str">
        <f>IFERROR(IFERROR(VLOOKUP(I13075,'DE-PARA'!B:D,3,0),VLOOKUP(I13075,'DE-PARA'!C:D,2,0)),"NÃO ENCONTRADO")</f>
        <v>Materiais</v>
      </c>
      <c r="L13075" s="50" t="str">
        <f>VLOOKUP(K13075,'Base -Receita-Despesa'!$B:$AS,1,FALSE)</f>
        <v>Materiais</v>
      </c>
    </row>
    <row r="13076" spans="1:12" x14ac:dyDescent="0.3">
      <c r="A13076" s="82" t="str">
        <f t="shared" si="408"/>
        <v>2019</v>
      </c>
      <c r="B13076" s="260" t="s">
        <v>2228</v>
      </c>
      <c r="C13076" s="261" t="s">
        <v>138</v>
      </c>
      <c r="D13076" s="74" t="str">
        <f t="shared" si="409"/>
        <v>abr/2019</v>
      </c>
      <c r="E13076" s="264">
        <v>43559</v>
      </c>
      <c r="F13076" s="260">
        <v>66043</v>
      </c>
      <c r="G13076" s="260" t="s">
        <v>2324</v>
      </c>
      <c r="H13076" s="265" t="s">
        <v>4383</v>
      </c>
      <c r="I13076" s="265" t="s">
        <v>562</v>
      </c>
      <c r="J13076" s="265">
        <v>-6</v>
      </c>
      <c r="K13076" s="83" t="str">
        <f>IFERROR(IFERROR(VLOOKUP(I13076,'DE-PARA'!B:D,3,0),VLOOKUP(I13076,'DE-PARA'!C:D,2,0)),"NÃO ENCONTRADO")</f>
        <v>Outras Saídas</v>
      </c>
      <c r="L13076" s="50" t="str">
        <f>VLOOKUP(K13076,'Base -Receita-Despesa'!$B:$AS,1,FALSE)</f>
        <v>Outras Saídas</v>
      </c>
    </row>
    <row r="13077" spans="1:12" x14ac:dyDescent="0.3">
      <c r="A13077" s="82" t="str">
        <f t="shared" si="408"/>
        <v>2019</v>
      </c>
      <c r="B13077" s="260" t="s">
        <v>2228</v>
      </c>
      <c r="C13077" s="261" t="s">
        <v>138</v>
      </c>
      <c r="D13077" s="74" t="str">
        <f t="shared" si="409"/>
        <v>abr/2019</v>
      </c>
      <c r="E13077" s="264">
        <v>43559</v>
      </c>
      <c r="F13077" s="260">
        <v>67094</v>
      </c>
      <c r="G13077" s="260" t="s">
        <v>2229</v>
      </c>
      <c r="H13077" s="265" t="s">
        <v>4383</v>
      </c>
      <c r="I13077" s="265" t="s">
        <v>2183</v>
      </c>
      <c r="J13077" s="265">
        <v>-785.68</v>
      </c>
      <c r="K13077" s="83" t="str">
        <f>IFERROR(IFERROR(VLOOKUP(I13077,'DE-PARA'!B:D,3,0),VLOOKUP(I13077,'DE-PARA'!C:D,2,0)),"NÃO ENCONTRADO")</f>
        <v>Materiais</v>
      </c>
      <c r="L13077" s="50" t="str">
        <f>VLOOKUP(K13077,'Base -Receita-Despesa'!$B:$AS,1,FALSE)</f>
        <v>Materiais</v>
      </c>
    </row>
    <row r="13078" spans="1:12" x14ac:dyDescent="0.3">
      <c r="A13078" s="82" t="str">
        <f t="shared" si="408"/>
        <v>2019</v>
      </c>
      <c r="B13078" s="260" t="s">
        <v>2228</v>
      </c>
      <c r="C13078" s="261" t="s">
        <v>138</v>
      </c>
      <c r="D13078" s="74" t="str">
        <f t="shared" si="409"/>
        <v>abr/2019</v>
      </c>
      <c r="E13078" s="264">
        <v>43559</v>
      </c>
      <c r="F13078" s="260">
        <v>67094</v>
      </c>
      <c r="G13078" s="260" t="s">
        <v>2229</v>
      </c>
      <c r="H13078" s="265" t="s">
        <v>4383</v>
      </c>
      <c r="I13078" s="265" t="s">
        <v>562</v>
      </c>
      <c r="J13078" s="265">
        <v>-24.35</v>
      </c>
      <c r="K13078" s="83" t="str">
        <f>IFERROR(IFERROR(VLOOKUP(I13078,'DE-PARA'!B:D,3,0),VLOOKUP(I13078,'DE-PARA'!C:D,2,0)),"NÃO ENCONTRADO")</f>
        <v>Outras Saídas</v>
      </c>
      <c r="L13078" s="50" t="str">
        <f>VLOOKUP(K13078,'Base -Receita-Despesa'!$B:$AS,1,FALSE)</f>
        <v>Outras Saídas</v>
      </c>
    </row>
    <row r="13079" spans="1:12" x14ac:dyDescent="0.3">
      <c r="A13079" s="82" t="str">
        <f t="shared" si="408"/>
        <v>2019</v>
      </c>
      <c r="B13079" s="260" t="s">
        <v>2228</v>
      </c>
      <c r="C13079" s="261" t="s">
        <v>138</v>
      </c>
      <c r="D13079" s="74" t="str">
        <f t="shared" si="409"/>
        <v>abr/2019</v>
      </c>
      <c r="E13079" s="264">
        <v>43559</v>
      </c>
      <c r="F13079" s="260">
        <v>67594</v>
      </c>
      <c r="G13079" s="260" t="s">
        <v>2229</v>
      </c>
      <c r="H13079" s="265" t="s">
        <v>4383</v>
      </c>
      <c r="I13079" s="265" t="s">
        <v>2183</v>
      </c>
      <c r="J13079" s="266">
        <v>-2020</v>
      </c>
      <c r="K13079" s="83" t="str">
        <f>IFERROR(IFERROR(VLOOKUP(I13079,'DE-PARA'!B:D,3,0),VLOOKUP(I13079,'DE-PARA'!C:D,2,0)),"NÃO ENCONTRADO")</f>
        <v>Materiais</v>
      </c>
      <c r="L13079" s="50" t="str">
        <f>VLOOKUP(K13079,'Base -Receita-Despesa'!$B:$AS,1,FALSE)</f>
        <v>Materiais</v>
      </c>
    </row>
    <row r="13080" spans="1:12" x14ac:dyDescent="0.3">
      <c r="A13080" s="82" t="str">
        <f t="shared" si="408"/>
        <v>2019</v>
      </c>
      <c r="B13080" s="260" t="s">
        <v>2228</v>
      </c>
      <c r="C13080" s="261" t="s">
        <v>138</v>
      </c>
      <c r="D13080" s="74" t="str">
        <f t="shared" si="409"/>
        <v>abr/2019</v>
      </c>
      <c r="E13080" s="264">
        <v>43559</v>
      </c>
      <c r="F13080" s="260">
        <v>67594</v>
      </c>
      <c r="G13080" s="260" t="s">
        <v>2229</v>
      </c>
      <c r="H13080" s="265" t="s">
        <v>4383</v>
      </c>
      <c r="I13080" s="265" t="s">
        <v>562</v>
      </c>
      <c r="J13080" s="265">
        <v>-47.13</v>
      </c>
      <c r="K13080" s="83" t="str">
        <f>IFERROR(IFERROR(VLOOKUP(I13080,'DE-PARA'!B:D,3,0),VLOOKUP(I13080,'DE-PARA'!C:D,2,0)),"NÃO ENCONTRADO")</f>
        <v>Outras Saídas</v>
      </c>
      <c r="L13080" s="50" t="str">
        <f>VLOOKUP(K13080,'Base -Receita-Despesa'!$B:$AS,1,FALSE)</f>
        <v>Outras Saídas</v>
      </c>
    </row>
    <row r="13081" spans="1:12" x14ac:dyDescent="0.3">
      <c r="A13081" s="82" t="str">
        <f t="shared" si="408"/>
        <v>2019</v>
      </c>
      <c r="B13081" s="260" t="s">
        <v>2228</v>
      </c>
      <c r="C13081" s="261" t="s">
        <v>138</v>
      </c>
      <c r="D13081" s="74" t="str">
        <f t="shared" si="409"/>
        <v>abr/2019</v>
      </c>
      <c r="E13081" s="264">
        <v>43559</v>
      </c>
      <c r="F13081" s="260">
        <v>66866</v>
      </c>
      <c r="G13081" s="260" t="s">
        <v>2330</v>
      </c>
      <c r="H13081" s="265" t="s">
        <v>4383</v>
      </c>
      <c r="I13081" s="265" t="s">
        <v>2183</v>
      </c>
      <c r="J13081" s="265">
        <v>-513.26</v>
      </c>
      <c r="K13081" s="83" t="str">
        <f>IFERROR(IFERROR(VLOOKUP(I13081,'DE-PARA'!B:D,3,0),VLOOKUP(I13081,'DE-PARA'!C:D,2,0)),"NÃO ENCONTRADO")</f>
        <v>Materiais</v>
      </c>
      <c r="L13081" s="50" t="str">
        <f>VLOOKUP(K13081,'Base -Receita-Despesa'!$B:$AS,1,FALSE)</f>
        <v>Materiais</v>
      </c>
    </row>
    <row r="13082" spans="1:12" x14ac:dyDescent="0.3">
      <c r="A13082" s="82" t="str">
        <f t="shared" si="408"/>
        <v>2019</v>
      </c>
      <c r="B13082" s="260" t="s">
        <v>2228</v>
      </c>
      <c r="C13082" s="261" t="s">
        <v>138</v>
      </c>
      <c r="D13082" s="74" t="str">
        <f t="shared" si="409"/>
        <v>abr/2019</v>
      </c>
      <c r="E13082" s="264">
        <v>43559</v>
      </c>
      <c r="F13082" s="260">
        <v>66866</v>
      </c>
      <c r="G13082" s="260" t="s">
        <v>2330</v>
      </c>
      <c r="H13082" s="265" t="s">
        <v>4383</v>
      </c>
      <c r="I13082" s="265" t="s">
        <v>562</v>
      </c>
      <c r="J13082" s="265">
        <v>-17.28</v>
      </c>
      <c r="K13082" s="83" t="str">
        <f>IFERROR(IFERROR(VLOOKUP(I13082,'DE-PARA'!B:D,3,0),VLOOKUP(I13082,'DE-PARA'!C:D,2,0)),"NÃO ENCONTRADO")</f>
        <v>Outras Saídas</v>
      </c>
      <c r="L13082" s="50" t="str">
        <f>VLOOKUP(K13082,'Base -Receita-Despesa'!$B:$AS,1,FALSE)</f>
        <v>Outras Saídas</v>
      </c>
    </row>
    <row r="13083" spans="1:12" x14ac:dyDescent="0.3">
      <c r="A13083" s="82" t="str">
        <f t="shared" si="408"/>
        <v>2019</v>
      </c>
      <c r="B13083" s="260" t="s">
        <v>2228</v>
      </c>
      <c r="C13083" s="261" t="s">
        <v>138</v>
      </c>
      <c r="D13083" s="74" t="str">
        <f t="shared" si="409"/>
        <v>abr/2019</v>
      </c>
      <c r="E13083" s="264">
        <v>43559</v>
      </c>
      <c r="F13083" s="260">
        <v>66043</v>
      </c>
      <c r="G13083" s="260" t="s">
        <v>2238</v>
      </c>
      <c r="H13083" s="265" t="s">
        <v>4383</v>
      </c>
      <c r="I13083" s="265" t="s">
        <v>2183</v>
      </c>
      <c r="J13083" s="265">
        <v>-149.77000000000001</v>
      </c>
      <c r="K13083" s="83" t="str">
        <f>IFERROR(IFERROR(VLOOKUP(I13083,'DE-PARA'!B:D,3,0),VLOOKUP(I13083,'DE-PARA'!C:D,2,0)),"NÃO ENCONTRADO")</f>
        <v>Materiais</v>
      </c>
      <c r="L13083" s="50" t="str">
        <f>VLOOKUP(K13083,'Base -Receita-Despesa'!$B:$AS,1,FALSE)</f>
        <v>Materiais</v>
      </c>
    </row>
    <row r="13084" spans="1:12" x14ac:dyDescent="0.3">
      <c r="A13084" s="82" t="str">
        <f t="shared" si="408"/>
        <v>2019</v>
      </c>
      <c r="B13084" s="260" t="s">
        <v>2228</v>
      </c>
      <c r="C13084" s="261" t="s">
        <v>138</v>
      </c>
      <c r="D13084" s="74" t="str">
        <f t="shared" si="409"/>
        <v>abr/2019</v>
      </c>
      <c r="E13084" s="264">
        <v>43559</v>
      </c>
      <c r="F13084" s="260">
        <v>66043</v>
      </c>
      <c r="G13084" s="260" t="s">
        <v>2238</v>
      </c>
      <c r="H13084" s="265" t="s">
        <v>4383</v>
      </c>
      <c r="I13084" s="265" t="s">
        <v>562</v>
      </c>
      <c r="J13084" s="265">
        <v>-4.5</v>
      </c>
      <c r="K13084" s="83" t="str">
        <f>IFERROR(IFERROR(VLOOKUP(I13084,'DE-PARA'!B:D,3,0),VLOOKUP(I13084,'DE-PARA'!C:D,2,0)),"NÃO ENCONTRADO")</f>
        <v>Outras Saídas</v>
      </c>
      <c r="L13084" s="50" t="str">
        <f>VLOOKUP(K13084,'Base -Receita-Despesa'!$B:$AS,1,FALSE)</f>
        <v>Outras Saídas</v>
      </c>
    </row>
    <row r="13085" spans="1:12" x14ac:dyDescent="0.3">
      <c r="A13085" s="82" t="str">
        <f t="shared" si="408"/>
        <v>2019</v>
      </c>
      <c r="B13085" s="260" t="s">
        <v>2228</v>
      </c>
      <c r="C13085" s="261" t="s">
        <v>138</v>
      </c>
      <c r="D13085" s="74" t="str">
        <f t="shared" si="409"/>
        <v>abr/2019</v>
      </c>
      <c r="E13085" s="264">
        <v>43559</v>
      </c>
      <c r="F13085" s="260">
        <v>66463</v>
      </c>
      <c r="G13085" s="260" t="s">
        <v>2324</v>
      </c>
      <c r="H13085" s="265" t="s">
        <v>4383</v>
      </c>
      <c r="I13085" s="265" t="s">
        <v>2183</v>
      </c>
      <c r="J13085" s="265">
        <v>-256.63</v>
      </c>
      <c r="K13085" s="83" t="str">
        <f>IFERROR(IFERROR(VLOOKUP(I13085,'DE-PARA'!B:D,3,0),VLOOKUP(I13085,'DE-PARA'!C:D,2,0)),"NÃO ENCONTRADO")</f>
        <v>Materiais</v>
      </c>
      <c r="L13085" s="50" t="str">
        <f>VLOOKUP(K13085,'Base -Receita-Despesa'!$B:$AS,1,FALSE)</f>
        <v>Materiais</v>
      </c>
    </row>
    <row r="13086" spans="1:12" x14ac:dyDescent="0.3">
      <c r="A13086" s="82" t="str">
        <f t="shared" si="408"/>
        <v>2019</v>
      </c>
      <c r="B13086" s="260" t="s">
        <v>2228</v>
      </c>
      <c r="C13086" s="261" t="s">
        <v>138</v>
      </c>
      <c r="D13086" s="74" t="str">
        <f t="shared" si="409"/>
        <v>abr/2019</v>
      </c>
      <c r="E13086" s="264">
        <v>43559</v>
      </c>
      <c r="F13086" s="260">
        <v>66463</v>
      </c>
      <c r="G13086" s="260" t="s">
        <v>2324</v>
      </c>
      <c r="H13086" s="265" t="s">
        <v>4383</v>
      </c>
      <c r="I13086" s="265" t="s">
        <v>562</v>
      </c>
      <c r="J13086" s="265">
        <v>-8.98</v>
      </c>
      <c r="K13086" s="83" t="str">
        <f>IFERROR(IFERROR(VLOOKUP(I13086,'DE-PARA'!B:D,3,0),VLOOKUP(I13086,'DE-PARA'!C:D,2,0)),"NÃO ENCONTRADO")</f>
        <v>Outras Saídas</v>
      </c>
      <c r="L13086" s="50" t="str">
        <f>VLOOKUP(K13086,'Base -Receita-Despesa'!$B:$AS,1,FALSE)</f>
        <v>Outras Saídas</v>
      </c>
    </row>
    <row r="13087" spans="1:12" x14ac:dyDescent="0.3">
      <c r="A13087" s="82" t="str">
        <f t="shared" si="408"/>
        <v>2019</v>
      </c>
      <c r="B13087" s="260" t="s">
        <v>2228</v>
      </c>
      <c r="C13087" s="261" t="s">
        <v>138</v>
      </c>
      <c r="D13087" s="74" t="str">
        <f t="shared" si="409"/>
        <v>abr/2019</v>
      </c>
      <c r="E13087" s="264">
        <v>43559</v>
      </c>
      <c r="F13087" s="260">
        <v>67406</v>
      </c>
      <c r="G13087" s="260" t="s">
        <v>2229</v>
      </c>
      <c r="H13087" s="265" t="s">
        <v>4383</v>
      </c>
      <c r="I13087" s="265" t="s">
        <v>2183</v>
      </c>
      <c r="J13087" s="266">
        <v>-2581.04</v>
      </c>
      <c r="K13087" s="83" t="str">
        <f>IFERROR(IFERROR(VLOOKUP(I13087,'DE-PARA'!B:D,3,0),VLOOKUP(I13087,'DE-PARA'!C:D,2,0)),"NÃO ENCONTRADO")</f>
        <v>Materiais</v>
      </c>
      <c r="L13087" s="50" t="str">
        <f>VLOOKUP(K13087,'Base -Receita-Despesa'!$B:$AS,1,FALSE)</f>
        <v>Materiais</v>
      </c>
    </row>
    <row r="13088" spans="1:12" x14ac:dyDescent="0.3">
      <c r="A13088" s="82" t="str">
        <f t="shared" si="408"/>
        <v>2019</v>
      </c>
      <c r="B13088" s="260" t="s">
        <v>2228</v>
      </c>
      <c r="C13088" s="261" t="s">
        <v>138</v>
      </c>
      <c r="D13088" s="74" t="str">
        <f t="shared" si="409"/>
        <v>abr/2019</v>
      </c>
      <c r="E13088" s="264">
        <v>43559</v>
      </c>
      <c r="F13088" s="260">
        <v>67406</v>
      </c>
      <c r="G13088" s="260" t="s">
        <v>2229</v>
      </c>
      <c r="H13088" s="265" t="s">
        <v>4383</v>
      </c>
      <c r="I13088" s="265" t="s">
        <v>562</v>
      </c>
      <c r="J13088" s="265">
        <v>-67.97</v>
      </c>
      <c r="K13088" s="83" t="str">
        <f>IFERROR(IFERROR(VLOOKUP(I13088,'DE-PARA'!B:D,3,0),VLOOKUP(I13088,'DE-PARA'!C:D,2,0)),"NÃO ENCONTRADO")</f>
        <v>Outras Saídas</v>
      </c>
      <c r="L13088" s="50" t="str">
        <f>VLOOKUP(K13088,'Base -Receita-Despesa'!$B:$AS,1,FALSE)</f>
        <v>Outras Saídas</v>
      </c>
    </row>
    <row r="13089" spans="1:12" x14ac:dyDescent="0.3">
      <c r="A13089" s="82" t="str">
        <f t="shared" si="408"/>
        <v>2019</v>
      </c>
      <c r="B13089" s="260" t="s">
        <v>2228</v>
      </c>
      <c r="C13089" s="261" t="s">
        <v>138</v>
      </c>
      <c r="D13089" s="74" t="str">
        <f t="shared" si="409"/>
        <v>abr/2019</v>
      </c>
      <c r="E13089" s="264">
        <v>43559</v>
      </c>
      <c r="F13089" s="260">
        <v>66463</v>
      </c>
      <c r="G13089" s="260" t="s">
        <v>2238</v>
      </c>
      <c r="H13089" s="265" t="s">
        <v>4383</v>
      </c>
      <c r="I13089" s="265" t="s">
        <v>2183</v>
      </c>
      <c r="J13089" s="265">
        <v>-256.63</v>
      </c>
      <c r="K13089" s="83" t="str">
        <f>IFERROR(IFERROR(VLOOKUP(I13089,'DE-PARA'!B:D,3,0),VLOOKUP(I13089,'DE-PARA'!C:D,2,0)),"NÃO ENCONTRADO")</f>
        <v>Materiais</v>
      </c>
      <c r="L13089" s="50" t="str">
        <f>VLOOKUP(K13089,'Base -Receita-Despesa'!$B:$AS,1,FALSE)</f>
        <v>Materiais</v>
      </c>
    </row>
    <row r="13090" spans="1:12" x14ac:dyDescent="0.3">
      <c r="A13090" s="82" t="str">
        <f t="shared" si="408"/>
        <v>2019</v>
      </c>
      <c r="B13090" s="260" t="s">
        <v>2228</v>
      </c>
      <c r="C13090" s="261" t="s">
        <v>138</v>
      </c>
      <c r="D13090" s="74" t="str">
        <f t="shared" si="409"/>
        <v>abr/2019</v>
      </c>
      <c r="E13090" s="264">
        <v>43559</v>
      </c>
      <c r="F13090" s="260">
        <v>66463</v>
      </c>
      <c r="G13090" s="260" t="s">
        <v>2238</v>
      </c>
      <c r="H13090" s="265" t="s">
        <v>4383</v>
      </c>
      <c r="I13090" s="265" t="s">
        <v>562</v>
      </c>
      <c r="J13090" s="265">
        <v>-6.41</v>
      </c>
      <c r="K13090" s="83" t="str">
        <f>IFERROR(IFERROR(VLOOKUP(I13090,'DE-PARA'!B:D,3,0),VLOOKUP(I13090,'DE-PARA'!C:D,2,0)),"NÃO ENCONTRADO")</f>
        <v>Outras Saídas</v>
      </c>
      <c r="L13090" s="50" t="str">
        <f>VLOOKUP(K13090,'Base -Receita-Despesa'!$B:$AS,1,FALSE)</f>
        <v>Outras Saídas</v>
      </c>
    </row>
    <row r="13091" spans="1:12" x14ac:dyDescent="0.3">
      <c r="A13091" s="82" t="str">
        <f t="shared" si="408"/>
        <v>2019</v>
      </c>
      <c r="B13091" s="260" t="s">
        <v>2228</v>
      </c>
      <c r="C13091" s="261" t="s">
        <v>138</v>
      </c>
      <c r="D13091" s="74" t="str">
        <f t="shared" si="409"/>
        <v>abr/2019</v>
      </c>
      <c r="E13091" s="264">
        <v>43559</v>
      </c>
      <c r="F13091" s="260">
        <v>66866</v>
      </c>
      <c r="G13091" s="260" t="s">
        <v>2324</v>
      </c>
      <c r="H13091" s="265" t="s">
        <v>4383</v>
      </c>
      <c r="I13091" s="265" t="s">
        <v>2183</v>
      </c>
      <c r="J13091" s="265">
        <v>-513.26</v>
      </c>
      <c r="K13091" s="83" t="str">
        <f>IFERROR(IFERROR(VLOOKUP(I13091,'DE-PARA'!B:D,3,0),VLOOKUP(I13091,'DE-PARA'!C:D,2,0)),"NÃO ENCONTRADO")</f>
        <v>Materiais</v>
      </c>
      <c r="L13091" s="50" t="str">
        <f>VLOOKUP(K13091,'Base -Receita-Despesa'!$B:$AS,1,FALSE)</f>
        <v>Materiais</v>
      </c>
    </row>
    <row r="13092" spans="1:12" x14ac:dyDescent="0.3">
      <c r="A13092" s="82" t="str">
        <f t="shared" si="408"/>
        <v>2019</v>
      </c>
      <c r="B13092" s="260" t="s">
        <v>2228</v>
      </c>
      <c r="C13092" s="261" t="s">
        <v>138</v>
      </c>
      <c r="D13092" s="74" t="str">
        <f t="shared" si="409"/>
        <v>abr/2019</v>
      </c>
      <c r="E13092" s="264">
        <v>43559</v>
      </c>
      <c r="F13092" s="260">
        <v>66866</v>
      </c>
      <c r="G13092" s="260" t="s">
        <v>2324</v>
      </c>
      <c r="H13092" s="265" t="s">
        <v>4383</v>
      </c>
      <c r="I13092" s="265" t="s">
        <v>562</v>
      </c>
      <c r="J13092" s="265">
        <v>-12.15</v>
      </c>
      <c r="K13092" s="83" t="str">
        <f>IFERROR(IFERROR(VLOOKUP(I13092,'DE-PARA'!B:D,3,0),VLOOKUP(I13092,'DE-PARA'!C:D,2,0)),"NÃO ENCONTRADO")</f>
        <v>Outras Saídas</v>
      </c>
      <c r="L13092" s="50" t="str">
        <f>VLOOKUP(K13092,'Base -Receita-Despesa'!$B:$AS,1,FALSE)</f>
        <v>Outras Saídas</v>
      </c>
    </row>
    <row r="13093" spans="1:12" x14ac:dyDescent="0.3">
      <c r="A13093" s="82" t="str">
        <f t="shared" si="408"/>
        <v>2019</v>
      </c>
      <c r="B13093" s="260" t="s">
        <v>2228</v>
      </c>
      <c r="C13093" s="261" t="s">
        <v>138</v>
      </c>
      <c r="D13093" s="74" t="str">
        <f t="shared" si="409"/>
        <v>abr/2019</v>
      </c>
      <c r="E13093" s="264">
        <v>43559</v>
      </c>
      <c r="F13093" s="260">
        <v>67093</v>
      </c>
      <c r="G13093" s="260" t="s">
        <v>2229</v>
      </c>
      <c r="H13093" s="265" t="s">
        <v>4383</v>
      </c>
      <c r="I13093" s="265" t="s">
        <v>2183</v>
      </c>
      <c r="J13093" s="266">
        <v>-2020</v>
      </c>
      <c r="K13093" s="83" t="str">
        <f>IFERROR(IFERROR(VLOOKUP(I13093,'DE-PARA'!B:D,3,0),VLOOKUP(I13093,'DE-PARA'!C:D,2,0)),"NÃO ENCONTRADO")</f>
        <v>Materiais</v>
      </c>
      <c r="L13093" s="50" t="str">
        <f>VLOOKUP(K13093,'Base -Receita-Despesa'!$B:$AS,1,FALSE)</f>
        <v>Materiais</v>
      </c>
    </row>
    <row r="13094" spans="1:12" x14ac:dyDescent="0.3">
      <c r="A13094" s="82" t="str">
        <f t="shared" si="408"/>
        <v>2019</v>
      </c>
      <c r="B13094" s="260" t="s">
        <v>2228</v>
      </c>
      <c r="C13094" s="261" t="s">
        <v>138</v>
      </c>
      <c r="D13094" s="74" t="str">
        <f t="shared" si="409"/>
        <v>abr/2019</v>
      </c>
      <c r="E13094" s="264">
        <v>43559</v>
      </c>
      <c r="F13094" s="260">
        <v>67093</v>
      </c>
      <c r="G13094" s="260" t="s">
        <v>2229</v>
      </c>
      <c r="H13094" s="265" t="s">
        <v>4383</v>
      </c>
      <c r="I13094" s="265" t="s">
        <v>562</v>
      </c>
      <c r="J13094" s="265">
        <v>-61.27</v>
      </c>
      <c r="K13094" s="83" t="str">
        <f>IFERROR(IFERROR(VLOOKUP(I13094,'DE-PARA'!B:D,3,0),VLOOKUP(I13094,'DE-PARA'!C:D,2,0)),"NÃO ENCONTRADO")</f>
        <v>Outras Saídas</v>
      </c>
      <c r="L13094" s="50" t="str">
        <f>VLOOKUP(K13094,'Base -Receita-Despesa'!$B:$AS,1,FALSE)</f>
        <v>Outras Saídas</v>
      </c>
    </row>
    <row r="13095" spans="1:12" x14ac:dyDescent="0.3">
      <c r="A13095" s="82" t="str">
        <f t="shared" si="408"/>
        <v>2019</v>
      </c>
      <c r="B13095" s="260" t="s">
        <v>2228</v>
      </c>
      <c r="C13095" s="261" t="s">
        <v>138</v>
      </c>
      <c r="D13095" s="74" t="str">
        <f t="shared" si="409"/>
        <v>abr/2019</v>
      </c>
      <c r="E13095" s="264">
        <v>43559</v>
      </c>
      <c r="F13095" s="260" t="s">
        <v>208</v>
      </c>
      <c r="G13095" s="260" t="s">
        <v>2229</v>
      </c>
      <c r="H13095" s="265" t="s">
        <v>2421</v>
      </c>
      <c r="I13095" s="265" t="s">
        <v>160</v>
      </c>
      <c r="J13095" s="265">
        <v>-18</v>
      </c>
      <c r="K13095" s="83" t="str">
        <f>IFERROR(IFERROR(VLOOKUP(I13095,'DE-PARA'!B:D,3,0),VLOOKUP(I13095,'DE-PARA'!C:D,2,0)),"NÃO ENCONTRADO")</f>
        <v>Outras Saídas</v>
      </c>
      <c r="L13095" s="50" t="str">
        <f>VLOOKUP(K13095,'Base -Receita-Despesa'!$B:$AS,1,FALSE)</f>
        <v>Outras Saídas</v>
      </c>
    </row>
    <row r="13096" spans="1:12" x14ac:dyDescent="0.3">
      <c r="A13096" s="82" t="str">
        <f t="shared" si="408"/>
        <v>2019</v>
      </c>
      <c r="B13096" s="260" t="s">
        <v>2228</v>
      </c>
      <c r="C13096" s="261" t="s">
        <v>138</v>
      </c>
      <c r="D13096" s="74" t="str">
        <f t="shared" si="409"/>
        <v>abr/2019</v>
      </c>
      <c r="E13096" s="264">
        <v>43560</v>
      </c>
      <c r="F13096" s="260" t="s">
        <v>131</v>
      </c>
      <c r="G13096" s="260" t="s">
        <v>2229</v>
      </c>
      <c r="H13096" s="265" t="s">
        <v>4480</v>
      </c>
      <c r="I13096" s="265" t="s">
        <v>133</v>
      </c>
      <c r="J13096" s="266">
        <v>-1774.63</v>
      </c>
      <c r="K13096" s="83" t="str">
        <f>IFERROR(IFERROR(VLOOKUP(I13096,'DE-PARA'!B:D,3,0),VLOOKUP(I13096,'DE-PARA'!C:D,2,0)),"NÃO ENCONTRADO")</f>
        <v>Pessoal</v>
      </c>
      <c r="L13096" s="50" t="str">
        <f>VLOOKUP(K13096,'Base -Receita-Despesa'!$B:$AS,1,FALSE)</f>
        <v>Pessoal</v>
      </c>
    </row>
    <row r="13097" spans="1:12" x14ac:dyDescent="0.3">
      <c r="A13097" s="82" t="str">
        <f t="shared" si="408"/>
        <v>2019</v>
      </c>
      <c r="B13097" s="260" t="s">
        <v>2228</v>
      </c>
      <c r="C13097" s="261" t="s">
        <v>138</v>
      </c>
      <c r="D13097" s="74" t="str">
        <f t="shared" si="409"/>
        <v>abr/2019</v>
      </c>
      <c r="E13097" s="264">
        <v>43560</v>
      </c>
      <c r="F13097" s="260">
        <v>35912</v>
      </c>
      <c r="G13097" s="260" t="s">
        <v>2229</v>
      </c>
      <c r="H13097" s="265" t="s">
        <v>4481</v>
      </c>
      <c r="I13097" s="265" t="s">
        <v>2209</v>
      </c>
      <c r="J13097" s="266">
        <v>-1699.75</v>
      </c>
      <c r="K13097" s="83" t="str">
        <f>IFERROR(IFERROR(VLOOKUP(I13097,'DE-PARA'!B:D,3,0),VLOOKUP(I13097,'DE-PARA'!C:D,2,0)),"NÃO ENCONTRADO")</f>
        <v>Despesas com Viagens</v>
      </c>
      <c r="L13097" s="50" t="str">
        <f>VLOOKUP(K13097,'Base -Receita-Despesa'!$B:$AS,1,FALSE)</f>
        <v>Despesas com Viagens</v>
      </c>
    </row>
    <row r="13098" spans="1:12" x14ac:dyDescent="0.3">
      <c r="A13098" s="82" t="str">
        <f t="shared" ref="A13098:A13161" si="410">IF(K13098="NÃO ENCONTRADO",0,RIGHT(D13098,4))</f>
        <v>2019</v>
      </c>
      <c r="B13098" s="260" t="s">
        <v>2228</v>
      </c>
      <c r="C13098" s="261" t="s">
        <v>138</v>
      </c>
      <c r="D13098" s="74" t="str">
        <f t="shared" si="409"/>
        <v>abr/2019</v>
      </c>
      <c r="E13098" s="264">
        <v>43560</v>
      </c>
      <c r="F13098" s="260">
        <v>35911</v>
      </c>
      <c r="G13098" s="260" t="s">
        <v>2229</v>
      </c>
      <c r="H13098" s="265" t="s">
        <v>4481</v>
      </c>
      <c r="I13098" s="265" t="s">
        <v>2209</v>
      </c>
      <c r="J13098" s="266">
        <v>-1458.7</v>
      </c>
      <c r="K13098" s="83" t="str">
        <f>IFERROR(IFERROR(VLOOKUP(I13098,'DE-PARA'!B:D,3,0),VLOOKUP(I13098,'DE-PARA'!C:D,2,0)),"NÃO ENCONTRADO")</f>
        <v>Despesas com Viagens</v>
      </c>
      <c r="L13098" s="50" t="str">
        <f>VLOOKUP(K13098,'Base -Receita-Despesa'!$B:$AS,1,FALSE)</f>
        <v>Despesas com Viagens</v>
      </c>
    </row>
    <row r="13099" spans="1:12" x14ac:dyDescent="0.3">
      <c r="A13099" s="82" t="str">
        <f t="shared" si="410"/>
        <v>2019</v>
      </c>
      <c r="B13099" s="260" t="s">
        <v>2228</v>
      </c>
      <c r="C13099" s="261" t="s">
        <v>138</v>
      </c>
      <c r="D13099" s="74" t="str">
        <f t="shared" si="409"/>
        <v>abr/2019</v>
      </c>
      <c r="E13099" s="264">
        <v>43560</v>
      </c>
      <c r="F13099" s="260" t="s">
        <v>1061</v>
      </c>
      <c r="G13099" s="260" t="s">
        <v>2229</v>
      </c>
      <c r="H13099" s="265" t="s">
        <v>4371</v>
      </c>
      <c r="I13099" s="265" t="s">
        <v>2170</v>
      </c>
      <c r="J13099" s="266">
        <v>-62798.3</v>
      </c>
      <c r="K13099" s="83" t="str">
        <f>IFERROR(IFERROR(VLOOKUP(I13099,'DE-PARA'!B:D,3,0),VLOOKUP(I13099,'DE-PARA'!C:D,2,0)),"NÃO ENCONTRADO")</f>
        <v>Reembolso de Rateios(-)</v>
      </c>
      <c r="L13099" s="50" t="str">
        <f>VLOOKUP(K13099,'Base -Receita-Despesa'!$B:$AS,1,FALSE)</f>
        <v>Reembolso de Rateios(-)</v>
      </c>
    </row>
    <row r="13100" spans="1:12" x14ac:dyDescent="0.3">
      <c r="A13100" s="82" t="str">
        <f t="shared" si="410"/>
        <v>2019</v>
      </c>
      <c r="B13100" s="260" t="s">
        <v>2228</v>
      </c>
      <c r="C13100" s="261" t="s">
        <v>138</v>
      </c>
      <c r="D13100" s="74" t="str">
        <f t="shared" si="409"/>
        <v>abr/2019</v>
      </c>
      <c r="E13100" s="264">
        <v>43560</v>
      </c>
      <c r="F13100" s="260" t="s">
        <v>4377</v>
      </c>
      <c r="G13100" s="260" t="s">
        <v>2229</v>
      </c>
      <c r="H13100" s="265" t="s">
        <v>4482</v>
      </c>
      <c r="I13100" s="265" t="s">
        <v>128</v>
      </c>
      <c r="J13100" s="266">
        <v>-27647.119999999999</v>
      </c>
      <c r="K13100" s="83" t="str">
        <f>IFERROR(IFERROR(VLOOKUP(I13100,'DE-PARA'!B:D,3,0),VLOOKUP(I13100,'DE-PARA'!C:D,2,0)),"NÃO ENCONTRADO")</f>
        <v>Encargos sobre Folha de Pagamento</v>
      </c>
      <c r="L13100" s="50" t="str">
        <f>VLOOKUP(K13100,'Base -Receita-Despesa'!$B:$AS,1,FALSE)</f>
        <v>Encargos sobre Folha de Pagamento</v>
      </c>
    </row>
    <row r="13101" spans="1:12" x14ac:dyDescent="0.3">
      <c r="A13101" s="82" t="str">
        <f t="shared" si="410"/>
        <v>2019</v>
      </c>
      <c r="B13101" s="260" t="s">
        <v>2228</v>
      </c>
      <c r="C13101" s="261" t="s">
        <v>138</v>
      </c>
      <c r="D13101" s="74" t="str">
        <f t="shared" si="409"/>
        <v>abr/2019</v>
      </c>
      <c r="E13101" s="264">
        <v>43560</v>
      </c>
      <c r="F13101" s="260" t="s">
        <v>4478</v>
      </c>
      <c r="G13101" s="260" t="s">
        <v>2229</v>
      </c>
      <c r="H13101" s="265" t="s">
        <v>4483</v>
      </c>
      <c r="I13101" s="265" t="s">
        <v>141</v>
      </c>
      <c r="J13101" s="266">
        <v>-81915.009999999995</v>
      </c>
      <c r="K13101" s="83" t="str">
        <f>IFERROR(IFERROR(VLOOKUP(I13101,'DE-PARA'!B:D,3,0),VLOOKUP(I13101,'DE-PARA'!C:D,2,0)),"NÃO ENCONTRADO")</f>
        <v>Pessoal</v>
      </c>
      <c r="L13101" s="50" t="str">
        <f>VLOOKUP(K13101,'Base -Receita-Despesa'!$B:$AS,1,FALSE)</f>
        <v>Pessoal</v>
      </c>
    </row>
    <row r="13102" spans="1:12" x14ac:dyDescent="0.3">
      <c r="A13102" s="82" t="str">
        <f t="shared" si="410"/>
        <v>2019</v>
      </c>
      <c r="B13102" s="260" t="s">
        <v>2228</v>
      </c>
      <c r="C13102" s="261" t="s">
        <v>138</v>
      </c>
      <c r="D13102" s="74" t="str">
        <f t="shared" si="409"/>
        <v>abr/2019</v>
      </c>
      <c r="E13102" s="264">
        <v>43560</v>
      </c>
      <c r="F13102" s="260" t="s">
        <v>1070</v>
      </c>
      <c r="G13102" s="260" t="s">
        <v>2229</v>
      </c>
      <c r="H13102" s="265" t="s">
        <v>1071</v>
      </c>
      <c r="I13102" s="265" t="s">
        <v>2237</v>
      </c>
      <c r="J13102" s="266">
        <v>63740.95</v>
      </c>
      <c r="K13102" s="83" t="str">
        <f>IFERROR(IFERROR(VLOOKUP(I13102,'DE-PARA'!B:D,3,0),VLOOKUP(I13102,'DE-PARA'!C:D,2,0)),"NÃO ENCONTRADO")</f>
        <v>Entrada Conta Aplicação (+)</v>
      </c>
      <c r="L13102" s="50" t="str">
        <f>VLOOKUP(K13102,'Base -Receita-Despesa'!$B:$AS,1,FALSE)</f>
        <v>ENTRADA CONTA APLICAÇÃO (+)</v>
      </c>
    </row>
    <row r="13103" spans="1:12" x14ac:dyDescent="0.3">
      <c r="A13103" s="82" t="str">
        <f t="shared" si="410"/>
        <v>2019</v>
      </c>
      <c r="B13103" s="260" t="s">
        <v>2228</v>
      </c>
      <c r="C13103" s="261" t="s">
        <v>138</v>
      </c>
      <c r="D13103" s="74" t="str">
        <f t="shared" si="409"/>
        <v>abr/2019</v>
      </c>
      <c r="E13103" s="264">
        <v>43560</v>
      </c>
      <c r="F13103" s="260">
        <v>2834114085</v>
      </c>
      <c r="G13103" s="260" t="s">
        <v>2229</v>
      </c>
      <c r="H13103" s="265" t="s">
        <v>3631</v>
      </c>
      <c r="I13103" s="265" t="s">
        <v>155</v>
      </c>
      <c r="J13103" s="266">
        <v>-4507.95</v>
      </c>
      <c r="K13103" s="83" t="str">
        <f>IFERROR(IFERROR(VLOOKUP(I13103,'DE-PARA'!B:D,3,0),VLOOKUP(I13103,'DE-PARA'!C:D,2,0)),"NÃO ENCONTRADO")</f>
        <v>Concessionárias (água, luz e telefone)</v>
      </c>
      <c r="L13103" s="50" t="str">
        <f>VLOOKUP(K13103,'Base -Receita-Despesa'!$B:$AS,1,FALSE)</f>
        <v>Concessionárias (água, luz e telefone)</v>
      </c>
    </row>
    <row r="13104" spans="1:12" x14ac:dyDescent="0.3">
      <c r="A13104" s="82" t="str">
        <f t="shared" si="410"/>
        <v>2019</v>
      </c>
      <c r="B13104" s="260" t="s">
        <v>2228</v>
      </c>
      <c r="C13104" s="261" t="s">
        <v>138</v>
      </c>
      <c r="D13104" s="74" t="str">
        <f t="shared" si="409"/>
        <v>abr/2019</v>
      </c>
      <c r="E13104" s="264">
        <v>43560</v>
      </c>
      <c r="F13104" s="260">
        <v>121</v>
      </c>
      <c r="G13104" s="260" t="s">
        <v>2229</v>
      </c>
      <c r="H13104" s="265" t="s">
        <v>3270</v>
      </c>
      <c r="I13104" s="265" t="s">
        <v>2177</v>
      </c>
      <c r="J13104" s="266">
        <v>-6500</v>
      </c>
      <c r="K13104" s="83" t="str">
        <f>IFERROR(IFERROR(VLOOKUP(I13104,'DE-PARA'!B:D,3,0),VLOOKUP(I13104,'DE-PARA'!C:D,2,0)),"NÃO ENCONTRADO")</f>
        <v>Pessoal</v>
      </c>
      <c r="L13104" s="50" t="str">
        <f>VLOOKUP(K13104,'Base -Receita-Despesa'!$B:$AS,1,FALSE)</f>
        <v>Pessoal</v>
      </c>
    </row>
    <row r="13105" spans="1:12" x14ac:dyDescent="0.3">
      <c r="A13105" s="82" t="str">
        <f t="shared" si="410"/>
        <v>2019</v>
      </c>
      <c r="B13105" s="260" t="s">
        <v>2228</v>
      </c>
      <c r="C13105" s="261" t="s">
        <v>138</v>
      </c>
      <c r="D13105" s="74" t="str">
        <f t="shared" si="409"/>
        <v>abr/2019</v>
      </c>
      <c r="E13105" s="264">
        <v>43560</v>
      </c>
      <c r="F13105" s="260" t="s">
        <v>1261</v>
      </c>
      <c r="G13105" s="260" t="s">
        <v>2229</v>
      </c>
      <c r="H13105" s="265" t="s">
        <v>2250</v>
      </c>
      <c r="I13105" s="265" t="s">
        <v>135</v>
      </c>
      <c r="J13105" s="265">
        <v>-9.5</v>
      </c>
      <c r="K13105" s="83" t="str">
        <f>IFERROR(IFERROR(VLOOKUP(I13105,'DE-PARA'!B:D,3,0),VLOOKUP(I13105,'DE-PARA'!C:D,2,0)),"NÃO ENCONTRADO")</f>
        <v>Outras Saídas</v>
      </c>
      <c r="L13105" s="50" t="str">
        <f>VLOOKUP(K13105,'Base -Receita-Despesa'!$B:$AS,1,FALSE)</f>
        <v>Outras Saídas</v>
      </c>
    </row>
    <row r="13106" spans="1:12" x14ac:dyDescent="0.3">
      <c r="A13106" s="82" t="str">
        <f t="shared" si="410"/>
        <v>2019</v>
      </c>
      <c r="B13106" s="260" t="s">
        <v>2228</v>
      </c>
      <c r="C13106" s="261" t="s">
        <v>138</v>
      </c>
      <c r="D13106" s="74" t="str">
        <f t="shared" si="409"/>
        <v>abr/2019</v>
      </c>
      <c r="E13106" s="264">
        <v>43560</v>
      </c>
      <c r="F13106" s="260">
        <v>326329706</v>
      </c>
      <c r="G13106" s="260" t="s">
        <v>2229</v>
      </c>
      <c r="H13106" s="265" t="s">
        <v>3126</v>
      </c>
      <c r="I13106" s="265" t="s">
        <v>190</v>
      </c>
      <c r="J13106" s="265">
        <v>-73.31</v>
      </c>
      <c r="K13106" s="83" t="str">
        <f>IFERROR(IFERROR(VLOOKUP(I13106,'DE-PARA'!B:D,3,0),VLOOKUP(I13106,'DE-PARA'!C:D,2,0)),"NÃO ENCONTRADO")</f>
        <v>Concessionárias (água, luz e telefone)</v>
      </c>
      <c r="L13106" s="50" t="str">
        <f>VLOOKUP(K13106,'Base -Receita-Despesa'!$B:$AS,1,FALSE)</f>
        <v>Concessionárias (água, luz e telefone)</v>
      </c>
    </row>
    <row r="13107" spans="1:12" x14ac:dyDescent="0.3">
      <c r="A13107" s="82" t="str">
        <f t="shared" si="410"/>
        <v>2019</v>
      </c>
      <c r="B13107" s="260" t="s">
        <v>2228</v>
      </c>
      <c r="C13107" s="261" t="s">
        <v>138</v>
      </c>
      <c r="D13107" s="74" t="str">
        <f t="shared" si="409"/>
        <v>abr/2019</v>
      </c>
      <c r="E13107" s="264">
        <v>43560</v>
      </c>
      <c r="F13107" s="260">
        <v>324895060</v>
      </c>
      <c r="G13107" s="260" t="s">
        <v>2229</v>
      </c>
      <c r="H13107" s="265" t="s">
        <v>3126</v>
      </c>
      <c r="I13107" s="265" t="s">
        <v>190</v>
      </c>
      <c r="J13107" s="265">
        <v>-272.95999999999998</v>
      </c>
      <c r="K13107" s="83" t="str">
        <f>IFERROR(IFERROR(VLOOKUP(I13107,'DE-PARA'!B:D,3,0),VLOOKUP(I13107,'DE-PARA'!C:D,2,0)),"NÃO ENCONTRADO")</f>
        <v>Concessionárias (água, luz e telefone)</v>
      </c>
      <c r="L13107" s="50" t="str">
        <f>VLOOKUP(K13107,'Base -Receita-Despesa'!$B:$AS,1,FALSE)</f>
        <v>Concessionárias (água, luz e telefone)</v>
      </c>
    </row>
    <row r="13108" spans="1:12" x14ac:dyDescent="0.3">
      <c r="A13108" s="82" t="str">
        <f t="shared" si="410"/>
        <v>2019</v>
      </c>
      <c r="B13108" s="260" t="s">
        <v>2228</v>
      </c>
      <c r="C13108" s="261" t="s">
        <v>138</v>
      </c>
      <c r="D13108" s="74" t="str">
        <f t="shared" si="409"/>
        <v>abr/2019</v>
      </c>
      <c r="E13108" s="264">
        <v>43560</v>
      </c>
      <c r="F13108" s="260">
        <v>324913602</v>
      </c>
      <c r="G13108" s="260" t="s">
        <v>2229</v>
      </c>
      <c r="H13108" s="265" t="s">
        <v>3126</v>
      </c>
      <c r="I13108" s="265" t="s">
        <v>190</v>
      </c>
      <c r="J13108" s="266">
        <v>-1064.49</v>
      </c>
      <c r="K13108" s="83" t="str">
        <f>IFERROR(IFERROR(VLOOKUP(I13108,'DE-PARA'!B:D,3,0),VLOOKUP(I13108,'DE-PARA'!C:D,2,0)),"NÃO ENCONTRADO")</f>
        <v>Concessionárias (água, luz e telefone)</v>
      </c>
      <c r="L13108" s="50" t="str">
        <f>VLOOKUP(K13108,'Base -Receita-Despesa'!$B:$AS,1,FALSE)</f>
        <v>Concessionárias (água, luz e telefone)</v>
      </c>
    </row>
    <row r="13109" spans="1:12" x14ac:dyDescent="0.3">
      <c r="A13109" s="82" t="str">
        <f t="shared" si="410"/>
        <v>2019</v>
      </c>
      <c r="B13109" s="260" t="s">
        <v>2228</v>
      </c>
      <c r="C13109" s="261" t="s">
        <v>138</v>
      </c>
      <c r="D13109" s="74" t="str">
        <f t="shared" si="409"/>
        <v>abr/2019</v>
      </c>
      <c r="E13109" s="264">
        <v>43563</v>
      </c>
      <c r="F13109" s="260" t="s">
        <v>1261</v>
      </c>
      <c r="G13109" s="260" t="s">
        <v>2229</v>
      </c>
      <c r="H13109" s="265" t="s">
        <v>262</v>
      </c>
      <c r="I13109" s="265" t="s">
        <v>135</v>
      </c>
      <c r="J13109" s="265">
        <v>-25.83</v>
      </c>
      <c r="K13109" s="83" t="str">
        <f>IFERROR(IFERROR(VLOOKUP(I13109,'DE-PARA'!B:D,3,0),VLOOKUP(I13109,'DE-PARA'!C:D,2,0)),"NÃO ENCONTRADO")</f>
        <v>Outras Saídas</v>
      </c>
      <c r="L13109" s="50" t="str">
        <f>VLOOKUP(K13109,'Base -Receita-Despesa'!$B:$AS,1,FALSE)</f>
        <v>Outras Saídas</v>
      </c>
    </row>
    <row r="13110" spans="1:12" x14ac:dyDescent="0.3">
      <c r="A13110" s="82" t="str">
        <f t="shared" si="410"/>
        <v>2019</v>
      </c>
      <c r="B13110" s="260" t="s">
        <v>2228</v>
      </c>
      <c r="C13110" s="261" t="s">
        <v>138</v>
      </c>
      <c r="D13110" s="74" t="str">
        <f t="shared" si="409"/>
        <v>abr/2019</v>
      </c>
      <c r="E13110" s="264">
        <v>43563</v>
      </c>
      <c r="F13110" s="260" t="s">
        <v>1070</v>
      </c>
      <c r="G13110" s="260" t="s">
        <v>2229</v>
      </c>
      <c r="H13110" s="265" t="s">
        <v>1071</v>
      </c>
      <c r="I13110" s="265" t="s">
        <v>2237</v>
      </c>
      <c r="J13110" s="265">
        <v>25.83</v>
      </c>
      <c r="K13110" s="83" t="str">
        <f>IFERROR(IFERROR(VLOOKUP(I13110,'DE-PARA'!B:D,3,0),VLOOKUP(I13110,'DE-PARA'!C:D,2,0)),"NÃO ENCONTRADO")</f>
        <v>Entrada Conta Aplicação (+)</v>
      </c>
      <c r="L13110" s="50" t="str">
        <f>VLOOKUP(K13110,'Base -Receita-Despesa'!$B:$AS,1,FALSE)</f>
        <v>ENTRADA CONTA APLICAÇÃO (+)</v>
      </c>
    </row>
    <row r="13111" spans="1:12" x14ac:dyDescent="0.3">
      <c r="A13111" s="82" t="str">
        <f t="shared" si="410"/>
        <v>2019</v>
      </c>
      <c r="B13111" s="260" t="s">
        <v>2228</v>
      </c>
      <c r="C13111" s="261" t="s">
        <v>138</v>
      </c>
      <c r="D13111" s="74" t="str">
        <f t="shared" si="409"/>
        <v>abr/2019</v>
      </c>
      <c r="E13111" s="264">
        <v>43564</v>
      </c>
      <c r="F13111" s="260">
        <v>188</v>
      </c>
      <c r="G13111" s="260" t="s">
        <v>2229</v>
      </c>
      <c r="H13111" s="265" t="s">
        <v>4484</v>
      </c>
      <c r="I13111" s="265" t="s">
        <v>241</v>
      </c>
      <c r="J13111" s="265">
        <v>-65</v>
      </c>
      <c r="K13111" s="83" t="str">
        <f>IFERROR(IFERROR(VLOOKUP(I13111,'DE-PARA'!B:D,3,0),VLOOKUP(I13111,'DE-PARA'!C:D,2,0)),"NÃO ENCONTRADO")</f>
        <v>Serviços</v>
      </c>
      <c r="L13111" s="50" t="str">
        <f>VLOOKUP(K13111,'Base -Receita-Despesa'!$B:$AS,1,FALSE)</f>
        <v>Serviços</v>
      </c>
    </row>
    <row r="13112" spans="1:12" x14ac:dyDescent="0.3">
      <c r="A13112" s="82" t="str">
        <f t="shared" si="410"/>
        <v>2019</v>
      </c>
      <c r="B13112" s="260" t="s">
        <v>2228</v>
      </c>
      <c r="C13112" s="261" t="s">
        <v>138</v>
      </c>
      <c r="D13112" s="74" t="str">
        <f t="shared" si="409"/>
        <v>abr/2019</v>
      </c>
      <c r="E13112" s="264">
        <v>43564</v>
      </c>
      <c r="F13112" s="260">
        <v>938</v>
      </c>
      <c r="G13112" s="260" t="s">
        <v>2229</v>
      </c>
      <c r="H13112" s="265" t="s">
        <v>4484</v>
      </c>
      <c r="I13112" s="265" t="s">
        <v>241</v>
      </c>
      <c r="J13112" s="265">
        <v>-62</v>
      </c>
      <c r="K13112" s="83" t="str">
        <f>IFERROR(IFERROR(VLOOKUP(I13112,'DE-PARA'!B:D,3,0),VLOOKUP(I13112,'DE-PARA'!C:D,2,0)),"NÃO ENCONTRADO")</f>
        <v>Serviços</v>
      </c>
      <c r="L13112" s="50" t="str">
        <f>VLOOKUP(K13112,'Base -Receita-Despesa'!$B:$AS,1,FALSE)</f>
        <v>Serviços</v>
      </c>
    </row>
    <row r="13113" spans="1:12" x14ac:dyDescent="0.3">
      <c r="A13113" s="82" t="str">
        <f t="shared" si="410"/>
        <v>2019</v>
      </c>
      <c r="B13113" s="260" t="s">
        <v>2228</v>
      </c>
      <c r="C13113" s="261" t="s">
        <v>138</v>
      </c>
      <c r="D13113" s="74" t="str">
        <f t="shared" si="409"/>
        <v>abr/2019</v>
      </c>
      <c r="E13113" s="264">
        <v>43564</v>
      </c>
      <c r="F13113" s="260" t="s">
        <v>1261</v>
      </c>
      <c r="G13113" s="260" t="s">
        <v>2229</v>
      </c>
      <c r="H13113" s="265" t="s">
        <v>262</v>
      </c>
      <c r="I13113" s="265" t="s">
        <v>135</v>
      </c>
      <c r="J13113" s="265">
        <v>-66.42</v>
      </c>
      <c r="K13113" s="83" t="str">
        <f>IFERROR(IFERROR(VLOOKUP(I13113,'DE-PARA'!B:D,3,0),VLOOKUP(I13113,'DE-PARA'!C:D,2,0)),"NÃO ENCONTRADO")</f>
        <v>Outras Saídas</v>
      </c>
      <c r="L13113" s="50" t="str">
        <f>VLOOKUP(K13113,'Base -Receita-Despesa'!$B:$AS,1,FALSE)</f>
        <v>Outras Saídas</v>
      </c>
    </row>
    <row r="13114" spans="1:12" x14ac:dyDescent="0.3">
      <c r="A13114" s="82" t="str">
        <f t="shared" si="410"/>
        <v>2019</v>
      </c>
      <c r="B13114" s="260" t="s">
        <v>2228</v>
      </c>
      <c r="C13114" s="261" t="s">
        <v>138</v>
      </c>
      <c r="D13114" s="74" t="str">
        <f t="shared" si="409"/>
        <v>abr/2019</v>
      </c>
      <c r="E13114" s="264">
        <v>43564</v>
      </c>
      <c r="F13114" s="260" t="s">
        <v>1070</v>
      </c>
      <c r="G13114" s="260" t="s">
        <v>2229</v>
      </c>
      <c r="H13114" s="265" t="s">
        <v>1071</v>
      </c>
      <c r="I13114" s="265" t="s">
        <v>2237</v>
      </c>
      <c r="J13114" s="265">
        <v>202.92</v>
      </c>
      <c r="K13114" s="83" t="str">
        <f>IFERROR(IFERROR(VLOOKUP(I13114,'DE-PARA'!B:D,3,0),VLOOKUP(I13114,'DE-PARA'!C:D,2,0)),"NÃO ENCONTRADO")</f>
        <v>Entrada Conta Aplicação (+)</v>
      </c>
      <c r="L13114" s="50" t="str">
        <f>VLOOKUP(K13114,'Base -Receita-Despesa'!$B:$AS,1,FALSE)</f>
        <v>ENTRADA CONTA APLICAÇÃO (+)</v>
      </c>
    </row>
    <row r="13115" spans="1:12" x14ac:dyDescent="0.3">
      <c r="A13115" s="82" t="str">
        <f t="shared" si="410"/>
        <v>2019</v>
      </c>
      <c r="B13115" s="260" t="s">
        <v>2228</v>
      </c>
      <c r="C13115" s="261" t="s">
        <v>138</v>
      </c>
      <c r="D13115" s="74" t="str">
        <f t="shared" si="409"/>
        <v>abr/2019</v>
      </c>
      <c r="E13115" s="264">
        <v>43564</v>
      </c>
      <c r="F13115" s="260" t="s">
        <v>1261</v>
      </c>
      <c r="G13115" s="260" t="s">
        <v>2229</v>
      </c>
      <c r="H13115" s="265" t="s">
        <v>2250</v>
      </c>
      <c r="I13115" s="265" t="s">
        <v>135</v>
      </c>
      <c r="J13115" s="265">
        <v>-9.5</v>
      </c>
      <c r="K13115" s="83" t="str">
        <f>IFERROR(IFERROR(VLOOKUP(I13115,'DE-PARA'!B:D,3,0),VLOOKUP(I13115,'DE-PARA'!C:D,2,0)),"NÃO ENCONTRADO")</f>
        <v>Outras Saídas</v>
      </c>
      <c r="L13115" s="50" t="str">
        <f>VLOOKUP(K13115,'Base -Receita-Despesa'!$B:$AS,1,FALSE)</f>
        <v>Outras Saídas</v>
      </c>
    </row>
    <row r="13116" spans="1:12" x14ac:dyDescent="0.3">
      <c r="A13116" s="82" t="str">
        <f t="shared" si="410"/>
        <v>2019</v>
      </c>
      <c r="B13116" s="260" t="s">
        <v>2228</v>
      </c>
      <c r="C13116" s="261" t="s">
        <v>138</v>
      </c>
      <c r="D13116" s="74" t="str">
        <f t="shared" si="409"/>
        <v>abr/2019</v>
      </c>
      <c r="E13116" s="264">
        <v>43565</v>
      </c>
      <c r="F13116" s="260" t="s">
        <v>4405</v>
      </c>
      <c r="G13116" s="260" t="s">
        <v>2229</v>
      </c>
      <c r="H13116" s="265" t="s">
        <v>4406</v>
      </c>
      <c r="I13116" s="265" t="s">
        <v>846</v>
      </c>
      <c r="J13116" s="265">
        <v>-769.01</v>
      </c>
      <c r="K13116" s="83" t="str">
        <f>IFERROR(IFERROR(VLOOKUP(I13116,'DE-PARA'!B:D,3,0),VLOOKUP(I13116,'DE-PARA'!C:D,2,0)),"NÃO ENCONTRADO")</f>
        <v>Pessoal</v>
      </c>
      <c r="L13116" s="50" t="str">
        <f>VLOOKUP(K13116,'Base -Receita-Despesa'!$B:$AS,1,FALSE)</f>
        <v>Pessoal</v>
      </c>
    </row>
    <row r="13117" spans="1:12" x14ac:dyDescent="0.3">
      <c r="A13117" s="82" t="str">
        <f t="shared" si="410"/>
        <v>2019</v>
      </c>
      <c r="B13117" s="260" t="s">
        <v>2228</v>
      </c>
      <c r="C13117" s="261" t="s">
        <v>138</v>
      </c>
      <c r="D13117" s="74" t="str">
        <f t="shared" si="409"/>
        <v>abr/2019</v>
      </c>
      <c r="E13117" s="264">
        <v>43565</v>
      </c>
      <c r="F13117" s="260" t="s">
        <v>1070</v>
      </c>
      <c r="G13117" s="260" t="s">
        <v>2229</v>
      </c>
      <c r="H13117" s="265" t="s">
        <v>1071</v>
      </c>
      <c r="I13117" s="265" t="s">
        <v>2237</v>
      </c>
      <c r="J13117" s="265">
        <v>769.01</v>
      </c>
      <c r="K13117" s="83" t="str">
        <f>IFERROR(IFERROR(VLOOKUP(I13117,'DE-PARA'!B:D,3,0),VLOOKUP(I13117,'DE-PARA'!C:D,2,0)),"NÃO ENCONTRADO")</f>
        <v>Entrada Conta Aplicação (+)</v>
      </c>
      <c r="L13117" s="50" t="str">
        <f>VLOOKUP(K13117,'Base -Receita-Despesa'!$B:$AS,1,FALSE)</f>
        <v>ENTRADA CONTA APLICAÇÃO (+)</v>
      </c>
    </row>
    <row r="13118" spans="1:12" x14ac:dyDescent="0.3">
      <c r="A13118" s="82" t="str">
        <f t="shared" si="410"/>
        <v>2019</v>
      </c>
      <c r="B13118" s="260" t="s">
        <v>2228</v>
      </c>
      <c r="C13118" s="261" t="s">
        <v>138</v>
      </c>
      <c r="D13118" s="74" t="str">
        <f t="shared" si="409"/>
        <v>abr/2019</v>
      </c>
      <c r="E13118" s="264">
        <v>43566</v>
      </c>
      <c r="F13118" s="260">
        <v>12513862</v>
      </c>
      <c r="G13118" s="260" t="s">
        <v>2229</v>
      </c>
      <c r="H13118" s="265" t="s">
        <v>3363</v>
      </c>
      <c r="I13118" s="265" t="s">
        <v>2214</v>
      </c>
      <c r="J13118" s="265">
        <v>-103.7</v>
      </c>
      <c r="K13118" s="83" t="str">
        <f>IFERROR(IFERROR(VLOOKUP(I13118,'DE-PARA'!B:D,3,0),VLOOKUP(I13118,'DE-PARA'!C:D,2,0)),"NÃO ENCONTRADO")</f>
        <v>Outras Saídas</v>
      </c>
      <c r="L13118" s="50" t="str">
        <f>VLOOKUP(K13118,'Base -Receita-Despesa'!$B:$AS,1,FALSE)</f>
        <v>Outras Saídas</v>
      </c>
    </row>
    <row r="13119" spans="1:12" x14ac:dyDescent="0.3">
      <c r="A13119" s="82" t="str">
        <f t="shared" si="410"/>
        <v>2019</v>
      </c>
      <c r="B13119" s="260" t="s">
        <v>2228</v>
      </c>
      <c r="C13119" s="261" t="s">
        <v>138</v>
      </c>
      <c r="D13119" s="74" t="str">
        <f t="shared" si="409"/>
        <v>abr/2019</v>
      </c>
      <c r="E13119" s="264">
        <v>43566</v>
      </c>
      <c r="F13119" s="260" t="s">
        <v>1070</v>
      </c>
      <c r="G13119" s="260" t="s">
        <v>2229</v>
      </c>
      <c r="H13119" s="265" t="s">
        <v>1071</v>
      </c>
      <c r="I13119" s="265" t="s">
        <v>2237</v>
      </c>
      <c r="J13119" s="265">
        <v>103.7</v>
      </c>
      <c r="K13119" s="83" t="str">
        <f>IFERROR(IFERROR(VLOOKUP(I13119,'DE-PARA'!B:D,3,0),VLOOKUP(I13119,'DE-PARA'!C:D,2,0)),"NÃO ENCONTRADO")</f>
        <v>Entrada Conta Aplicação (+)</v>
      </c>
      <c r="L13119" s="50" t="str">
        <f>VLOOKUP(K13119,'Base -Receita-Despesa'!$B:$AS,1,FALSE)</f>
        <v>ENTRADA CONTA APLICAÇÃO (+)</v>
      </c>
    </row>
    <row r="13120" spans="1:12" x14ac:dyDescent="0.3">
      <c r="A13120" s="82" t="str">
        <f t="shared" si="410"/>
        <v>2019</v>
      </c>
      <c r="B13120" s="260" t="s">
        <v>2240</v>
      </c>
      <c r="C13120" s="261" t="s">
        <v>138</v>
      </c>
      <c r="D13120" s="74" t="str">
        <f t="shared" si="409"/>
        <v>abr/2019</v>
      </c>
      <c r="E13120" s="264">
        <v>43567</v>
      </c>
      <c r="F13120" s="260" t="s">
        <v>161</v>
      </c>
      <c r="G13120" s="260" t="s">
        <v>2229</v>
      </c>
      <c r="H13120" s="265" t="s">
        <v>161</v>
      </c>
      <c r="I13120" s="265" t="s">
        <v>2168</v>
      </c>
      <c r="J13120" s="266">
        <v>748299.54</v>
      </c>
      <c r="K13120" s="83" t="str">
        <f>IFERROR(IFERROR(VLOOKUP(I13120,'DE-PARA'!B:D,3,0),VLOOKUP(I13120,'DE-PARA'!C:D,2,0)),"NÃO ENCONTRADO")</f>
        <v>Repasses Contrato de Gestão</v>
      </c>
      <c r="L13120" s="50" t="str">
        <f>VLOOKUP(K13120,'Base -Receita-Despesa'!$B:$AS,1,FALSE)</f>
        <v>Repasses Contrato de Gestão</v>
      </c>
    </row>
    <row r="13121" spans="1:12" x14ac:dyDescent="0.3">
      <c r="A13121" s="82" t="str">
        <f t="shared" si="410"/>
        <v>2019</v>
      </c>
      <c r="B13121" s="260" t="s">
        <v>2240</v>
      </c>
      <c r="C13121" s="261" t="s">
        <v>138</v>
      </c>
      <c r="D13121" s="74" t="str">
        <f t="shared" si="409"/>
        <v>abr/2019</v>
      </c>
      <c r="E13121" s="264">
        <v>43567</v>
      </c>
      <c r="F13121" s="260" t="s">
        <v>161</v>
      </c>
      <c r="G13121" s="260" t="s">
        <v>2229</v>
      </c>
      <c r="H13121" s="265" t="s">
        <v>161</v>
      </c>
      <c r="I13121" s="265" t="s">
        <v>2168</v>
      </c>
      <c r="J13121" s="266">
        <v>219490.42</v>
      </c>
      <c r="K13121" s="83" t="str">
        <f>IFERROR(IFERROR(VLOOKUP(I13121,'DE-PARA'!B:D,3,0),VLOOKUP(I13121,'DE-PARA'!C:D,2,0)),"NÃO ENCONTRADO")</f>
        <v>Repasses Contrato de Gestão</v>
      </c>
      <c r="L13121" s="50" t="str">
        <f>VLOOKUP(K13121,'Base -Receita-Despesa'!$B:$AS,1,FALSE)</f>
        <v>Repasses Contrato de Gestão</v>
      </c>
    </row>
    <row r="13122" spans="1:12" x14ac:dyDescent="0.3">
      <c r="A13122" s="82" t="str">
        <f t="shared" si="410"/>
        <v>2019</v>
      </c>
      <c r="B13122" s="260" t="s">
        <v>2240</v>
      </c>
      <c r="C13122" s="261" t="s">
        <v>138</v>
      </c>
      <c r="D13122" s="74" t="str">
        <f t="shared" si="409"/>
        <v>abr/2019</v>
      </c>
      <c r="E13122" s="264">
        <v>43567</v>
      </c>
      <c r="F13122" s="260" t="s">
        <v>1061</v>
      </c>
      <c r="G13122" s="260" t="s">
        <v>2229</v>
      </c>
      <c r="H13122" s="265" t="s">
        <v>4370</v>
      </c>
      <c r="I13122" s="265" t="s">
        <v>126</v>
      </c>
      <c r="J13122" s="266">
        <v>-500000</v>
      </c>
      <c r="K13122" s="83" t="str">
        <f>IFERROR(IFERROR(VLOOKUP(I13122,'DE-PARA'!B:D,3,0),VLOOKUP(I13122,'DE-PARA'!C:D,2,0)),"NÃO ENCONTRADO")</f>
        <v>TEV – Transferências Entre Contas (Entradas)</v>
      </c>
      <c r="L13122" s="50" t="str">
        <f>VLOOKUP(K13122,'Base -Receita-Despesa'!$B:$AS,1,FALSE)</f>
        <v>TEV – Transferências Entre Contas (Entradas)</v>
      </c>
    </row>
    <row r="13123" spans="1:12" x14ac:dyDescent="0.3">
      <c r="A13123" s="82" t="str">
        <f t="shared" si="410"/>
        <v>2019</v>
      </c>
      <c r="B13123" s="262" t="s">
        <v>2228</v>
      </c>
      <c r="C13123" s="261" t="s">
        <v>138</v>
      </c>
      <c r="D13123" s="74" t="str">
        <f t="shared" si="409"/>
        <v>abr/2019</v>
      </c>
      <c r="E13123" s="274">
        <v>43567</v>
      </c>
      <c r="F13123" s="262" t="s">
        <v>1431</v>
      </c>
      <c r="G13123" s="262" t="s">
        <v>2229</v>
      </c>
      <c r="H13123" s="270" t="s">
        <v>4414</v>
      </c>
      <c r="I13123" s="270" t="s">
        <v>141</v>
      </c>
      <c r="J13123" s="275">
        <v>-1421.4</v>
      </c>
      <c r="K13123" s="83" t="str">
        <f>IFERROR(IFERROR(VLOOKUP(I13123,'DE-PARA'!B:D,3,0),VLOOKUP(I13123,'DE-PARA'!C:D,2,0)),"NÃO ENCONTRADO")</f>
        <v>Pessoal</v>
      </c>
      <c r="L13123" s="50" t="str">
        <f>VLOOKUP(K13123,'Base -Receita-Despesa'!$B:$AS,1,FALSE)</f>
        <v>Pessoal</v>
      </c>
    </row>
    <row r="13124" spans="1:12" x14ac:dyDescent="0.3">
      <c r="A13124" s="82" t="str">
        <f t="shared" si="410"/>
        <v>2019</v>
      </c>
      <c r="B13124" s="260" t="s">
        <v>2228</v>
      </c>
      <c r="C13124" s="261" t="s">
        <v>138</v>
      </c>
      <c r="D13124" s="74" t="str">
        <f t="shared" ref="D13124:D13187" si="411">TEXT(E13124,"mmm/aaaa")</f>
        <v>abr/2019</v>
      </c>
      <c r="E13124" s="274">
        <v>43567</v>
      </c>
      <c r="F13124" s="262" t="s">
        <v>1431</v>
      </c>
      <c r="G13124" s="262" t="s">
        <v>2229</v>
      </c>
      <c r="H13124" s="265" t="s">
        <v>4485</v>
      </c>
      <c r="I13124" s="270" t="s">
        <v>141</v>
      </c>
      <c r="J13124" s="265">
        <v>-394.08</v>
      </c>
      <c r="K13124" s="83" t="str">
        <f>IFERROR(IFERROR(VLOOKUP(I13124,'DE-PARA'!B:D,3,0),VLOOKUP(I13124,'DE-PARA'!C:D,2,0)),"NÃO ENCONTRADO")</f>
        <v>Pessoal</v>
      </c>
      <c r="L13124" s="50" t="str">
        <f>VLOOKUP(K13124,'Base -Receita-Despesa'!$B:$AS,1,FALSE)</f>
        <v>Pessoal</v>
      </c>
    </row>
    <row r="13125" spans="1:12" x14ac:dyDescent="0.3">
      <c r="A13125" s="82" t="str">
        <f t="shared" si="410"/>
        <v>2019</v>
      </c>
      <c r="B13125" s="260" t="s">
        <v>2228</v>
      </c>
      <c r="C13125" s="261" t="s">
        <v>138</v>
      </c>
      <c r="D13125" s="74" t="str">
        <f t="shared" si="411"/>
        <v>abr/2019</v>
      </c>
      <c r="E13125" s="264">
        <v>43567</v>
      </c>
      <c r="F13125" s="260" t="s">
        <v>4478</v>
      </c>
      <c r="G13125" s="260" t="s">
        <v>2229</v>
      </c>
      <c r="H13125" s="261" t="s">
        <v>4478</v>
      </c>
      <c r="I13125" s="270" t="s">
        <v>141</v>
      </c>
      <c r="J13125" s="266">
        <v>-104964.81</v>
      </c>
      <c r="K13125" s="83" t="str">
        <f>IFERROR(IFERROR(VLOOKUP(I13125,'DE-PARA'!B:D,3,0),VLOOKUP(I13125,'DE-PARA'!C:D,2,0)),"NÃO ENCONTRADO")</f>
        <v>Pessoal</v>
      </c>
      <c r="L13125" s="50" t="str">
        <f>VLOOKUP(K13125,'Base -Receita-Despesa'!$B:$AS,1,FALSE)</f>
        <v>Pessoal</v>
      </c>
    </row>
    <row r="13126" spans="1:12" x14ac:dyDescent="0.3">
      <c r="A13126" s="82" t="str">
        <f t="shared" si="410"/>
        <v>2019</v>
      </c>
      <c r="B13126" s="260" t="s">
        <v>2228</v>
      </c>
      <c r="C13126" s="261" t="s">
        <v>138</v>
      </c>
      <c r="D13126" s="74" t="str">
        <f t="shared" si="411"/>
        <v>abr/2019</v>
      </c>
      <c r="E13126" s="274">
        <v>43567</v>
      </c>
      <c r="F13126" s="262" t="s">
        <v>1431</v>
      </c>
      <c r="G13126" s="262" t="s">
        <v>2229</v>
      </c>
      <c r="H13126" s="265" t="s">
        <v>4486</v>
      </c>
      <c r="I13126" s="270" t="s">
        <v>141</v>
      </c>
      <c r="J13126" s="266">
        <v>-2526.35</v>
      </c>
      <c r="K13126" s="83" t="str">
        <f>IFERROR(IFERROR(VLOOKUP(I13126,'DE-PARA'!B:D,3,0),VLOOKUP(I13126,'DE-PARA'!C:D,2,0)),"NÃO ENCONTRADO")</f>
        <v>Pessoal</v>
      </c>
      <c r="L13126" s="50" t="str">
        <f>VLOOKUP(K13126,'Base -Receita-Despesa'!$B:$AS,1,FALSE)</f>
        <v>Pessoal</v>
      </c>
    </row>
    <row r="13127" spans="1:12" x14ac:dyDescent="0.3">
      <c r="A13127" s="82" t="str">
        <f t="shared" si="410"/>
        <v>2019</v>
      </c>
      <c r="B13127" s="260" t="s">
        <v>2228</v>
      </c>
      <c r="C13127" s="261" t="s">
        <v>138</v>
      </c>
      <c r="D13127" s="74" t="str">
        <f t="shared" si="411"/>
        <v>abr/2019</v>
      </c>
      <c r="E13127" s="274">
        <v>43567</v>
      </c>
      <c r="F13127" s="262" t="s">
        <v>1431</v>
      </c>
      <c r="G13127" s="262" t="s">
        <v>2229</v>
      </c>
      <c r="H13127" s="265" t="s">
        <v>4487</v>
      </c>
      <c r="I13127" s="270" t="s">
        <v>141</v>
      </c>
      <c r="J13127" s="266">
        <v>-1461.53</v>
      </c>
      <c r="K13127" s="83" t="str">
        <f>IFERROR(IFERROR(VLOOKUP(I13127,'DE-PARA'!B:D,3,0),VLOOKUP(I13127,'DE-PARA'!C:D,2,0)),"NÃO ENCONTRADO")</f>
        <v>Pessoal</v>
      </c>
      <c r="L13127" s="50" t="str">
        <f>VLOOKUP(K13127,'Base -Receita-Despesa'!$B:$AS,1,FALSE)</f>
        <v>Pessoal</v>
      </c>
    </row>
    <row r="13128" spans="1:12" x14ac:dyDescent="0.3">
      <c r="A13128" s="82" t="str">
        <f t="shared" si="410"/>
        <v>2019</v>
      </c>
      <c r="B13128" s="262" t="s">
        <v>2228</v>
      </c>
      <c r="C13128" s="261" t="s">
        <v>138</v>
      </c>
      <c r="D13128" s="74" t="str">
        <f t="shared" si="411"/>
        <v>abr/2019</v>
      </c>
      <c r="E13128" s="274">
        <v>43567</v>
      </c>
      <c r="F13128" s="262" t="s">
        <v>1431</v>
      </c>
      <c r="G13128" s="262" t="s">
        <v>2229</v>
      </c>
      <c r="H13128" s="270" t="s">
        <v>4488</v>
      </c>
      <c r="I13128" s="270" t="s">
        <v>141</v>
      </c>
      <c r="J13128" s="275">
        <v>-1391.62</v>
      </c>
      <c r="K13128" s="83" t="str">
        <f>IFERROR(IFERROR(VLOOKUP(I13128,'DE-PARA'!B:D,3,0),VLOOKUP(I13128,'DE-PARA'!C:D,2,0)),"NÃO ENCONTRADO")</f>
        <v>Pessoal</v>
      </c>
      <c r="L13128" s="50" t="str">
        <f>VLOOKUP(K13128,'Base -Receita-Despesa'!$B:$AS,1,FALSE)</f>
        <v>Pessoal</v>
      </c>
    </row>
    <row r="13129" spans="1:12" x14ac:dyDescent="0.3">
      <c r="A13129" s="82" t="str">
        <f t="shared" si="410"/>
        <v>2019</v>
      </c>
      <c r="B13129" s="260" t="s">
        <v>2228</v>
      </c>
      <c r="C13129" s="261" t="s">
        <v>138</v>
      </c>
      <c r="D13129" s="74" t="str">
        <f t="shared" si="411"/>
        <v>abr/2019</v>
      </c>
      <c r="E13129" s="274">
        <v>43567</v>
      </c>
      <c r="F13129" s="262" t="s">
        <v>1431</v>
      </c>
      <c r="G13129" s="262" t="s">
        <v>2229</v>
      </c>
      <c r="H13129" s="265" t="s">
        <v>4461</v>
      </c>
      <c r="I13129" s="270" t="s">
        <v>141</v>
      </c>
      <c r="J13129" s="266">
        <v>-1530.54</v>
      </c>
      <c r="K13129" s="83" t="str">
        <f>IFERROR(IFERROR(VLOOKUP(I13129,'DE-PARA'!B:D,3,0),VLOOKUP(I13129,'DE-PARA'!C:D,2,0)),"NÃO ENCONTRADO")</f>
        <v>Pessoal</v>
      </c>
      <c r="L13129" s="50" t="str">
        <f>VLOOKUP(K13129,'Base -Receita-Despesa'!$B:$AS,1,FALSE)</f>
        <v>Pessoal</v>
      </c>
    </row>
    <row r="13130" spans="1:12" x14ac:dyDescent="0.3">
      <c r="A13130" s="82" t="str">
        <f t="shared" si="410"/>
        <v>2019</v>
      </c>
      <c r="B13130" s="260" t="s">
        <v>2228</v>
      </c>
      <c r="C13130" s="261" t="s">
        <v>138</v>
      </c>
      <c r="D13130" s="74" t="str">
        <f t="shared" si="411"/>
        <v>abr/2019</v>
      </c>
      <c r="E13130" s="274">
        <v>43567</v>
      </c>
      <c r="F13130" s="262" t="s">
        <v>1431</v>
      </c>
      <c r="G13130" s="262" t="s">
        <v>2229</v>
      </c>
      <c r="H13130" s="265" t="s">
        <v>4416</v>
      </c>
      <c r="I13130" s="270" t="s">
        <v>141</v>
      </c>
      <c r="J13130" s="266">
        <v>-1391.62</v>
      </c>
      <c r="K13130" s="83" t="str">
        <f>IFERROR(IFERROR(VLOOKUP(I13130,'DE-PARA'!B:D,3,0),VLOOKUP(I13130,'DE-PARA'!C:D,2,0)),"NÃO ENCONTRADO")</f>
        <v>Pessoal</v>
      </c>
      <c r="L13130" s="50" t="str">
        <f>VLOOKUP(K13130,'Base -Receita-Despesa'!$B:$AS,1,FALSE)</f>
        <v>Pessoal</v>
      </c>
    </row>
    <row r="13131" spans="1:12" x14ac:dyDescent="0.3">
      <c r="A13131" s="82" t="str">
        <f t="shared" si="410"/>
        <v>2019</v>
      </c>
      <c r="B13131" s="260" t="s">
        <v>2228</v>
      </c>
      <c r="C13131" s="261" t="s">
        <v>138</v>
      </c>
      <c r="D13131" s="74" t="str">
        <f t="shared" si="411"/>
        <v>abr/2019</v>
      </c>
      <c r="E13131" s="274">
        <v>43567</v>
      </c>
      <c r="F13131" s="262" t="s">
        <v>1431</v>
      </c>
      <c r="G13131" s="262" t="s">
        <v>2229</v>
      </c>
      <c r="H13131" s="265" t="s">
        <v>3280</v>
      </c>
      <c r="I13131" s="270" t="s">
        <v>141</v>
      </c>
      <c r="J13131" s="265">
        <v>-867.56</v>
      </c>
      <c r="K13131" s="83" t="str">
        <f>IFERROR(IFERROR(VLOOKUP(I13131,'DE-PARA'!B:D,3,0),VLOOKUP(I13131,'DE-PARA'!C:D,2,0)),"NÃO ENCONTRADO")</f>
        <v>Pessoal</v>
      </c>
      <c r="L13131" s="50" t="str">
        <f>VLOOKUP(K13131,'Base -Receita-Despesa'!$B:$AS,1,FALSE)</f>
        <v>Pessoal</v>
      </c>
    </row>
    <row r="13132" spans="1:12" x14ac:dyDescent="0.3">
      <c r="A13132" s="82" t="str">
        <f t="shared" si="410"/>
        <v>2019</v>
      </c>
      <c r="B13132" s="260" t="s">
        <v>2228</v>
      </c>
      <c r="C13132" s="261" t="s">
        <v>138</v>
      </c>
      <c r="D13132" s="74" t="str">
        <f t="shared" si="411"/>
        <v>abr/2019</v>
      </c>
      <c r="E13132" s="264">
        <v>43567</v>
      </c>
      <c r="F13132" s="260" t="s">
        <v>1261</v>
      </c>
      <c r="G13132" s="260" t="s">
        <v>2229</v>
      </c>
      <c r="H13132" s="265" t="s">
        <v>2250</v>
      </c>
      <c r="I13132" s="265" t="s">
        <v>135</v>
      </c>
      <c r="J13132" s="265">
        <v>-9.5</v>
      </c>
      <c r="K13132" s="83" t="str">
        <f>IFERROR(IFERROR(VLOOKUP(I13132,'DE-PARA'!B:D,3,0),VLOOKUP(I13132,'DE-PARA'!C:D,2,0)),"NÃO ENCONTRADO")</f>
        <v>Outras Saídas</v>
      </c>
      <c r="L13132" s="50" t="str">
        <f>VLOOKUP(K13132,'Base -Receita-Despesa'!$B:$AS,1,FALSE)</f>
        <v>Outras Saídas</v>
      </c>
    </row>
    <row r="13133" spans="1:12" x14ac:dyDescent="0.3">
      <c r="A13133" s="82" t="str">
        <f t="shared" si="410"/>
        <v>2019</v>
      </c>
      <c r="B13133" s="260" t="s">
        <v>2228</v>
      </c>
      <c r="C13133" s="261" t="s">
        <v>138</v>
      </c>
      <c r="D13133" s="74" t="str">
        <f t="shared" si="411"/>
        <v>abr/2019</v>
      </c>
      <c r="E13133" s="264">
        <v>43567</v>
      </c>
      <c r="F13133" s="260" t="s">
        <v>1061</v>
      </c>
      <c r="G13133" s="260" t="s">
        <v>2229</v>
      </c>
      <c r="H13133" s="265" t="s">
        <v>4370</v>
      </c>
      <c r="I13133" s="265" t="s">
        <v>126</v>
      </c>
      <c r="J13133" s="266">
        <v>500000</v>
      </c>
      <c r="K13133" s="83" t="str">
        <f>IFERROR(IFERROR(VLOOKUP(I13133,'DE-PARA'!B:D,3,0),VLOOKUP(I13133,'DE-PARA'!C:D,2,0)),"NÃO ENCONTRADO")</f>
        <v>TEV – Transferências Entre Contas (Entradas)</v>
      </c>
      <c r="L13133" s="50" t="str">
        <f>VLOOKUP(K13133,'Base -Receita-Despesa'!$B:$AS,1,FALSE)</f>
        <v>TEV – Transferências Entre Contas (Entradas)</v>
      </c>
    </row>
    <row r="13134" spans="1:12" x14ac:dyDescent="0.3">
      <c r="A13134" s="82" t="str">
        <f t="shared" si="410"/>
        <v>2019</v>
      </c>
      <c r="B13134" s="260" t="s">
        <v>2240</v>
      </c>
      <c r="C13134" s="261" t="s">
        <v>138</v>
      </c>
      <c r="D13134" s="74" t="str">
        <f t="shared" si="411"/>
        <v>abr/2019</v>
      </c>
      <c r="E13134" s="264">
        <v>43570</v>
      </c>
      <c r="F13134" s="260" t="s">
        <v>1261</v>
      </c>
      <c r="G13134" s="260" t="s">
        <v>2229</v>
      </c>
      <c r="H13134" s="265" t="s">
        <v>2338</v>
      </c>
      <c r="I13134" s="265" t="s">
        <v>135</v>
      </c>
      <c r="J13134" s="265">
        <v>-74.25</v>
      </c>
      <c r="K13134" s="83" t="str">
        <f>IFERROR(IFERROR(VLOOKUP(I13134,'DE-PARA'!B:D,3,0),VLOOKUP(I13134,'DE-PARA'!C:D,2,0)),"NÃO ENCONTRADO")</f>
        <v>Outras Saídas</v>
      </c>
      <c r="L13134" s="50" t="str">
        <f>VLOOKUP(K13134,'Base -Receita-Despesa'!$B:$AS,1,FALSE)</f>
        <v>Outras Saídas</v>
      </c>
    </row>
    <row r="13135" spans="1:12" x14ac:dyDescent="0.3">
      <c r="A13135" s="82" t="str">
        <f t="shared" si="410"/>
        <v>2019</v>
      </c>
      <c r="B13135" s="260" t="s">
        <v>2240</v>
      </c>
      <c r="C13135" s="261" t="s">
        <v>138</v>
      </c>
      <c r="D13135" s="74" t="str">
        <f t="shared" si="411"/>
        <v>abr/2019</v>
      </c>
      <c r="E13135" s="264">
        <v>43570</v>
      </c>
      <c r="F13135" s="260" t="s">
        <v>1061</v>
      </c>
      <c r="G13135" s="260" t="s">
        <v>2229</v>
      </c>
      <c r="H13135" s="265" t="s">
        <v>4370</v>
      </c>
      <c r="I13135" s="265" t="s">
        <v>126</v>
      </c>
      <c r="J13135" s="266">
        <v>-467715.71</v>
      </c>
      <c r="K13135" s="83" t="str">
        <f>IFERROR(IFERROR(VLOOKUP(I13135,'DE-PARA'!B:D,3,0),VLOOKUP(I13135,'DE-PARA'!C:D,2,0)),"NÃO ENCONTRADO")</f>
        <v>TEV – Transferências Entre Contas (Entradas)</v>
      </c>
      <c r="L13135" s="50" t="str">
        <f>VLOOKUP(K13135,'Base -Receita-Despesa'!$B:$AS,1,FALSE)</f>
        <v>TEV – Transferências Entre Contas (Entradas)</v>
      </c>
    </row>
    <row r="13136" spans="1:12" x14ac:dyDescent="0.3">
      <c r="A13136" s="82" t="str">
        <f t="shared" si="410"/>
        <v>2019</v>
      </c>
      <c r="B13136" s="260" t="s">
        <v>2228</v>
      </c>
      <c r="C13136" s="261" t="s">
        <v>138</v>
      </c>
      <c r="D13136" s="74" t="str">
        <f t="shared" si="411"/>
        <v>abr/2019</v>
      </c>
      <c r="E13136" s="264">
        <v>43570</v>
      </c>
      <c r="F13136" s="260" t="s">
        <v>1431</v>
      </c>
      <c r="G13136" s="260" t="s">
        <v>2229</v>
      </c>
      <c r="H13136" s="265" t="s">
        <v>542</v>
      </c>
      <c r="I13136" s="265" t="s">
        <v>141</v>
      </c>
      <c r="J13136" s="266">
        <v>-4164.5600000000004</v>
      </c>
      <c r="K13136" s="83" t="str">
        <f>IFERROR(IFERROR(VLOOKUP(I13136,'DE-PARA'!B:D,3,0),VLOOKUP(I13136,'DE-PARA'!C:D,2,0)),"NÃO ENCONTRADO")</f>
        <v>Pessoal</v>
      </c>
      <c r="L13136" s="50" t="str">
        <f>VLOOKUP(K13136,'Base -Receita-Despesa'!$B:$AS,1,FALSE)</f>
        <v>Pessoal</v>
      </c>
    </row>
    <row r="13137" spans="1:12" x14ac:dyDescent="0.3">
      <c r="A13137" s="82" t="str">
        <f t="shared" si="410"/>
        <v>2019</v>
      </c>
      <c r="B13137" s="260" t="s">
        <v>2228</v>
      </c>
      <c r="C13137" s="261" t="s">
        <v>138</v>
      </c>
      <c r="D13137" s="74" t="str">
        <f t="shared" si="411"/>
        <v>abr/2019</v>
      </c>
      <c r="E13137" s="264">
        <v>43570</v>
      </c>
      <c r="F13137" s="262">
        <v>195690045201</v>
      </c>
      <c r="G13137" s="260" t="s">
        <v>2229</v>
      </c>
      <c r="H13137" s="270" t="s">
        <v>4489</v>
      </c>
      <c r="I13137" s="265" t="s">
        <v>540</v>
      </c>
      <c r="J13137" s="265">
        <v>-16.149999999999999</v>
      </c>
      <c r="K13137" s="83" t="str">
        <f>IFERROR(IFERROR(VLOOKUP(I13137,'DE-PARA'!B:D,3,0),VLOOKUP(I13137,'DE-PARA'!C:D,2,0)),"NÃO ENCONTRADO")</f>
        <v>Tributos, Taxas e Contribuições</v>
      </c>
      <c r="L13137" s="50" t="str">
        <f>VLOOKUP(K13137,'Base -Receita-Despesa'!$B:$AS,1,FALSE)</f>
        <v>Tributos, Taxas e Contribuições</v>
      </c>
    </row>
    <row r="13138" spans="1:12" x14ac:dyDescent="0.3">
      <c r="A13138" s="82" t="str">
        <f t="shared" si="410"/>
        <v>2019</v>
      </c>
      <c r="B13138" s="260" t="s">
        <v>2228</v>
      </c>
      <c r="C13138" s="261" t="s">
        <v>138</v>
      </c>
      <c r="D13138" s="74" t="str">
        <f t="shared" si="411"/>
        <v>abr/2019</v>
      </c>
      <c r="E13138" s="264">
        <v>43570</v>
      </c>
      <c r="F13138" s="262">
        <v>195690044444</v>
      </c>
      <c r="G13138" s="260" t="s">
        <v>2229</v>
      </c>
      <c r="H13138" s="270" t="s">
        <v>4489</v>
      </c>
      <c r="I13138" s="265" t="s">
        <v>540</v>
      </c>
      <c r="J13138" s="265">
        <v>-16.71</v>
      </c>
      <c r="K13138" s="83" t="str">
        <f>IFERROR(IFERROR(VLOOKUP(I13138,'DE-PARA'!B:D,3,0),VLOOKUP(I13138,'DE-PARA'!C:D,2,0)),"NÃO ENCONTRADO")</f>
        <v>Tributos, Taxas e Contribuições</v>
      </c>
      <c r="L13138" s="50" t="str">
        <f>VLOOKUP(K13138,'Base -Receita-Despesa'!$B:$AS,1,FALSE)</f>
        <v>Tributos, Taxas e Contribuições</v>
      </c>
    </row>
    <row r="13139" spans="1:12" x14ac:dyDescent="0.3">
      <c r="A13139" s="82" t="str">
        <f t="shared" si="410"/>
        <v>2019</v>
      </c>
      <c r="B13139" s="260" t="s">
        <v>2228</v>
      </c>
      <c r="C13139" s="261" t="s">
        <v>138</v>
      </c>
      <c r="D13139" s="74" t="str">
        <f t="shared" si="411"/>
        <v>abr/2019</v>
      </c>
      <c r="E13139" s="264">
        <v>43570</v>
      </c>
      <c r="F13139" s="260">
        <v>20</v>
      </c>
      <c r="G13139" s="260" t="s">
        <v>2229</v>
      </c>
      <c r="H13139" s="265" t="s">
        <v>2396</v>
      </c>
      <c r="I13139" s="265" t="s">
        <v>241</v>
      </c>
      <c r="J13139" s="265">
        <v>-300</v>
      </c>
      <c r="K13139" s="83" t="str">
        <f>IFERROR(IFERROR(VLOOKUP(I13139,'DE-PARA'!B:D,3,0),VLOOKUP(I13139,'DE-PARA'!C:D,2,0)),"NÃO ENCONTRADO")</f>
        <v>Serviços</v>
      </c>
      <c r="L13139" s="50" t="str">
        <f>VLOOKUP(K13139,'Base -Receita-Despesa'!$B:$AS,1,FALSE)</f>
        <v>Serviços</v>
      </c>
    </row>
    <row r="13140" spans="1:12" x14ac:dyDescent="0.3">
      <c r="A13140" s="82" t="str">
        <f t="shared" si="410"/>
        <v>2019</v>
      </c>
      <c r="B13140" s="260" t="s">
        <v>2228</v>
      </c>
      <c r="C13140" s="261" t="s">
        <v>138</v>
      </c>
      <c r="D13140" s="74" t="str">
        <f t="shared" si="411"/>
        <v>abr/2019</v>
      </c>
      <c r="E13140" s="264">
        <v>43570</v>
      </c>
      <c r="F13140" s="260">
        <v>4034</v>
      </c>
      <c r="G13140" s="260" t="s">
        <v>2232</v>
      </c>
      <c r="H13140" s="265" t="s">
        <v>4490</v>
      </c>
      <c r="I13140" s="265" t="s">
        <v>2194</v>
      </c>
      <c r="J13140" s="266">
        <v>-1120.5</v>
      </c>
      <c r="K13140" s="83" t="str">
        <f>IFERROR(IFERROR(VLOOKUP(I13140,'DE-PARA'!B:D,3,0),VLOOKUP(I13140,'DE-PARA'!C:D,2,0)),"NÃO ENCONTRADO")</f>
        <v>Materiais</v>
      </c>
      <c r="L13140" s="50" t="str">
        <f>VLOOKUP(K13140,'Base -Receita-Despesa'!$B:$AS,1,FALSE)</f>
        <v>Materiais</v>
      </c>
    </row>
    <row r="13141" spans="1:12" x14ac:dyDescent="0.3">
      <c r="A13141" s="82" t="str">
        <f t="shared" si="410"/>
        <v>2019</v>
      </c>
      <c r="B13141" s="260" t="s">
        <v>2228</v>
      </c>
      <c r="C13141" s="261" t="s">
        <v>138</v>
      </c>
      <c r="D13141" s="74" t="str">
        <f t="shared" si="411"/>
        <v>abr/2019</v>
      </c>
      <c r="E13141" s="264">
        <v>43570</v>
      </c>
      <c r="F13141" s="260">
        <v>35495</v>
      </c>
      <c r="G13141" s="260" t="s">
        <v>2229</v>
      </c>
      <c r="H13141" s="265" t="s">
        <v>4491</v>
      </c>
      <c r="I13141" s="265" t="s">
        <v>2194</v>
      </c>
      <c r="J13141" s="266">
        <v>-1357.02</v>
      </c>
      <c r="K13141" s="83" t="str">
        <f>IFERROR(IFERROR(VLOOKUP(I13141,'DE-PARA'!B:D,3,0),VLOOKUP(I13141,'DE-PARA'!C:D,2,0)),"NÃO ENCONTRADO")</f>
        <v>Materiais</v>
      </c>
      <c r="L13141" s="50" t="str">
        <f>VLOOKUP(K13141,'Base -Receita-Despesa'!$B:$AS,1,FALSE)</f>
        <v>Materiais</v>
      </c>
    </row>
    <row r="13142" spans="1:12" x14ac:dyDescent="0.3">
      <c r="A13142" s="82" t="str">
        <f t="shared" si="410"/>
        <v>2019</v>
      </c>
      <c r="B13142" s="260" t="s">
        <v>2228</v>
      </c>
      <c r="C13142" s="261" t="s">
        <v>138</v>
      </c>
      <c r="D13142" s="74" t="str">
        <f t="shared" si="411"/>
        <v>abr/2019</v>
      </c>
      <c r="E13142" s="264">
        <v>43570</v>
      </c>
      <c r="F13142" s="260">
        <v>6463</v>
      </c>
      <c r="G13142" s="260" t="s">
        <v>2229</v>
      </c>
      <c r="H13142" s="265" t="s">
        <v>2974</v>
      </c>
      <c r="I13142" s="265" t="s">
        <v>151</v>
      </c>
      <c r="J13142" s="265">
        <v>-620</v>
      </c>
      <c r="K13142" s="83" t="str">
        <f>IFERROR(IFERROR(VLOOKUP(I13142,'DE-PARA'!B:D,3,0),VLOOKUP(I13142,'DE-PARA'!C:D,2,0)),"NÃO ENCONTRADO")</f>
        <v>Concessionárias (água, luz e telefone)</v>
      </c>
      <c r="L13142" s="50" t="str">
        <f>VLOOKUP(K13142,'Base -Receita-Despesa'!$B:$AS,1,FALSE)</f>
        <v>Concessionárias (água, luz e telefone)</v>
      </c>
    </row>
    <row r="13143" spans="1:12" x14ac:dyDescent="0.3">
      <c r="A13143" s="82" t="str">
        <f t="shared" si="410"/>
        <v>2019</v>
      </c>
      <c r="B13143" s="260" t="s">
        <v>2228</v>
      </c>
      <c r="C13143" s="261" t="s">
        <v>138</v>
      </c>
      <c r="D13143" s="74" t="str">
        <f t="shared" si="411"/>
        <v>abr/2019</v>
      </c>
      <c r="E13143" s="264">
        <v>43570</v>
      </c>
      <c r="F13143" s="260">
        <v>1903003474949</v>
      </c>
      <c r="G13143" s="260" t="s">
        <v>2229</v>
      </c>
      <c r="H13143" s="265" t="s">
        <v>1638</v>
      </c>
      <c r="I13143" s="265" t="s">
        <v>151</v>
      </c>
      <c r="J13143" s="266">
        <v>-2972.35</v>
      </c>
      <c r="K13143" s="83" t="str">
        <f>IFERROR(IFERROR(VLOOKUP(I13143,'DE-PARA'!B:D,3,0),VLOOKUP(I13143,'DE-PARA'!C:D,2,0)),"NÃO ENCONTRADO")</f>
        <v>Concessionárias (água, luz e telefone)</v>
      </c>
      <c r="L13143" s="50" t="str">
        <f>VLOOKUP(K13143,'Base -Receita-Despesa'!$B:$AS,1,FALSE)</f>
        <v>Concessionárias (água, luz e telefone)</v>
      </c>
    </row>
    <row r="13144" spans="1:12" x14ac:dyDescent="0.3">
      <c r="A13144" s="82" t="str">
        <f t="shared" si="410"/>
        <v>2019</v>
      </c>
      <c r="B13144" s="260" t="s">
        <v>2228</v>
      </c>
      <c r="C13144" s="261" t="s">
        <v>138</v>
      </c>
      <c r="D13144" s="74" t="str">
        <f t="shared" si="411"/>
        <v>abr/2019</v>
      </c>
      <c r="E13144" s="264">
        <v>43570</v>
      </c>
      <c r="F13144" s="260">
        <v>1903003474948</v>
      </c>
      <c r="G13144" s="260" t="s">
        <v>2229</v>
      </c>
      <c r="H13144" s="265" t="s">
        <v>1638</v>
      </c>
      <c r="I13144" s="265" t="s">
        <v>151</v>
      </c>
      <c r="J13144" s="266">
        <v>-1323.89</v>
      </c>
      <c r="K13144" s="83" t="str">
        <f>IFERROR(IFERROR(VLOOKUP(I13144,'DE-PARA'!B:D,3,0),VLOOKUP(I13144,'DE-PARA'!C:D,2,0)),"NÃO ENCONTRADO")</f>
        <v>Concessionárias (água, luz e telefone)</v>
      </c>
      <c r="L13144" s="50" t="str">
        <f>VLOOKUP(K13144,'Base -Receita-Despesa'!$B:$AS,1,FALSE)</f>
        <v>Concessionárias (água, luz e telefone)</v>
      </c>
    </row>
    <row r="13145" spans="1:12" x14ac:dyDescent="0.3">
      <c r="A13145" s="82" t="str">
        <f t="shared" si="410"/>
        <v>2019</v>
      </c>
      <c r="B13145" s="260" t="s">
        <v>2228</v>
      </c>
      <c r="C13145" s="261" t="s">
        <v>138</v>
      </c>
      <c r="D13145" s="74" t="str">
        <f t="shared" si="411"/>
        <v>abr/2019</v>
      </c>
      <c r="E13145" s="264">
        <v>43570</v>
      </c>
      <c r="F13145" s="260">
        <v>151</v>
      </c>
      <c r="G13145" s="260" t="s">
        <v>2229</v>
      </c>
      <c r="H13145" s="265" t="s">
        <v>4492</v>
      </c>
      <c r="I13145" s="265" t="s">
        <v>2194</v>
      </c>
      <c r="J13145" s="265">
        <v>-251.8</v>
      </c>
      <c r="K13145" s="83" t="str">
        <f>IFERROR(IFERROR(VLOOKUP(I13145,'DE-PARA'!B:D,3,0),VLOOKUP(I13145,'DE-PARA'!C:D,2,0)),"NÃO ENCONTRADO")</f>
        <v>Materiais</v>
      </c>
      <c r="L13145" s="50" t="str">
        <f>VLOOKUP(K13145,'Base -Receita-Despesa'!$B:$AS,1,FALSE)</f>
        <v>Materiais</v>
      </c>
    </row>
    <row r="13146" spans="1:12" x14ac:dyDescent="0.3">
      <c r="A13146" s="82" t="str">
        <f t="shared" si="410"/>
        <v>2019</v>
      </c>
      <c r="B13146" s="260" t="s">
        <v>2228</v>
      </c>
      <c r="C13146" s="261" t="s">
        <v>138</v>
      </c>
      <c r="D13146" s="74" t="str">
        <f t="shared" si="411"/>
        <v>abr/2019</v>
      </c>
      <c r="E13146" s="264">
        <v>43570</v>
      </c>
      <c r="F13146" s="260" t="s">
        <v>1261</v>
      </c>
      <c r="G13146" s="260" t="s">
        <v>2229</v>
      </c>
      <c r="H13146" s="265" t="s">
        <v>4381</v>
      </c>
      <c r="I13146" s="265" t="s">
        <v>135</v>
      </c>
      <c r="J13146" s="265">
        <v>-9.5</v>
      </c>
      <c r="K13146" s="83" t="str">
        <f>IFERROR(IFERROR(VLOOKUP(I13146,'DE-PARA'!B:D,3,0),VLOOKUP(I13146,'DE-PARA'!C:D,2,0)),"NÃO ENCONTRADO")</f>
        <v>Outras Saídas</v>
      </c>
      <c r="L13146" s="50" t="str">
        <f>VLOOKUP(K13146,'Base -Receita-Despesa'!$B:$AS,1,FALSE)</f>
        <v>Outras Saídas</v>
      </c>
    </row>
    <row r="13147" spans="1:12" x14ac:dyDescent="0.3">
      <c r="A13147" s="82" t="str">
        <f t="shared" si="410"/>
        <v>2019</v>
      </c>
      <c r="B13147" s="260" t="s">
        <v>2228</v>
      </c>
      <c r="C13147" s="261" t="s">
        <v>138</v>
      </c>
      <c r="D13147" s="74" t="str">
        <f t="shared" si="411"/>
        <v>abr/2019</v>
      </c>
      <c r="E13147" s="264">
        <v>43570</v>
      </c>
      <c r="F13147" s="260" t="s">
        <v>1261</v>
      </c>
      <c r="G13147" s="260" t="s">
        <v>2229</v>
      </c>
      <c r="H13147" s="265" t="s">
        <v>4381</v>
      </c>
      <c r="I13147" s="265" t="s">
        <v>135</v>
      </c>
      <c r="J13147" s="265">
        <v>-9.5</v>
      </c>
      <c r="K13147" s="83" t="str">
        <f>IFERROR(IFERROR(VLOOKUP(I13147,'DE-PARA'!B:D,3,0),VLOOKUP(I13147,'DE-PARA'!C:D,2,0)),"NÃO ENCONTRADO")</f>
        <v>Outras Saídas</v>
      </c>
      <c r="L13147" s="50" t="str">
        <f>VLOOKUP(K13147,'Base -Receita-Despesa'!$B:$AS,1,FALSE)</f>
        <v>Outras Saídas</v>
      </c>
    </row>
    <row r="13148" spans="1:12" x14ac:dyDescent="0.3">
      <c r="A13148" s="82" t="str">
        <f t="shared" si="410"/>
        <v>2019</v>
      </c>
      <c r="B13148" s="260" t="s">
        <v>2228</v>
      </c>
      <c r="C13148" s="261" t="s">
        <v>138</v>
      </c>
      <c r="D13148" s="74" t="str">
        <f t="shared" si="411"/>
        <v>abr/2019</v>
      </c>
      <c r="E13148" s="264">
        <v>43570</v>
      </c>
      <c r="F13148" s="260" t="s">
        <v>1261</v>
      </c>
      <c r="G13148" s="260" t="s">
        <v>2229</v>
      </c>
      <c r="H13148" s="265" t="s">
        <v>4381</v>
      </c>
      <c r="I13148" s="265" t="s">
        <v>135</v>
      </c>
      <c r="J13148" s="265">
        <v>-9.5</v>
      </c>
      <c r="K13148" s="83" t="str">
        <f>IFERROR(IFERROR(VLOOKUP(I13148,'DE-PARA'!B:D,3,0),VLOOKUP(I13148,'DE-PARA'!C:D,2,0)),"NÃO ENCONTRADO")</f>
        <v>Outras Saídas</v>
      </c>
      <c r="L13148" s="50" t="str">
        <f>VLOOKUP(K13148,'Base -Receita-Despesa'!$B:$AS,1,FALSE)</f>
        <v>Outras Saídas</v>
      </c>
    </row>
    <row r="13149" spans="1:12" x14ac:dyDescent="0.3">
      <c r="A13149" s="82" t="str">
        <f t="shared" si="410"/>
        <v>2019</v>
      </c>
      <c r="B13149" s="260" t="s">
        <v>2228</v>
      </c>
      <c r="C13149" s="261" t="s">
        <v>138</v>
      </c>
      <c r="D13149" s="74" t="str">
        <f t="shared" si="411"/>
        <v>abr/2019</v>
      </c>
      <c r="E13149" s="264">
        <v>43570</v>
      </c>
      <c r="F13149" s="260" t="s">
        <v>1261</v>
      </c>
      <c r="G13149" s="260" t="s">
        <v>2229</v>
      </c>
      <c r="H13149" s="265" t="s">
        <v>4381</v>
      </c>
      <c r="I13149" s="265" t="s">
        <v>135</v>
      </c>
      <c r="J13149" s="265">
        <v>-9.5</v>
      </c>
      <c r="K13149" s="83" t="str">
        <f>IFERROR(IFERROR(VLOOKUP(I13149,'DE-PARA'!B:D,3,0),VLOOKUP(I13149,'DE-PARA'!C:D,2,0)),"NÃO ENCONTRADO")</f>
        <v>Outras Saídas</v>
      </c>
      <c r="L13149" s="50" t="str">
        <f>VLOOKUP(K13149,'Base -Receita-Despesa'!$B:$AS,1,FALSE)</f>
        <v>Outras Saídas</v>
      </c>
    </row>
    <row r="13150" spans="1:12" x14ac:dyDescent="0.3">
      <c r="A13150" s="82" t="str">
        <f t="shared" si="410"/>
        <v>2019</v>
      </c>
      <c r="B13150" s="260" t="s">
        <v>2228</v>
      </c>
      <c r="C13150" s="261" t="s">
        <v>138</v>
      </c>
      <c r="D13150" s="74" t="str">
        <f t="shared" si="411"/>
        <v>abr/2019</v>
      </c>
      <c r="E13150" s="264">
        <v>43570</v>
      </c>
      <c r="F13150" s="260" t="s">
        <v>1261</v>
      </c>
      <c r="G13150" s="260" t="s">
        <v>2229</v>
      </c>
      <c r="H13150" s="265" t="s">
        <v>4381</v>
      </c>
      <c r="I13150" s="265" t="s">
        <v>135</v>
      </c>
      <c r="J13150" s="265">
        <v>-9.5</v>
      </c>
      <c r="K13150" s="83" t="str">
        <f>IFERROR(IFERROR(VLOOKUP(I13150,'DE-PARA'!B:D,3,0),VLOOKUP(I13150,'DE-PARA'!C:D,2,0)),"NÃO ENCONTRADO")</f>
        <v>Outras Saídas</v>
      </c>
      <c r="L13150" s="50" t="str">
        <f>VLOOKUP(K13150,'Base -Receita-Despesa'!$B:$AS,1,FALSE)</f>
        <v>Outras Saídas</v>
      </c>
    </row>
    <row r="13151" spans="1:12" x14ac:dyDescent="0.3">
      <c r="A13151" s="82" t="str">
        <f t="shared" si="410"/>
        <v>2019</v>
      </c>
      <c r="B13151" s="260" t="s">
        <v>2228</v>
      </c>
      <c r="C13151" s="261" t="s">
        <v>138</v>
      </c>
      <c r="D13151" s="74" t="str">
        <f t="shared" si="411"/>
        <v>abr/2019</v>
      </c>
      <c r="E13151" s="264">
        <v>43570</v>
      </c>
      <c r="F13151" s="260" t="s">
        <v>1261</v>
      </c>
      <c r="G13151" s="260" t="s">
        <v>2229</v>
      </c>
      <c r="H13151" s="265" t="s">
        <v>4381</v>
      </c>
      <c r="I13151" s="265" t="s">
        <v>135</v>
      </c>
      <c r="J13151" s="265">
        <v>-99</v>
      </c>
      <c r="K13151" s="83" t="str">
        <f>IFERROR(IFERROR(VLOOKUP(I13151,'DE-PARA'!B:D,3,0),VLOOKUP(I13151,'DE-PARA'!C:D,2,0)),"NÃO ENCONTRADO")</f>
        <v>Outras Saídas</v>
      </c>
      <c r="L13151" s="50" t="str">
        <f>VLOOKUP(K13151,'Base -Receita-Despesa'!$B:$AS,1,FALSE)</f>
        <v>Outras Saídas</v>
      </c>
    </row>
    <row r="13152" spans="1:12" x14ac:dyDescent="0.3">
      <c r="A13152" s="82" t="str">
        <f t="shared" si="410"/>
        <v>2019</v>
      </c>
      <c r="B13152" s="260" t="s">
        <v>2228</v>
      </c>
      <c r="C13152" s="261" t="s">
        <v>138</v>
      </c>
      <c r="D13152" s="74" t="str">
        <f t="shared" si="411"/>
        <v>abr/2019</v>
      </c>
      <c r="E13152" s="264">
        <v>43570</v>
      </c>
      <c r="F13152" s="260" t="s">
        <v>1061</v>
      </c>
      <c r="G13152" s="260" t="s">
        <v>2229</v>
      </c>
      <c r="H13152" s="265" t="s">
        <v>4370</v>
      </c>
      <c r="I13152" s="265" t="s">
        <v>126</v>
      </c>
      <c r="J13152" s="266">
        <v>467715.71</v>
      </c>
      <c r="K13152" s="83" t="str">
        <f>IFERROR(IFERROR(VLOOKUP(I13152,'DE-PARA'!B:D,3,0),VLOOKUP(I13152,'DE-PARA'!C:D,2,0)),"NÃO ENCONTRADO")</f>
        <v>TEV – Transferências Entre Contas (Entradas)</v>
      </c>
      <c r="L13152" s="50" t="str">
        <f>VLOOKUP(K13152,'Base -Receita-Despesa'!$B:$AS,1,FALSE)</f>
        <v>TEV – Transferências Entre Contas (Entradas)</v>
      </c>
    </row>
    <row r="13153" spans="1:12" x14ac:dyDescent="0.3">
      <c r="A13153" s="82" t="str">
        <f t="shared" si="410"/>
        <v>2019</v>
      </c>
      <c r="B13153" s="260" t="s">
        <v>2228</v>
      </c>
      <c r="C13153" s="261" t="s">
        <v>138</v>
      </c>
      <c r="D13153" s="74" t="str">
        <f t="shared" si="411"/>
        <v>abr/2019</v>
      </c>
      <c r="E13153" s="264">
        <v>43570</v>
      </c>
      <c r="F13153" s="260">
        <v>18906</v>
      </c>
      <c r="G13153" s="260" t="s">
        <v>2229</v>
      </c>
      <c r="H13153" s="265" t="s">
        <v>4447</v>
      </c>
      <c r="I13153" s="265" t="s">
        <v>2186</v>
      </c>
      <c r="J13153" s="266">
        <v>-1998</v>
      </c>
      <c r="K13153" s="83" t="str">
        <f>IFERROR(IFERROR(VLOOKUP(I13153,'DE-PARA'!B:D,3,0),VLOOKUP(I13153,'DE-PARA'!C:D,2,0)),"NÃO ENCONTRADO")</f>
        <v>Materiais</v>
      </c>
      <c r="L13153" s="50" t="str">
        <f>VLOOKUP(K13153,'Base -Receita-Despesa'!$B:$AS,1,FALSE)</f>
        <v>Materiais</v>
      </c>
    </row>
    <row r="13154" spans="1:12" x14ac:dyDescent="0.3">
      <c r="A13154" s="82" t="str">
        <f t="shared" si="410"/>
        <v>2019</v>
      </c>
      <c r="B13154" s="260" t="s">
        <v>2228</v>
      </c>
      <c r="C13154" s="261" t="s">
        <v>138</v>
      </c>
      <c r="D13154" s="74" t="str">
        <f t="shared" si="411"/>
        <v>abr/2019</v>
      </c>
      <c r="E13154" s="264">
        <v>43571</v>
      </c>
      <c r="F13154" s="260">
        <v>2263105</v>
      </c>
      <c r="G13154" s="260" t="s">
        <v>2229</v>
      </c>
      <c r="H13154" s="265" t="s">
        <v>2684</v>
      </c>
      <c r="I13154" s="265" t="s">
        <v>145</v>
      </c>
      <c r="J13154" s="266">
        <v>-2562.9499999999998</v>
      </c>
      <c r="K13154" s="83" t="str">
        <f>IFERROR(IFERROR(VLOOKUP(I13154,'DE-PARA'!B:D,3,0),VLOOKUP(I13154,'DE-PARA'!C:D,2,0)),"NÃO ENCONTRADO")</f>
        <v>Serviços</v>
      </c>
      <c r="L13154" s="50" t="str">
        <f>VLOOKUP(K13154,'Base -Receita-Despesa'!$B:$AS,1,FALSE)</f>
        <v>Serviços</v>
      </c>
    </row>
    <row r="13155" spans="1:12" x14ac:dyDescent="0.3">
      <c r="A13155" s="82" t="str">
        <f t="shared" si="410"/>
        <v>2019</v>
      </c>
      <c r="B13155" s="260" t="s">
        <v>2228</v>
      </c>
      <c r="C13155" s="261" t="s">
        <v>138</v>
      </c>
      <c r="D13155" s="74" t="str">
        <f t="shared" si="411"/>
        <v>abr/2019</v>
      </c>
      <c r="E13155" s="264">
        <v>43571</v>
      </c>
      <c r="F13155" s="260">
        <v>392</v>
      </c>
      <c r="G13155" s="260" t="s">
        <v>2229</v>
      </c>
      <c r="H13155" s="269" t="s">
        <v>4391</v>
      </c>
      <c r="I13155" s="265" t="s">
        <v>2202</v>
      </c>
      <c r="J13155" s="266">
        <v>-4470.8</v>
      </c>
      <c r="K13155" s="83" t="str">
        <f>IFERROR(IFERROR(VLOOKUP(I13155,'DE-PARA'!B:D,3,0),VLOOKUP(I13155,'DE-PARA'!C:D,2,0)),"NÃO ENCONTRADO")</f>
        <v>Serviços</v>
      </c>
      <c r="L13155" s="50" t="str">
        <f>VLOOKUP(K13155,'Base -Receita-Despesa'!$B:$AS,1,FALSE)</f>
        <v>Serviços</v>
      </c>
    </row>
    <row r="13156" spans="1:12" x14ac:dyDescent="0.3">
      <c r="A13156" s="82" t="str">
        <f t="shared" si="410"/>
        <v>2019</v>
      </c>
      <c r="B13156" s="260" t="s">
        <v>2228</v>
      </c>
      <c r="C13156" s="261" t="s">
        <v>138</v>
      </c>
      <c r="D13156" s="74" t="str">
        <f t="shared" si="411"/>
        <v>abr/2019</v>
      </c>
      <c r="E13156" s="264">
        <v>43571</v>
      </c>
      <c r="F13156" s="260">
        <v>17018</v>
      </c>
      <c r="G13156" s="260" t="s">
        <v>2229</v>
      </c>
      <c r="H13156" s="265" t="s">
        <v>2340</v>
      </c>
      <c r="I13156" s="265" t="s">
        <v>618</v>
      </c>
      <c r="J13156" s="266">
        <v>-62985.760000000002</v>
      </c>
      <c r="K13156" s="83" t="str">
        <f>IFERROR(IFERROR(VLOOKUP(I13156,'DE-PARA'!B:D,3,0),VLOOKUP(I13156,'DE-PARA'!C:D,2,0)),"NÃO ENCONTRADO")</f>
        <v>Serviços</v>
      </c>
      <c r="L13156" s="50" t="str">
        <f>VLOOKUP(K13156,'Base -Receita-Despesa'!$B:$AS,1,FALSE)</f>
        <v>Serviços</v>
      </c>
    </row>
    <row r="13157" spans="1:12" x14ac:dyDescent="0.3">
      <c r="A13157" s="82" t="str">
        <f t="shared" si="410"/>
        <v>2019</v>
      </c>
      <c r="B13157" s="260" t="s">
        <v>2228</v>
      </c>
      <c r="C13157" s="261" t="s">
        <v>138</v>
      </c>
      <c r="D13157" s="74" t="str">
        <f t="shared" si="411"/>
        <v>abr/2019</v>
      </c>
      <c r="E13157" s="264">
        <v>43571</v>
      </c>
      <c r="F13157" s="260">
        <v>29</v>
      </c>
      <c r="G13157" s="260" t="s">
        <v>2229</v>
      </c>
      <c r="H13157" s="265" t="s">
        <v>2353</v>
      </c>
      <c r="I13157" s="265" t="s">
        <v>179</v>
      </c>
      <c r="J13157" s="266">
        <v>1910.12</v>
      </c>
      <c r="K13157" s="83" t="str">
        <f>IFERROR(IFERROR(VLOOKUP(I13157,'DE-PARA'!B:D,3,0),VLOOKUP(I13157,'DE-PARA'!C:D,2,0)),"NÃO ENCONTRADO")</f>
        <v>Serviços</v>
      </c>
      <c r="L13157" s="50" t="str">
        <f>VLOOKUP(K13157,'Base -Receita-Despesa'!$B:$AS,1,FALSE)</f>
        <v>Serviços</v>
      </c>
    </row>
    <row r="13158" spans="1:12" x14ac:dyDescent="0.3">
      <c r="A13158" s="82" t="str">
        <f t="shared" si="410"/>
        <v>2019</v>
      </c>
      <c r="B13158" s="260" t="s">
        <v>2228</v>
      </c>
      <c r="C13158" s="261" t="s">
        <v>138</v>
      </c>
      <c r="D13158" s="74" t="str">
        <f t="shared" si="411"/>
        <v>abr/2019</v>
      </c>
      <c r="E13158" s="264">
        <v>43571</v>
      </c>
      <c r="F13158" s="260">
        <v>21</v>
      </c>
      <c r="G13158" s="260" t="s">
        <v>2229</v>
      </c>
      <c r="H13158" s="265" t="s">
        <v>2353</v>
      </c>
      <c r="I13158" s="265" t="s">
        <v>188</v>
      </c>
      <c r="J13158" s="266">
        <v>-8101.4</v>
      </c>
      <c r="K13158" s="83" t="str">
        <f>IFERROR(IFERROR(VLOOKUP(I13158,'DE-PARA'!B:D,3,0),VLOOKUP(I13158,'DE-PARA'!C:D,2,0)),"NÃO ENCONTRADO")</f>
        <v>Serviços</v>
      </c>
      <c r="L13158" s="50" t="str">
        <f>VLOOKUP(K13158,'Base -Receita-Despesa'!$B:$AS,1,FALSE)</f>
        <v>Serviços</v>
      </c>
    </row>
    <row r="13159" spans="1:12" x14ac:dyDescent="0.3">
      <c r="A13159" s="82" t="str">
        <f t="shared" si="410"/>
        <v>2019</v>
      </c>
      <c r="B13159" s="260" t="s">
        <v>2228</v>
      </c>
      <c r="C13159" s="261" t="s">
        <v>138</v>
      </c>
      <c r="D13159" s="74" t="str">
        <f t="shared" si="411"/>
        <v>abr/2019</v>
      </c>
      <c r="E13159" s="264">
        <v>43571</v>
      </c>
      <c r="F13159" s="260">
        <v>29</v>
      </c>
      <c r="G13159" s="260" t="s">
        <v>2229</v>
      </c>
      <c r="H13159" s="265" t="s">
        <v>2353</v>
      </c>
      <c r="I13159" s="265" t="s">
        <v>179</v>
      </c>
      <c r="J13159" s="266">
        <v>-1910.12</v>
      </c>
      <c r="K13159" s="83" t="str">
        <f>IFERROR(IFERROR(VLOOKUP(I13159,'DE-PARA'!B:D,3,0),VLOOKUP(I13159,'DE-PARA'!C:D,2,0)),"NÃO ENCONTRADO")</f>
        <v>Serviços</v>
      </c>
      <c r="L13159" s="50" t="str">
        <f>VLOOKUP(K13159,'Base -Receita-Despesa'!$B:$AS,1,FALSE)</f>
        <v>Serviços</v>
      </c>
    </row>
    <row r="13160" spans="1:12" x14ac:dyDescent="0.3">
      <c r="A13160" s="82" t="str">
        <f t="shared" si="410"/>
        <v>2019</v>
      </c>
      <c r="B13160" s="260" t="s">
        <v>2228</v>
      </c>
      <c r="C13160" s="261" t="s">
        <v>138</v>
      </c>
      <c r="D13160" s="74" t="str">
        <f t="shared" si="411"/>
        <v>abr/2019</v>
      </c>
      <c r="E13160" s="264">
        <v>43571</v>
      </c>
      <c r="F13160" s="260">
        <v>29</v>
      </c>
      <c r="G13160" s="260" t="s">
        <v>2229</v>
      </c>
      <c r="H13160" s="265" t="s">
        <v>2353</v>
      </c>
      <c r="I13160" s="265" t="s">
        <v>179</v>
      </c>
      <c r="J13160" s="266">
        <v>-1910.12</v>
      </c>
      <c r="K13160" s="83" t="str">
        <f>IFERROR(IFERROR(VLOOKUP(I13160,'DE-PARA'!B:D,3,0),VLOOKUP(I13160,'DE-PARA'!C:D,2,0)),"NÃO ENCONTRADO")</f>
        <v>Serviços</v>
      </c>
      <c r="L13160" s="50" t="str">
        <f>VLOOKUP(K13160,'Base -Receita-Despesa'!$B:$AS,1,FALSE)</f>
        <v>Serviços</v>
      </c>
    </row>
    <row r="13161" spans="1:12" x14ac:dyDescent="0.3">
      <c r="A13161" s="82" t="str">
        <f t="shared" si="410"/>
        <v>2019</v>
      </c>
      <c r="B13161" s="260" t="s">
        <v>2228</v>
      </c>
      <c r="C13161" s="261" t="s">
        <v>138</v>
      </c>
      <c r="D13161" s="74" t="str">
        <f t="shared" si="411"/>
        <v>abr/2019</v>
      </c>
      <c r="E13161" s="264">
        <v>43571</v>
      </c>
      <c r="F13161" s="260" t="s">
        <v>193</v>
      </c>
      <c r="G13161" s="260" t="s">
        <v>2229</v>
      </c>
      <c r="H13161" s="265" t="s">
        <v>4493</v>
      </c>
      <c r="I13161" s="265" t="s">
        <v>195</v>
      </c>
      <c r="J13161" s="266">
        <v>-119085.61</v>
      </c>
      <c r="K13161" s="83" t="str">
        <f>IFERROR(IFERROR(VLOOKUP(I13161,'DE-PARA'!B:D,3,0),VLOOKUP(I13161,'DE-PARA'!C:D,2,0)),"NÃO ENCONTRADO")</f>
        <v>Encargos sobre Folha de Pagamento</v>
      </c>
      <c r="L13161" s="50" t="str">
        <f>VLOOKUP(K13161,'Base -Receita-Despesa'!$B:$AS,1,FALSE)</f>
        <v>Encargos sobre Folha de Pagamento</v>
      </c>
    </row>
    <row r="13162" spans="1:12" x14ac:dyDescent="0.3">
      <c r="A13162" s="82" t="str">
        <f t="shared" ref="A13162:A13225" si="412">IF(K13162="NÃO ENCONTRADO",0,RIGHT(D13162,4))</f>
        <v>2019</v>
      </c>
      <c r="B13162" s="260" t="s">
        <v>2228</v>
      </c>
      <c r="C13162" s="261" t="s">
        <v>138</v>
      </c>
      <c r="D13162" s="74" t="str">
        <f t="shared" si="411"/>
        <v>abr/2019</v>
      </c>
      <c r="E13162" s="264">
        <v>43571</v>
      </c>
      <c r="F13162" s="260">
        <v>196</v>
      </c>
      <c r="G13162" s="260" t="s">
        <v>2229</v>
      </c>
      <c r="H13162" s="265" t="s">
        <v>4393</v>
      </c>
      <c r="I13162" s="265" t="s">
        <v>116</v>
      </c>
      <c r="J13162" s="266">
        <v>-24343.85</v>
      </c>
      <c r="K13162" s="83" t="str">
        <f>IFERROR(IFERROR(VLOOKUP(I13162,'DE-PARA'!B:D,3,0),VLOOKUP(I13162,'DE-PARA'!C:D,2,0)),"NÃO ENCONTRADO")</f>
        <v>Serviços</v>
      </c>
      <c r="L13162" s="50" t="str">
        <f>VLOOKUP(K13162,'Base -Receita-Despesa'!$B:$AS,1,FALSE)</f>
        <v>Serviços</v>
      </c>
    </row>
    <row r="13163" spans="1:12" x14ac:dyDescent="0.3">
      <c r="A13163" s="82" t="str">
        <f t="shared" si="412"/>
        <v>2019</v>
      </c>
      <c r="B13163" s="260" t="s">
        <v>2228</v>
      </c>
      <c r="C13163" s="261" t="s">
        <v>138</v>
      </c>
      <c r="D13163" s="74" t="str">
        <f t="shared" si="411"/>
        <v>abr/2019</v>
      </c>
      <c r="E13163" s="264">
        <v>43571</v>
      </c>
      <c r="F13163" s="260">
        <v>197</v>
      </c>
      <c r="G13163" s="260" t="s">
        <v>2229</v>
      </c>
      <c r="H13163" s="265" t="s">
        <v>4393</v>
      </c>
      <c r="I13163" s="265" t="s">
        <v>116</v>
      </c>
      <c r="J13163" s="265">
        <v>-296.58999999999997</v>
      </c>
      <c r="K13163" s="83" t="str">
        <f>IFERROR(IFERROR(VLOOKUP(I13163,'DE-PARA'!B:D,3,0),VLOOKUP(I13163,'DE-PARA'!C:D,2,0)),"NÃO ENCONTRADO")</f>
        <v>Serviços</v>
      </c>
      <c r="L13163" s="50" t="str">
        <f>VLOOKUP(K13163,'Base -Receita-Despesa'!$B:$AS,1,FALSE)</f>
        <v>Serviços</v>
      </c>
    </row>
    <row r="13164" spans="1:12" x14ac:dyDescent="0.3">
      <c r="A13164" s="82" t="str">
        <f t="shared" si="412"/>
        <v>2019</v>
      </c>
      <c r="B13164" s="260" t="s">
        <v>2228</v>
      </c>
      <c r="C13164" s="261" t="s">
        <v>138</v>
      </c>
      <c r="D13164" s="74" t="str">
        <f t="shared" si="411"/>
        <v>abr/2019</v>
      </c>
      <c r="E13164" s="264">
        <v>43571</v>
      </c>
      <c r="F13164" s="260">
        <v>20</v>
      </c>
      <c r="G13164" s="260" t="s">
        <v>2229</v>
      </c>
      <c r="H13164" s="265" t="s">
        <v>2396</v>
      </c>
      <c r="I13164" s="265" t="s">
        <v>241</v>
      </c>
      <c r="J13164" s="265">
        <v>300</v>
      </c>
      <c r="K13164" s="83" t="str">
        <f>IFERROR(IFERROR(VLOOKUP(I13164,'DE-PARA'!B:D,3,0),VLOOKUP(I13164,'DE-PARA'!C:D,2,0)),"NÃO ENCONTRADO")</f>
        <v>Serviços</v>
      </c>
      <c r="L13164" s="50" t="str">
        <f>VLOOKUP(K13164,'Base -Receita-Despesa'!$B:$AS,1,FALSE)</f>
        <v>Serviços</v>
      </c>
    </row>
    <row r="13165" spans="1:12" x14ac:dyDescent="0.3">
      <c r="A13165" s="82" t="str">
        <f t="shared" si="412"/>
        <v>2019</v>
      </c>
      <c r="B13165" s="260" t="s">
        <v>2228</v>
      </c>
      <c r="C13165" s="261" t="s">
        <v>138</v>
      </c>
      <c r="D13165" s="74" t="str">
        <f t="shared" si="411"/>
        <v>abr/2019</v>
      </c>
      <c r="E13165" s="264">
        <v>43571</v>
      </c>
      <c r="F13165" s="260">
        <v>33</v>
      </c>
      <c r="G13165" s="260" t="s">
        <v>2229</v>
      </c>
      <c r="H13165" s="265" t="s">
        <v>3189</v>
      </c>
      <c r="I13165" s="265" t="s">
        <v>2176</v>
      </c>
      <c r="J13165" s="266">
        <v>-174089.72</v>
      </c>
      <c r="K13165" s="83" t="str">
        <f>IFERROR(IFERROR(VLOOKUP(I13165,'DE-PARA'!B:D,3,0),VLOOKUP(I13165,'DE-PARA'!C:D,2,0)),"NÃO ENCONTRADO")</f>
        <v>Pessoal</v>
      </c>
      <c r="L13165" s="50" t="str">
        <f>VLOOKUP(K13165,'Base -Receita-Despesa'!$B:$AS,1,FALSE)</f>
        <v>Pessoal</v>
      </c>
    </row>
    <row r="13166" spans="1:12" x14ac:dyDescent="0.3">
      <c r="A13166" s="82" t="str">
        <f t="shared" si="412"/>
        <v>2019</v>
      </c>
      <c r="B13166" s="260" t="s">
        <v>2228</v>
      </c>
      <c r="C13166" s="261" t="s">
        <v>138</v>
      </c>
      <c r="D13166" s="74" t="str">
        <f t="shared" si="411"/>
        <v>abr/2019</v>
      </c>
      <c r="E13166" s="264">
        <v>43571</v>
      </c>
      <c r="F13166" s="260">
        <v>34</v>
      </c>
      <c r="G13166" s="260" t="s">
        <v>2229</v>
      </c>
      <c r="H13166" s="265" t="s">
        <v>3189</v>
      </c>
      <c r="I13166" s="265" t="s">
        <v>2176</v>
      </c>
      <c r="J13166" s="266">
        <v>-8446.5</v>
      </c>
      <c r="K13166" s="83" t="str">
        <f>IFERROR(IFERROR(VLOOKUP(I13166,'DE-PARA'!B:D,3,0),VLOOKUP(I13166,'DE-PARA'!C:D,2,0)),"NÃO ENCONTRADO")</f>
        <v>Pessoal</v>
      </c>
      <c r="L13166" s="50" t="str">
        <f>VLOOKUP(K13166,'Base -Receita-Despesa'!$B:$AS,1,FALSE)</f>
        <v>Pessoal</v>
      </c>
    </row>
    <row r="13167" spans="1:12" x14ac:dyDescent="0.3">
      <c r="A13167" s="82" t="str">
        <f t="shared" si="412"/>
        <v>2019</v>
      </c>
      <c r="B13167" s="260" t="s">
        <v>2228</v>
      </c>
      <c r="C13167" s="261" t="s">
        <v>138</v>
      </c>
      <c r="D13167" s="74" t="str">
        <f t="shared" si="411"/>
        <v>abr/2019</v>
      </c>
      <c r="E13167" s="264">
        <v>43571</v>
      </c>
      <c r="F13167" s="260">
        <v>31</v>
      </c>
      <c r="G13167" s="260" t="s">
        <v>2229</v>
      </c>
      <c r="H13167" s="265" t="s">
        <v>3189</v>
      </c>
      <c r="I13167" s="265" t="s">
        <v>2176</v>
      </c>
      <c r="J13167" s="266">
        <v>-220000</v>
      </c>
      <c r="K13167" s="83" t="str">
        <f>IFERROR(IFERROR(VLOOKUP(I13167,'DE-PARA'!B:D,3,0),VLOOKUP(I13167,'DE-PARA'!C:D,2,0)),"NÃO ENCONTRADO")</f>
        <v>Pessoal</v>
      </c>
      <c r="L13167" s="50" t="str">
        <f>VLOOKUP(K13167,'Base -Receita-Despesa'!$B:$AS,1,FALSE)</f>
        <v>Pessoal</v>
      </c>
    </row>
    <row r="13168" spans="1:12" x14ac:dyDescent="0.3">
      <c r="A13168" s="82" t="str">
        <f t="shared" si="412"/>
        <v>2019</v>
      </c>
      <c r="B13168" s="260" t="s">
        <v>2228</v>
      </c>
      <c r="C13168" s="261" t="s">
        <v>138</v>
      </c>
      <c r="D13168" s="74" t="str">
        <f t="shared" si="411"/>
        <v>abr/2019</v>
      </c>
      <c r="E13168" s="264">
        <v>43571</v>
      </c>
      <c r="F13168" s="260">
        <v>163</v>
      </c>
      <c r="G13168" s="260" t="s">
        <v>2229</v>
      </c>
      <c r="H13168" s="265" t="s">
        <v>2344</v>
      </c>
      <c r="I13168" s="265" t="s">
        <v>2210</v>
      </c>
      <c r="J13168" s="266">
        <v>-14750</v>
      </c>
      <c r="K13168" s="83" t="str">
        <f>IFERROR(IFERROR(VLOOKUP(I13168,'DE-PARA'!B:D,3,0),VLOOKUP(I13168,'DE-PARA'!C:D,2,0)),"NÃO ENCONTRADO")</f>
        <v>Serviços</v>
      </c>
      <c r="L13168" s="50" t="str">
        <f>VLOOKUP(K13168,'Base -Receita-Despesa'!$B:$AS,1,FALSE)</f>
        <v>Serviços</v>
      </c>
    </row>
    <row r="13169" spans="1:12" x14ac:dyDescent="0.3">
      <c r="A13169" s="82" t="str">
        <f t="shared" si="412"/>
        <v>2019</v>
      </c>
      <c r="B13169" s="260" t="s">
        <v>2228</v>
      </c>
      <c r="C13169" s="261" t="s">
        <v>138</v>
      </c>
      <c r="D13169" s="74" t="str">
        <f t="shared" si="411"/>
        <v>abr/2019</v>
      </c>
      <c r="E13169" s="264">
        <v>43571</v>
      </c>
      <c r="F13169" s="260" t="s">
        <v>4466</v>
      </c>
      <c r="G13169" s="260" t="s">
        <v>2229</v>
      </c>
      <c r="H13169" s="261" t="s">
        <v>4494</v>
      </c>
      <c r="I13169" s="265" t="s">
        <v>194</v>
      </c>
      <c r="J13169" s="266">
        <v>-3455.95</v>
      </c>
      <c r="K13169" s="83" t="str">
        <f>IFERROR(IFERROR(VLOOKUP(I13169,'DE-PARA'!B:D,3,0),VLOOKUP(I13169,'DE-PARA'!C:D,2,0)),"NÃO ENCONTRADO")</f>
        <v>Encargos sobre Folha de Pagamento</v>
      </c>
      <c r="L13169" s="50" t="str">
        <f>VLOOKUP(K13169,'Base -Receita-Despesa'!$B:$AS,1,FALSE)</f>
        <v>Encargos sobre Folha de Pagamento</v>
      </c>
    </row>
    <row r="13170" spans="1:12" x14ac:dyDescent="0.3">
      <c r="A13170" s="82" t="str">
        <f t="shared" si="412"/>
        <v>2019</v>
      </c>
      <c r="B13170" s="260" t="s">
        <v>2228</v>
      </c>
      <c r="C13170" s="261" t="s">
        <v>138</v>
      </c>
      <c r="D13170" s="74" t="str">
        <f t="shared" si="411"/>
        <v>abr/2019</v>
      </c>
      <c r="E13170" s="264">
        <v>43571</v>
      </c>
      <c r="F13170" s="260">
        <v>19545</v>
      </c>
      <c r="G13170" s="260" t="s">
        <v>2229</v>
      </c>
      <c r="H13170" s="265" t="s">
        <v>2370</v>
      </c>
      <c r="I13170" s="265" t="s">
        <v>145</v>
      </c>
      <c r="J13170" s="266">
        <v>-4996.57</v>
      </c>
      <c r="K13170" s="83" t="str">
        <f>IFERROR(IFERROR(VLOOKUP(I13170,'DE-PARA'!B:D,3,0),VLOOKUP(I13170,'DE-PARA'!C:D,2,0)),"NÃO ENCONTRADO")</f>
        <v>Serviços</v>
      </c>
      <c r="L13170" s="50" t="str">
        <f>VLOOKUP(K13170,'Base -Receita-Despesa'!$B:$AS,1,FALSE)</f>
        <v>Serviços</v>
      </c>
    </row>
    <row r="13171" spans="1:12" x14ac:dyDescent="0.3">
      <c r="A13171" s="82" t="str">
        <f t="shared" si="412"/>
        <v>2019</v>
      </c>
      <c r="B13171" s="260" t="s">
        <v>2228</v>
      </c>
      <c r="C13171" s="261" t="s">
        <v>138</v>
      </c>
      <c r="D13171" s="74" t="str">
        <f t="shared" si="411"/>
        <v>abr/2019</v>
      </c>
      <c r="E13171" s="264">
        <v>43571</v>
      </c>
      <c r="F13171" s="260">
        <v>1786</v>
      </c>
      <c r="G13171" s="260" t="s">
        <v>2229</v>
      </c>
      <c r="H13171" s="265" t="s">
        <v>257</v>
      </c>
      <c r="I13171" s="265" t="s">
        <v>2183</v>
      </c>
      <c r="J13171" s="265">
        <v>-664.58</v>
      </c>
      <c r="K13171" s="83" t="str">
        <f>IFERROR(IFERROR(VLOOKUP(I13171,'DE-PARA'!B:D,3,0),VLOOKUP(I13171,'DE-PARA'!C:D,2,0)),"NÃO ENCONTRADO")</f>
        <v>Materiais</v>
      </c>
      <c r="L13171" s="50" t="str">
        <f>VLOOKUP(K13171,'Base -Receita-Despesa'!$B:$AS,1,FALSE)</f>
        <v>Materiais</v>
      </c>
    </row>
    <row r="13172" spans="1:12" x14ac:dyDescent="0.3">
      <c r="A13172" s="82" t="str">
        <f t="shared" si="412"/>
        <v>2019</v>
      </c>
      <c r="B13172" s="260" t="s">
        <v>2228</v>
      </c>
      <c r="C13172" s="261" t="s">
        <v>138</v>
      </c>
      <c r="D13172" s="74" t="str">
        <f t="shared" si="411"/>
        <v>abr/2019</v>
      </c>
      <c r="E13172" s="264">
        <v>43571</v>
      </c>
      <c r="F13172" s="260">
        <v>359</v>
      </c>
      <c r="G13172" s="260" t="s">
        <v>2229</v>
      </c>
      <c r="H13172" s="265" t="s">
        <v>2395</v>
      </c>
      <c r="I13172" s="265" t="s">
        <v>215</v>
      </c>
      <c r="J13172" s="266">
        <v>-12500</v>
      </c>
      <c r="K13172" s="83" t="str">
        <f>IFERROR(IFERROR(VLOOKUP(I13172,'DE-PARA'!B:D,3,0),VLOOKUP(I13172,'DE-PARA'!C:D,2,0)),"NÃO ENCONTRADO")</f>
        <v>Serviços</v>
      </c>
      <c r="L13172" s="50" t="str">
        <f>VLOOKUP(K13172,'Base -Receita-Despesa'!$B:$AS,1,FALSE)</f>
        <v>Serviços</v>
      </c>
    </row>
    <row r="13173" spans="1:12" x14ac:dyDescent="0.3">
      <c r="A13173" s="82" t="str">
        <f t="shared" si="412"/>
        <v>2019</v>
      </c>
      <c r="B13173" s="260" t="s">
        <v>2228</v>
      </c>
      <c r="C13173" s="261" t="s">
        <v>138</v>
      </c>
      <c r="D13173" s="74" t="str">
        <f t="shared" si="411"/>
        <v>abr/2019</v>
      </c>
      <c r="E13173" s="264">
        <v>43571</v>
      </c>
      <c r="F13173" s="260" t="s">
        <v>1261</v>
      </c>
      <c r="G13173" s="260" t="s">
        <v>2229</v>
      </c>
      <c r="H13173" s="265" t="s">
        <v>4381</v>
      </c>
      <c r="I13173" s="265" t="s">
        <v>135</v>
      </c>
      <c r="J13173" s="265">
        <v>-9.5</v>
      </c>
      <c r="K13173" s="83" t="str">
        <f>IFERROR(IFERROR(VLOOKUP(I13173,'DE-PARA'!B:D,3,0),VLOOKUP(I13173,'DE-PARA'!C:D,2,0)),"NÃO ENCONTRADO")</f>
        <v>Outras Saídas</v>
      </c>
      <c r="L13173" s="50" t="str">
        <f>VLOOKUP(K13173,'Base -Receita-Despesa'!$B:$AS,1,FALSE)</f>
        <v>Outras Saídas</v>
      </c>
    </row>
    <row r="13174" spans="1:12" x14ac:dyDescent="0.3">
      <c r="A13174" s="82" t="str">
        <f t="shared" si="412"/>
        <v>2019</v>
      </c>
      <c r="B13174" s="260" t="s">
        <v>2228</v>
      </c>
      <c r="C13174" s="261" t="s">
        <v>138</v>
      </c>
      <c r="D13174" s="74" t="str">
        <f t="shared" si="411"/>
        <v>abr/2019</v>
      </c>
      <c r="E13174" s="264">
        <v>43571</v>
      </c>
      <c r="F13174" s="260" t="s">
        <v>1261</v>
      </c>
      <c r="G13174" s="260" t="s">
        <v>2229</v>
      </c>
      <c r="H13174" s="265" t="s">
        <v>4381</v>
      </c>
      <c r="I13174" s="265" t="s">
        <v>135</v>
      </c>
      <c r="J13174" s="265">
        <v>-9.5</v>
      </c>
      <c r="K13174" s="83" t="str">
        <f>IFERROR(IFERROR(VLOOKUP(I13174,'DE-PARA'!B:D,3,0),VLOOKUP(I13174,'DE-PARA'!C:D,2,0)),"NÃO ENCONTRADO")</f>
        <v>Outras Saídas</v>
      </c>
      <c r="L13174" s="50" t="str">
        <f>VLOOKUP(K13174,'Base -Receita-Despesa'!$B:$AS,1,FALSE)</f>
        <v>Outras Saídas</v>
      </c>
    </row>
    <row r="13175" spans="1:12" x14ac:dyDescent="0.3">
      <c r="A13175" s="82" t="str">
        <f t="shared" si="412"/>
        <v>2019</v>
      </c>
      <c r="B13175" s="260" t="s">
        <v>2228</v>
      </c>
      <c r="C13175" s="261" t="s">
        <v>138</v>
      </c>
      <c r="D13175" s="74" t="str">
        <f t="shared" si="411"/>
        <v>abr/2019</v>
      </c>
      <c r="E13175" s="264">
        <v>43571</v>
      </c>
      <c r="F13175" s="260" t="s">
        <v>1261</v>
      </c>
      <c r="G13175" s="260" t="s">
        <v>2229</v>
      </c>
      <c r="H13175" s="265" t="s">
        <v>4381</v>
      </c>
      <c r="I13175" s="265" t="s">
        <v>135</v>
      </c>
      <c r="J13175" s="265">
        <v>-9.5</v>
      </c>
      <c r="K13175" s="83" t="str">
        <f>IFERROR(IFERROR(VLOOKUP(I13175,'DE-PARA'!B:D,3,0),VLOOKUP(I13175,'DE-PARA'!C:D,2,0)),"NÃO ENCONTRADO")</f>
        <v>Outras Saídas</v>
      </c>
      <c r="L13175" s="50" t="str">
        <f>VLOOKUP(K13175,'Base -Receita-Despesa'!$B:$AS,1,FALSE)</f>
        <v>Outras Saídas</v>
      </c>
    </row>
    <row r="13176" spans="1:12" x14ac:dyDescent="0.3">
      <c r="A13176" s="82" t="str">
        <f t="shared" si="412"/>
        <v>2019</v>
      </c>
      <c r="B13176" s="260" t="s">
        <v>2228</v>
      </c>
      <c r="C13176" s="261" t="s">
        <v>138</v>
      </c>
      <c r="D13176" s="74" t="str">
        <f t="shared" si="411"/>
        <v>abr/2019</v>
      </c>
      <c r="E13176" s="264">
        <v>43571</v>
      </c>
      <c r="F13176" s="260" t="s">
        <v>1261</v>
      </c>
      <c r="G13176" s="260" t="s">
        <v>2229</v>
      </c>
      <c r="H13176" s="265" t="s">
        <v>4381</v>
      </c>
      <c r="I13176" s="265" t="s">
        <v>135</v>
      </c>
      <c r="J13176" s="265">
        <v>-9.5</v>
      </c>
      <c r="K13176" s="83" t="str">
        <f>IFERROR(IFERROR(VLOOKUP(I13176,'DE-PARA'!B:D,3,0),VLOOKUP(I13176,'DE-PARA'!C:D,2,0)),"NÃO ENCONTRADO")</f>
        <v>Outras Saídas</v>
      </c>
      <c r="L13176" s="50" t="str">
        <f>VLOOKUP(K13176,'Base -Receita-Despesa'!$B:$AS,1,FALSE)</f>
        <v>Outras Saídas</v>
      </c>
    </row>
    <row r="13177" spans="1:12" x14ac:dyDescent="0.3">
      <c r="A13177" s="82" t="str">
        <f t="shared" si="412"/>
        <v>2019</v>
      </c>
      <c r="B13177" s="260" t="s">
        <v>2228</v>
      </c>
      <c r="C13177" s="261" t="s">
        <v>138</v>
      </c>
      <c r="D13177" s="74" t="str">
        <f t="shared" si="411"/>
        <v>abr/2019</v>
      </c>
      <c r="E13177" s="264">
        <v>43571</v>
      </c>
      <c r="F13177" s="260" t="s">
        <v>1261</v>
      </c>
      <c r="G13177" s="260" t="s">
        <v>2229</v>
      </c>
      <c r="H13177" s="265" t="s">
        <v>4381</v>
      </c>
      <c r="I13177" s="265" t="s">
        <v>135</v>
      </c>
      <c r="J13177" s="265">
        <v>-9.5</v>
      </c>
      <c r="K13177" s="83" t="str">
        <f>IFERROR(IFERROR(VLOOKUP(I13177,'DE-PARA'!B:D,3,0),VLOOKUP(I13177,'DE-PARA'!C:D,2,0)),"NÃO ENCONTRADO")</f>
        <v>Outras Saídas</v>
      </c>
      <c r="L13177" s="50" t="str">
        <f>VLOOKUP(K13177,'Base -Receita-Despesa'!$B:$AS,1,FALSE)</f>
        <v>Outras Saídas</v>
      </c>
    </row>
    <row r="13178" spans="1:12" x14ac:dyDescent="0.3">
      <c r="A13178" s="82" t="str">
        <f t="shared" si="412"/>
        <v>2019</v>
      </c>
      <c r="B13178" s="260" t="s">
        <v>2228</v>
      </c>
      <c r="C13178" s="261" t="s">
        <v>138</v>
      </c>
      <c r="D13178" s="74" t="str">
        <f t="shared" si="411"/>
        <v>abr/2019</v>
      </c>
      <c r="E13178" s="264">
        <v>43571</v>
      </c>
      <c r="F13178" s="260" t="s">
        <v>1261</v>
      </c>
      <c r="G13178" s="260" t="s">
        <v>2229</v>
      </c>
      <c r="H13178" s="265" t="s">
        <v>4381</v>
      </c>
      <c r="I13178" s="265" t="s">
        <v>135</v>
      </c>
      <c r="J13178" s="265">
        <v>-9.5</v>
      </c>
      <c r="K13178" s="83" t="str">
        <f>IFERROR(IFERROR(VLOOKUP(I13178,'DE-PARA'!B:D,3,0),VLOOKUP(I13178,'DE-PARA'!C:D,2,0)),"NÃO ENCONTRADO")</f>
        <v>Outras Saídas</v>
      </c>
      <c r="L13178" s="50" t="str">
        <f>VLOOKUP(K13178,'Base -Receita-Despesa'!$B:$AS,1,FALSE)</f>
        <v>Outras Saídas</v>
      </c>
    </row>
    <row r="13179" spans="1:12" x14ac:dyDescent="0.3">
      <c r="A13179" s="82" t="str">
        <f t="shared" si="412"/>
        <v>2019</v>
      </c>
      <c r="B13179" s="260" t="s">
        <v>2228</v>
      </c>
      <c r="C13179" s="261" t="s">
        <v>138</v>
      </c>
      <c r="D13179" s="74" t="str">
        <f t="shared" si="411"/>
        <v>abr/2019</v>
      </c>
      <c r="E13179" s="264">
        <v>43571</v>
      </c>
      <c r="F13179" s="260" t="s">
        <v>1261</v>
      </c>
      <c r="G13179" s="260" t="s">
        <v>2229</v>
      </c>
      <c r="H13179" s="265" t="s">
        <v>4381</v>
      </c>
      <c r="I13179" s="265" t="s">
        <v>135</v>
      </c>
      <c r="J13179" s="265">
        <v>-9.5</v>
      </c>
      <c r="K13179" s="83" t="str">
        <f>IFERROR(IFERROR(VLOOKUP(I13179,'DE-PARA'!B:D,3,0),VLOOKUP(I13179,'DE-PARA'!C:D,2,0)),"NÃO ENCONTRADO")</f>
        <v>Outras Saídas</v>
      </c>
      <c r="L13179" s="50" t="str">
        <f>VLOOKUP(K13179,'Base -Receita-Despesa'!$B:$AS,1,FALSE)</f>
        <v>Outras Saídas</v>
      </c>
    </row>
    <row r="13180" spans="1:12" x14ac:dyDescent="0.3">
      <c r="A13180" s="82" t="str">
        <f t="shared" si="412"/>
        <v>2019</v>
      </c>
      <c r="B13180" s="260" t="s">
        <v>2228</v>
      </c>
      <c r="C13180" s="261" t="s">
        <v>138</v>
      </c>
      <c r="D13180" s="74" t="str">
        <f t="shared" si="411"/>
        <v>abr/2019</v>
      </c>
      <c r="E13180" s="264">
        <v>43571</v>
      </c>
      <c r="F13180" s="260" t="s">
        <v>1261</v>
      </c>
      <c r="G13180" s="260" t="s">
        <v>2229</v>
      </c>
      <c r="H13180" s="265" t="s">
        <v>4381</v>
      </c>
      <c r="I13180" s="265" t="s">
        <v>135</v>
      </c>
      <c r="J13180" s="265">
        <v>-9.5</v>
      </c>
      <c r="K13180" s="83" t="str">
        <f>IFERROR(IFERROR(VLOOKUP(I13180,'DE-PARA'!B:D,3,0),VLOOKUP(I13180,'DE-PARA'!C:D,2,0)),"NÃO ENCONTRADO")</f>
        <v>Outras Saídas</v>
      </c>
      <c r="L13180" s="50" t="str">
        <f>VLOOKUP(K13180,'Base -Receita-Despesa'!$B:$AS,1,FALSE)</f>
        <v>Outras Saídas</v>
      </c>
    </row>
    <row r="13181" spans="1:12" x14ac:dyDescent="0.3">
      <c r="A13181" s="82" t="str">
        <f t="shared" si="412"/>
        <v>2019</v>
      </c>
      <c r="B13181" s="260" t="s">
        <v>2228</v>
      </c>
      <c r="C13181" s="261" t="s">
        <v>138</v>
      </c>
      <c r="D13181" s="74" t="str">
        <f t="shared" si="411"/>
        <v>abr/2019</v>
      </c>
      <c r="E13181" s="264">
        <v>43571</v>
      </c>
      <c r="F13181" s="260" t="s">
        <v>1261</v>
      </c>
      <c r="G13181" s="260" t="s">
        <v>2229</v>
      </c>
      <c r="H13181" s="265" t="s">
        <v>4381</v>
      </c>
      <c r="I13181" s="265" t="s">
        <v>135</v>
      </c>
      <c r="J13181" s="265">
        <v>-9.5</v>
      </c>
      <c r="K13181" s="83" t="str">
        <f>IFERROR(IFERROR(VLOOKUP(I13181,'DE-PARA'!B:D,3,0),VLOOKUP(I13181,'DE-PARA'!C:D,2,0)),"NÃO ENCONTRADO")</f>
        <v>Outras Saídas</v>
      </c>
      <c r="L13181" s="50" t="str">
        <f>VLOOKUP(K13181,'Base -Receita-Despesa'!$B:$AS,1,FALSE)</f>
        <v>Outras Saídas</v>
      </c>
    </row>
    <row r="13182" spans="1:12" x14ac:dyDescent="0.3">
      <c r="A13182" s="82" t="str">
        <f t="shared" si="412"/>
        <v>2019</v>
      </c>
      <c r="B13182" s="260" t="s">
        <v>2228</v>
      </c>
      <c r="C13182" s="261" t="s">
        <v>138</v>
      </c>
      <c r="D13182" s="74" t="str">
        <f t="shared" si="411"/>
        <v>abr/2019</v>
      </c>
      <c r="E13182" s="264">
        <v>43571</v>
      </c>
      <c r="F13182" s="260" t="s">
        <v>1261</v>
      </c>
      <c r="G13182" s="260" t="s">
        <v>2229</v>
      </c>
      <c r="H13182" s="265" t="s">
        <v>4381</v>
      </c>
      <c r="I13182" s="265" t="s">
        <v>135</v>
      </c>
      <c r="J13182" s="265">
        <v>-9.5</v>
      </c>
      <c r="K13182" s="83" t="str">
        <f>IFERROR(IFERROR(VLOOKUP(I13182,'DE-PARA'!B:D,3,0),VLOOKUP(I13182,'DE-PARA'!C:D,2,0)),"NÃO ENCONTRADO")</f>
        <v>Outras Saídas</v>
      </c>
      <c r="L13182" s="50" t="str">
        <f>VLOOKUP(K13182,'Base -Receita-Despesa'!$B:$AS,1,FALSE)</f>
        <v>Outras Saídas</v>
      </c>
    </row>
    <row r="13183" spans="1:12" x14ac:dyDescent="0.3">
      <c r="A13183" s="82" t="str">
        <f t="shared" si="412"/>
        <v>2019</v>
      </c>
      <c r="B13183" s="260" t="s">
        <v>2228</v>
      </c>
      <c r="C13183" s="261" t="s">
        <v>138</v>
      </c>
      <c r="D13183" s="74" t="str">
        <f t="shared" si="411"/>
        <v>abr/2019</v>
      </c>
      <c r="E13183" s="264">
        <v>43571</v>
      </c>
      <c r="F13183" s="260" t="s">
        <v>1261</v>
      </c>
      <c r="G13183" s="260" t="s">
        <v>2229</v>
      </c>
      <c r="H13183" s="265" t="s">
        <v>4381</v>
      </c>
      <c r="I13183" s="265" t="s">
        <v>135</v>
      </c>
      <c r="J13183" s="265">
        <v>-9.5</v>
      </c>
      <c r="K13183" s="83" t="str">
        <f>IFERROR(IFERROR(VLOOKUP(I13183,'DE-PARA'!B:D,3,0),VLOOKUP(I13183,'DE-PARA'!C:D,2,0)),"NÃO ENCONTRADO")</f>
        <v>Outras Saídas</v>
      </c>
      <c r="L13183" s="50" t="str">
        <f>VLOOKUP(K13183,'Base -Receita-Despesa'!$B:$AS,1,FALSE)</f>
        <v>Outras Saídas</v>
      </c>
    </row>
    <row r="13184" spans="1:12" x14ac:dyDescent="0.3">
      <c r="A13184" s="82" t="str">
        <f t="shared" si="412"/>
        <v>2019</v>
      </c>
      <c r="B13184" s="260" t="s">
        <v>2228</v>
      </c>
      <c r="C13184" s="261" t="s">
        <v>138</v>
      </c>
      <c r="D13184" s="74" t="str">
        <f t="shared" si="411"/>
        <v>abr/2019</v>
      </c>
      <c r="E13184" s="264">
        <v>43571</v>
      </c>
      <c r="F13184" s="260" t="s">
        <v>1261</v>
      </c>
      <c r="G13184" s="260" t="s">
        <v>2229</v>
      </c>
      <c r="H13184" s="265" t="s">
        <v>4381</v>
      </c>
      <c r="I13184" s="265" t="s">
        <v>135</v>
      </c>
      <c r="J13184" s="265">
        <v>-33.21</v>
      </c>
      <c r="K13184" s="83" t="str">
        <f>IFERROR(IFERROR(VLOOKUP(I13184,'DE-PARA'!B:D,3,0),VLOOKUP(I13184,'DE-PARA'!C:D,2,0)),"NÃO ENCONTRADO")</f>
        <v>Outras Saídas</v>
      </c>
      <c r="L13184" s="50" t="str">
        <f>VLOOKUP(K13184,'Base -Receita-Despesa'!$B:$AS,1,FALSE)</f>
        <v>Outras Saídas</v>
      </c>
    </row>
    <row r="13185" spans="1:12" x14ac:dyDescent="0.3">
      <c r="A13185" s="82" t="str">
        <f t="shared" si="412"/>
        <v>2019</v>
      </c>
      <c r="B13185" s="260" t="s">
        <v>2228</v>
      </c>
      <c r="C13185" s="261" t="s">
        <v>138</v>
      </c>
      <c r="D13185" s="74" t="str">
        <f t="shared" si="411"/>
        <v>abr/2019</v>
      </c>
      <c r="E13185" s="264">
        <v>43571</v>
      </c>
      <c r="F13185" s="260">
        <v>38</v>
      </c>
      <c r="G13185" s="260" t="s">
        <v>2229</v>
      </c>
      <c r="H13185" s="265" t="s">
        <v>2351</v>
      </c>
      <c r="I13185" s="270" t="s">
        <v>145</v>
      </c>
      <c r="J13185" s="266">
        <v>-21980</v>
      </c>
      <c r="K13185" s="83" t="str">
        <f>IFERROR(IFERROR(VLOOKUP(I13185,'DE-PARA'!B:D,3,0),VLOOKUP(I13185,'DE-PARA'!C:D,2,0)),"NÃO ENCONTRADO")</f>
        <v>Serviços</v>
      </c>
      <c r="L13185" s="50" t="str">
        <f>VLOOKUP(K13185,'Base -Receita-Despesa'!$B:$AS,1,FALSE)</f>
        <v>Serviços</v>
      </c>
    </row>
    <row r="13186" spans="1:12" x14ac:dyDescent="0.3">
      <c r="A13186" s="82" t="str">
        <f t="shared" si="412"/>
        <v>2019</v>
      </c>
      <c r="B13186" s="260" t="s">
        <v>2228</v>
      </c>
      <c r="C13186" s="261" t="s">
        <v>138</v>
      </c>
      <c r="D13186" s="74" t="str">
        <f t="shared" si="411"/>
        <v>abr/2019</v>
      </c>
      <c r="E13186" s="264">
        <v>43572</v>
      </c>
      <c r="F13186" s="260">
        <v>4</v>
      </c>
      <c r="G13186" s="260" t="s">
        <v>2229</v>
      </c>
      <c r="H13186" s="265" t="s">
        <v>4379</v>
      </c>
      <c r="I13186" s="265" t="s">
        <v>2177</v>
      </c>
      <c r="J13186" s="266">
        <v>-18000</v>
      </c>
      <c r="K13186" s="83" t="str">
        <f>IFERROR(IFERROR(VLOOKUP(I13186,'DE-PARA'!B:D,3,0),VLOOKUP(I13186,'DE-PARA'!C:D,2,0)),"NÃO ENCONTRADO")</f>
        <v>Pessoal</v>
      </c>
      <c r="L13186" s="50" t="str">
        <f>VLOOKUP(K13186,'Base -Receita-Despesa'!$B:$AS,1,FALSE)</f>
        <v>Pessoal</v>
      </c>
    </row>
    <row r="13187" spans="1:12" x14ac:dyDescent="0.3">
      <c r="A13187" s="82" t="str">
        <f t="shared" si="412"/>
        <v>2019</v>
      </c>
      <c r="B13187" s="260" t="s">
        <v>2228</v>
      </c>
      <c r="C13187" s="261" t="s">
        <v>138</v>
      </c>
      <c r="D13187" s="74" t="str">
        <f t="shared" si="411"/>
        <v>abr/2019</v>
      </c>
      <c r="E13187" s="264">
        <v>43572</v>
      </c>
      <c r="F13187" s="260">
        <v>20</v>
      </c>
      <c r="G13187" s="260" t="s">
        <v>2229</v>
      </c>
      <c r="H13187" s="265" t="s">
        <v>2396</v>
      </c>
      <c r="I13187" s="265" t="s">
        <v>241</v>
      </c>
      <c r="J13187" s="265">
        <v>-300</v>
      </c>
      <c r="K13187" s="83" t="str">
        <f>IFERROR(IFERROR(VLOOKUP(I13187,'DE-PARA'!B:D,3,0),VLOOKUP(I13187,'DE-PARA'!C:D,2,0)),"NÃO ENCONTRADO")</f>
        <v>Serviços</v>
      </c>
      <c r="L13187" s="50" t="str">
        <f>VLOOKUP(K13187,'Base -Receita-Despesa'!$B:$AS,1,FALSE)</f>
        <v>Serviços</v>
      </c>
    </row>
    <row r="13188" spans="1:12" x14ac:dyDescent="0.3">
      <c r="A13188" s="82" t="str">
        <f t="shared" si="412"/>
        <v>2019</v>
      </c>
      <c r="B13188" s="260" t="s">
        <v>2228</v>
      </c>
      <c r="C13188" s="261" t="s">
        <v>138</v>
      </c>
      <c r="D13188" s="74" t="str">
        <f t="shared" ref="D13188:D13251" si="413">TEXT(E13188,"mmm/aaaa")</f>
        <v>abr/2019</v>
      </c>
      <c r="E13188" s="264">
        <v>43572</v>
      </c>
      <c r="F13188" s="260">
        <v>23</v>
      </c>
      <c r="G13188" s="260" t="s">
        <v>2229</v>
      </c>
      <c r="H13188" s="265" t="s">
        <v>3533</v>
      </c>
      <c r="I13188" s="265" t="s">
        <v>119</v>
      </c>
      <c r="J13188" s="266">
        <v>-131475.18</v>
      </c>
      <c r="K13188" s="83" t="str">
        <f>IFERROR(IFERROR(VLOOKUP(I13188,'DE-PARA'!B:D,3,0),VLOOKUP(I13188,'DE-PARA'!C:D,2,0)),"NÃO ENCONTRADO")</f>
        <v>Serviços</v>
      </c>
      <c r="L13188" s="50" t="str">
        <f>VLOOKUP(K13188,'Base -Receita-Despesa'!$B:$AS,1,FALSE)</f>
        <v>Serviços</v>
      </c>
    </row>
    <row r="13189" spans="1:12" x14ac:dyDescent="0.3">
      <c r="A13189" s="82" t="str">
        <f t="shared" si="412"/>
        <v>2019</v>
      </c>
      <c r="B13189" s="260" t="s">
        <v>2228</v>
      </c>
      <c r="C13189" s="261" t="s">
        <v>138</v>
      </c>
      <c r="D13189" s="74" t="str">
        <f t="shared" si="413"/>
        <v>abr/2019</v>
      </c>
      <c r="E13189" s="264">
        <v>43572</v>
      </c>
      <c r="F13189" s="260">
        <v>2538</v>
      </c>
      <c r="G13189" s="260" t="s">
        <v>2229</v>
      </c>
      <c r="H13189" s="265" t="s">
        <v>2322</v>
      </c>
      <c r="I13189" s="265" t="s">
        <v>120</v>
      </c>
      <c r="J13189" s="265">
        <v>-922.89</v>
      </c>
      <c r="K13189" s="83" t="str">
        <f>IFERROR(IFERROR(VLOOKUP(I13189,'DE-PARA'!B:D,3,0),VLOOKUP(I13189,'DE-PARA'!C:D,2,0)),"NÃO ENCONTRADO")</f>
        <v>Serviços</v>
      </c>
      <c r="L13189" s="50" t="str">
        <f>VLOOKUP(K13189,'Base -Receita-Despesa'!$B:$AS,1,FALSE)</f>
        <v>Serviços</v>
      </c>
    </row>
    <row r="13190" spans="1:12" x14ac:dyDescent="0.3">
      <c r="A13190" s="82" t="str">
        <f t="shared" si="412"/>
        <v>2019</v>
      </c>
      <c r="B13190" s="260" t="s">
        <v>2228</v>
      </c>
      <c r="C13190" s="261" t="s">
        <v>138</v>
      </c>
      <c r="D13190" s="74" t="str">
        <f t="shared" si="413"/>
        <v>abr/2019</v>
      </c>
      <c r="E13190" s="264">
        <v>43572</v>
      </c>
      <c r="F13190" s="260" t="s">
        <v>1261</v>
      </c>
      <c r="G13190" s="260" t="s">
        <v>2229</v>
      </c>
      <c r="H13190" s="265" t="s">
        <v>4381</v>
      </c>
      <c r="I13190" s="265" t="s">
        <v>135</v>
      </c>
      <c r="J13190" s="265">
        <v>-9.5</v>
      </c>
      <c r="K13190" s="83" t="str">
        <f>IFERROR(IFERROR(VLOOKUP(I13190,'DE-PARA'!B:D,3,0),VLOOKUP(I13190,'DE-PARA'!C:D,2,0)),"NÃO ENCONTRADO")</f>
        <v>Outras Saídas</v>
      </c>
      <c r="L13190" s="50" t="str">
        <f>VLOOKUP(K13190,'Base -Receita-Despesa'!$B:$AS,1,FALSE)</f>
        <v>Outras Saídas</v>
      </c>
    </row>
    <row r="13191" spans="1:12" x14ac:dyDescent="0.3">
      <c r="A13191" s="82" t="str">
        <f t="shared" si="412"/>
        <v>2019</v>
      </c>
      <c r="B13191" s="260" t="s">
        <v>2228</v>
      </c>
      <c r="C13191" s="261" t="s">
        <v>138</v>
      </c>
      <c r="D13191" s="74" t="str">
        <f t="shared" si="413"/>
        <v>abr/2019</v>
      </c>
      <c r="E13191" s="264">
        <v>43572</v>
      </c>
      <c r="F13191" s="260" t="s">
        <v>1261</v>
      </c>
      <c r="G13191" s="260" t="s">
        <v>2229</v>
      </c>
      <c r="H13191" s="265" t="s">
        <v>4381</v>
      </c>
      <c r="I13191" s="265" t="s">
        <v>135</v>
      </c>
      <c r="J13191" s="265">
        <v>-9.5</v>
      </c>
      <c r="K13191" s="83" t="str">
        <f>IFERROR(IFERROR(VLOOKUP(I13191,'DE-PARA'!B:D,3,0),VLOOKUP(I13191,'DE-PARA'!C:D,2,0)),"NÃO ENCONTRADO")</f>
        <v>Outras Saídas</v>
      </c>
      <c r="L13191" s="50" t="str">
        <f>VLOOKUP(K13191,'Base -Receita-Despesa'!$B:$AS,1,FALSE)</f>
        <v>Outras Saídas</v>
      </c>
    </row>
    <row r="13192" spans="1:12" x14ac:dyDescent="0.3">
      <c r="A13192" s="82" t="str">
        <f t="shared" si="412"/>
        <v>2019</v>
      </c>
      <c r="B13192" s="260" t="s">
        <v>2228</v>
      </c>
      <c r="C13192" s="261" t="s">
        <v>138</v>
      </c>
      <c r="D13192" s="74" t="str">
        <f t="shared" si="413"/>
        <v>abr/2019</v>
      </c>
      <c r="E13192" s="264">
        <v>43572</v>
      </c>
      <c r="F13192" s="260" t="s">
        <v>1261</v>
      </c>
      <c r="G13192" s="260" t="s">
        <v>2229</v>
      </c>
      <c r="H13192" s="265" t="s">
        <v>4381</v>
      </c>
      <c r="I13192" s="265" t="s">
        <v>135</v>
      </c>
      <c r="J13192" s="265">
        <v>-9.5</v>
      </c>
      <c r="K13192" s="83" t="str">
        <f>IFERROR(IFERROR(VLOOKUP(I13192,'DE-PARA'!B:D,3,0),VLOOKUP(I13192,'DE-PARA'!C:D,2,0)),"NÃO ENCONTRADO")</f>
        <v>Outras Saídas</v>
      </c>
      <c r="L13192" s="50" t="str">
        <f>VLOOKUP(K13192,'Base -Receita-Despesa'!$B:$AS,1,FALSE)</f>
        <v>Outras Saídas</v>
      </c>
    </row>
    <row r="13193" spans="1:12" x14ac:dyDescent="0.3">
      <c r="A13193" s="82" t="str">
        <f t="shared" si="412"/>
        <v>2019</v>
      </c>
      <c r="B13193" s="260" t="s">
        <v>2228</v>
      </c>
      <c r="C13193" s="261" t="s">
        <v>138</v>
      </c>
      <c r="D13193" s="74" t="str">
        <f t="shared" si="413"/>
        <v>abr/2019</v>
      </c>
      <c r="E13193" s="264">
        <v>43572</v>
      </c>
      <c r="F13193" s="260" t="s">
        <v>1261</v>
      </c>
      <c r="G13193" s="260" t="s">
        <v>2229</v>
      </c>
      <c r="H13193" s="265" t="s">
        <v>4381</v>
      </c>
      <c r="I13193" s="265" t="s">
        <v>135</v>
      </c>
      <c r="J13193" s="265">
        <v>-9.5</v>
      </c>
      <c r="K13193" s="83" t="str">
        <f>IFERROR(IFERROR(VLOOKUP(I13193,'DE-PARA'!B:D,3,0),VLOOKUP(I13193,'DE-PARA'!C:D,2,0)),"NÃO ENCONTRADO")</f>
        <v>Outras Saídas</v>
      </c>
      <c r="L13193" s="50" t="str">
        <f>VLOOKUP(K13193,'Base -Receita-Despesa'!$B:$AS,1,FALSE)</f>
        <v>Outras Saídas</v>
      </c>
    </row>
    <row r="13194" spans="1:12" x14ac:dyDescent="0.3">
      <c r="A13194" s="82" t="str">
        <f t="shared" si="412"/>
        <v>2019</v>
      </c>
      <c r="B13194" s="260" t="s">
        <v>2228</v>
      </c>
      <c r="C13194" s="261" t="s">
        <v>138</v>
      </c>
      <c r="D13194" s="74" t="str">
        <f t="shared" si="413"/>
        <v>abr/2019</v>
      </c>
      <c r="E13194" s="264">
        <v>43573</v>
      </c>
      <c r="F13194" s="263" t="s">
        <v>4412</v>
      </c>
      <c r="G13194" s="260" t="s">
        <v>2229</v>
      </c>
      <c r="H13194" s="267" t="s">
        <v>2845</v>
      </c>
      <c r="I13194" s="267" t="s">
        <v>130</v>
      </c>
      <c r="J13194" s="265">
        <v>-803.42</v>
      </c>
      <c r="K13194" s="83" t="str">
        <f>IFERROR(IFERROR(VLOOKUP(I13194,'DE-PARA'!B:D,3,0),VLOOKUP(I13194,'DE-PARA'!C:D,2,0)),"NÃO ENCONTRADO")</f>
        <v>Rescisões Trabalhistas</v>
      </c>
      <c r="L13194" s="50" t="str">
        <f>VLOOKUP(K13194,'Base -Receita-Despesa'!$B:$AS,1,FALSE)</f>
        <v>Rescisões Trabalhistas</v>
      </c>
    </row>
    <row r="13195" spans="1:12" x14ac:dyDescent="0.3">
      <c r="A13195" s="82" t="str">
        <f t="shared" si="412"/>
        <v>2019</v>
      </c>
      <c r="B13195" s="260" t="s">
        <v>2228</v>
      </c>
      <c r="C13195" s="261" t="s">
        <v>138</v>
      </c>
      <c r="D13195" s="74" t="str">
        <f t="shared" si="413"/>
        <v>abr/2019</v>
      </c>
      <c r="E13195" s="264">
        <v>43573</v>
      </c>
      <c r="F13195" s="263" t="s">
        <v>3376</v>
      </c>
      <c r="G13195" s="260" t="s">
        <v>2229</v>
      </c>
      <c r="H13195" s="267" t="s">
        <v>2845</v>
      </c>
      <c r="I13195" s="267" t="s">
        <v>130</v>
      </c>
      <c r="J13195" s="266">
        <v>-6672.69</v>
      </c>
      <c r="K13195" s="83" t="str">
        <f>IFERROR(IFERROR(VLOOKUP(I13195,'DE-PARA'!B:D,3,0),VLOOKUP(I13195,'DE-PARA'!C:D,2,0)),"NÃO ENCONTRADO")</f>
        <v>Rescisões Trabalhistas</v>
      </c>
      <c r="L13195" s="50" t="str">
        <f>VLOOKUP(K13195,'Base -Receita-Despesa'!$B:$AS,1,FALSE)</f>
        <v>Rescisões Trabalhistas</v>
      </c>
    </row>
    <row r="13196" spans="1:12" x14ac:dyDescent="0.3">
      <c r="A13196" s="82" t="str">
        <f t="shared" si="412"/>
        <v>2019</v>
      </c>
      <c r="B13196" s="260" t="s">
        <v>2228</v>
      </c>
      <c r="C13196" s="261" t="s">
        <v>138</v>
      </c>
      <c r="D13196" s="74" t="str">
        <f t="shared" si="413"/>
        <v>abr/2019</v>
      </c>
      <c r="E13196" s="264">
        <v>43573</v>
      </c>
      <c r="F13196" s="260" t="s">
        <v>1070</v>
      </c>
      <c r="G13196" s="260" t="s">
        <v>2229</v>
      </c>
      <c r="H13196" s="265" t="s">
        <v>1071</v>
      </c>
      <c r="I13196" s="265" t="s">
        <v>2237</v>
      </c>
      <c r="J13196" s="266">
        <v>5230.57</v>
      </c>
      <c r="K13196" s="83" t="str">
        <f>IFERROR(IFERROR(VLOOKUP(I13196,'DE-PARA'!B:D,3,0),VLOOKUP(I13196,'DE-PARA'!C:D,2,0)),"NÃO ENCONTRADO")</f>
        <v>Entrada Conta Aplicação (+)</v>
      </c>
      <c r="L13196" s="50" t="str">
        <f>VLOOKUP(K13196,'Base -Receita-Despesa'!$B:$AS,1,FALSE)</f>
        <v>ENTRADA CONTA APLICAÇÃO (+)</v>
      </c>
    </row>
    <row r="13197" spans="1:12" x14ac:dyDescent="0.3">
      <c r="A13197" s="82" t="str">
        <f t="shared" si="412"/>
        <v>2019</v>
      </c>
      <c r="B13197" s="260" t="s">
        <v>2228</v>
      </c>
      <c r="C13197" s="261" t="s">
        <v>138</v>
      </c>
      <c r="D13197" s="74" t="str">
        <f t="shared" si="413"/>
        <v>abr/2019</v>
      </c>
      <c r="E13197" s="264">
        <v>43573</v>
      </c>
      <c r="F13197" s="260" t="s">
        <v>1261</v>
      </c>
      <c r="G13197" s="260" t="s">
        <v>2229</v>
      </c>
      <c r="H13197" s="265" t="s">
        <v>4381</v>
      </c>
      <c r="I13197" s="265" t="s">
        <v>135</v>
      </c>
      <c r="J13197" s="265">
        <v>-9.5</v>
      </c>
      <c r="K13197" s="83" t="str">
        <f>IFERROR(IFERROR(VLOOKUP(I13197,'DE-PARA'!B:D,3,0),VLOOKUP(I13197,'DE-PARA'!C:D,2,0)),"NÃO ENCONTRADO")</f>
        <v>Outras Saídas</v>
      </c>
      <c r="L13197" s="50" t="str">
        <f>VLOOKUP(K13197,'Base -Receita-Despesa'!$B:$AS,1,FALSE)</f>
        <v>Outras Saídas</v>
      </c>
    </row>
    <row r="13198" spans="1:12" x14ac:dyDescent="0.3">
      <c r="A13198" s="82" t="str">
        <f t="shared" si="412"/>
        <v>2019</v>
      </c>
      <c r="B13198" s="260" t="s">
        <v>2228</v>
      </c>
      <c r="C13198" s="261" t="s">
        <v>138</v>
      </c>
      <c r="D13198" s="74" t="str">
        <f t="shared" si="413"/>
        <v>abr/2019</v>
      </c>
      <c r="E13198" s="264">
        <v>43579</v>
      </c>
      <c r="F13198" s="260" t="s">
        <v>131</v>
      </c>
      <c r="G13198" s="260" t="s">
        <v>2229</v>
      </c>
      <c r="H13198" s="265" t="s">
        <v>3131</v>
      </c>
      <c r="I13198" s="265" t="s">
        <v>133</v>
      </c>
      <c r="J13198" s="266">
        <v>-1679.23</v>
      </c>
      <c r="K13198" s="83" t="str">
        <f>IFERROR(IFERROR(VLOOKUP(I13198,'DE-PARA'!B:D,3,0),VLOOKUP(I13198,'DE-PARA'!C:D,2,0)),"NÃO ENCONTRADO")</f>
        <v>Pessoal</v>
      </c>
      <c r="L13198" s="50" t="str">
        <f>VLOOKUP(K13198,'Base -Receita-Despesa'!$B:$AS,1,FALSE)</f>
        <v>Pessoal</v>
      </c>
    </row>
    <row r="13199" spans="1:12" x14ac:dyDescent="0.3">
      <c r="A13199" s="82" t="str">
        <f t="shared" si="412"/>
        <v>2019</v>
      </c>
      <c r="B13199" s="260" t="s">
        <v>2228</v>
      </c>
      <c r="C13199" s="261" t="s">
        <v>138</v>
      </c>
      <c r="D13199" s="74" t="str">
        <f t="shared" si="413"/>
        <v>abr/2019</v>
      </c>
      <c r="E13199" s="264">
        <v>43579</v>
      </c>
      <c r="F13199" s="260" t="s">
        <v>1070</v>
      </c>
      <c r="G13199" s="260" t="s">
        <v>2229</v>
      </c>
      <c r="H13199" s="265" t="s">
        <v>1071</v>
      </c>
      <c r="I13199" s="265" t="s">
        <v>2237</v>
      </c>
      <c r="J13199" s="266">
        <v>2320.5100000000002</v>
      </c>
      <c r="K13199" s="83" t="str">
        <f>IFERROR(IFERROR(VLOOKUP(I13199,'DE-PARA'!B:D,3,0),VLOOKUP(I13199,'DE-PARA'!C:D,2,0)),"NÃO ENCONTRADO")</f>
        <v>Entrada Conta Aplicação (+)</v>
      </c>
      <c r="L13199" s="50" t="str">
        <f>VLOOKUP(K13199,'Base -Receita-Despesa'!$B:$AS,1,FALSE)</f>
        <v>ENTRADA CONTA APLICAÇÃO (+)</v>
      </c>
    </row>
    <row r="13200" spans="1:12" x14ac:dyDescent="0.3">
      <c r="A13200" s="82" t="str">
        <f t="shared" si="412"/>
        <v>2019</v>
      </c>
      <c r="B13200" s="260" t="s">
        <v>2228</v>
      </c>
      <c r="C13200" s="261" t="s">
        <v>138</v>
      </c>
      <c r="D13200" s="74" t="str">
        <f t="shared" si="413"/>
        <v>abr/2019</v>
      </c>
      <c r="E13200" s="264">
        <v>43579</v>
      </c>
      <c r="F13200" s="260">
        <v>9159</v>
      </c>
      <c r="G13200" s="260" t="s">
        <v>2229</v>
      </c>
      <c r="H13200" s="265" t="s">
        <v>2683</v>
      </c>
      <c r="I13200" s="265" t="s">
        <v>2188</v>
      </c>
      <c r="J13200" s="265">
        <v>-285</v>
      </c>
      <c r="K13200" s="83" t="str">
        <f>IFERROR(IFERROR(VLOOKUP(I13200,'DE-PARA'!B:D,3,0),VLOOKUP(I13200,'DE-PARA'!C:D,2,0)),"NÃO ENCONTRADO")</f>
        <v>Materiais</v>
      </c>
      <c r="L13200" s="50" t="str">
        <f>VLOOKUP(K13200,'Base -Receita-Despesa'!$B:$AS,1,FALSE)</f>
        <v>Materiais</v>
      </c>
    </row>
    <row r="13201" spans="1:12" x14ac:dyDescent="0.3">
      <c r="A13201" s="82" t="str">
        <f t="shared" si="412"/>
        <v>2019</v>
      </c>
      <c r="B13201" s="260" t="s">
        <v>2228</v>
      </c>
      <c r="C13201" s="261" t="s">
        <v>138</v>
      </c>
      <c r="D13201" s="74" t="str">
        <f t="shared" si="413"/>
        <v>abr/2019</v>
      </c>
      <c r="E13201" s="264">
        <v>43579</v>
      </c>
      <c r="F13201" s="260">
        <v>9159</v>
      </c>
      <c r="G13201" s="260" t="s">
        <v>2229</v>
      </c>
      <c r="H13201" s="265" t="s">
        <v>2683</v>
      </c>
      <c r="I13201" s="265" t="s">
        <v>562</v>
      </c>
      <c r="J13201" s="265">
        <v>-53.28</v>
      </c>
      <c r="K13201" s="83" t="str">
        <f>IFERROR(IFERROR(VLOOKUP(I13201,'DE-PARA'!B:D,3,0),VLOOKUP(I13201,'DE-PARA'!C:D,2,0)),"NÃO ENCONTRADO")</f>
        <v>Outras Saídas</v>
      </c>
      <c r="L13201" s="50" t="str">
        <f>VLOOKUP(K13201,'Base -Receita-Despesa'!$B:$AS,1,FALSE)</f>
        <v>Outras Saídas</v>
      </c>
    </row>
    <row r="13202" spans="1:12" x14ac:dyDescent="0.3">
      <c r="A13202" s="82" t="str">
        <f t="shared" si="412"/>
        <v>2019</v>
      </c>
      <c r="B13202" s="260" t="s">
        <v>2228</v>
      </c>
      <c r="C13202" s="261" t="s">
        <v>138</v>
      </c>
      <c r="D13202" s="74" t="str">
        <f t="shared" si="413"/>
        <v>abr/2019</v>
      </c>
      <c r="E13202" s="264">
        <v>43579</v>
      </c>
      <c r="F13202" s="260">
        <v>9320</v>
      </c>
      <c r="G13202" s="260" t="s">
        <v>2229</v>
      </c>
      <c r="H13202" s="265" t="s">
        <v>2683</v>
      </c>
      <c r="I13202" s="265" t="s">
        <v>2188</v>
      </c>
      <c r="J13202" s="265">
        <v>-303</v>
      </c>
      <c r="K13202" s="83" t="str">
        <f>IFERROR(IFERROR(VLOOKUP(I13202,'DE-PARA'!B:D,3,0),VLOOKUP(I13202,'DE-PARA'!C:D,2,0)),"NÃO ENCONTRADO")</f>
        <v>Materiais</v>
      </c>
      <c r="L13202" s="50" t="str">
        <f>VLOOKUP(K13202,'Base -Receita-Despesa'!$B:$AS,1,FALSE)</f>
        <v>Materiais</v>
      </c>
    </row>
    <row r="13203" spans="1:12" x14ac:dyDescent="0.3">
      <c r="A13203" s="82" t="str">
        <f t="shared" si="412"/>
        <v>2019</v>
      </c>
      <c r="B13203" s="260" t="s">
        <v>2228</v>
      </c>
      <c r="C13203" s="261" t="s">
        <v>138</v>
      </c>
      <c r="D13203" s="74" t="str">
        <f t="shared" si="413"/>
        <v>abr/2019</v>
      </c>
      <c r="E13203" s="264">
        <v>43580</v>
      </c>
      <c r="F13203" s="260" t="s">
        <v>3376</v>
      </c>
      <c r="G13203" s="260" t="s">
        <v>2229</v>
      </c>
      <c r="H13203" s="265" t="s">
        <v>4495</v>
      </c>
      <c r="I13203" s="265" t="s">
        <v>130</v>
      </c>
      <c r="J13203" s="266">
        <v>-1742.83</v>
      </c>
      <c r="K13203" s="83" t="str">
        <f>IFERROR(IFERROR(VLOOKUP(I13203,'DE-PARA'!B:D,3,0),VLOOKUP(I13203,'DE-PARA'!C:D,2,0)),"NÃO ENCONTRADO")</f>
        <v>Rescisões Trabalhistas</v>
      </c>
      <c r="L13203" s="50" t="str">
        <f>VLOOKUP(K13203,'Base -Receita-Despesa'!$B:$AS,1,FALSE)</f>
        <v>Rescisões Trabalhistas</v>
      </c>
    </row>
    <row r="13204" spans="1:12" x14ac:dyDescent="0.3">
      <c r="A13204" s="82" t="str">
        <f t="shared" si="412"/>
        <v>2019</v>
      </c>
      <c r="B13204" s="260" t="s">
        <v>2228</v>
      </c>
      <c r="C13204" s="261" t="s">
        <v>138</v>
      </c>
      <c r="D13204" s="74" t="str">
        <f t="shared" si="413"/>
        <v>abr/2019</v>
      </c>
      <c r="E13204" s="264">
        <v>43580</v>
      </c>
      <c r="F13204" s="260" t="s">
        <v>1070</v>
      </c>
      <c r="G13204" s="260" t="s">
        <v>2229</v>
      </c>
      <c r="H13204" s="265" t="s">
        <v>1071</v>
      </c>
      <c r="I13204" s="265" t="s">
        <v>2237</v>
      </c>
      <c r="J13204" s="266">
        <v>1742.83</v>
      </c>
      <c r="K13204" s="83" t="str">
        <f>IFERROR(IFERROR(VLOOKUP(I13204,'DE-PARA'!B:D,3,0),VLOOKUP(I13204,'DE-PARA'!C:D,2,0)),"NÃO ENCONTRADO")</f>
        <v>Entrada Conta Aplicação (+)</v>
      </c>
      <c r="L13204" s="50" t="str">
        <f>VLOOKUP(K13204,'Base -Receita-Despesa'!$B:$AS,1,FALSE)</f>
        <v>ENTRADA CONTA APLICAÇÃO (+)</v>
      </c>
    </row>
    <row r="13205" spans="1:12" x14ac:dyDescent="0.3">
      <c r="A13205" s="82" t="str">
        <f t="shared" si="412"/>
        <v>2019</v>
      </c>
      <c r="B13205" s="260" t="s">
        <v>2240</v>
      </c>
      <c r="C13205" s="261" t="s">
        <v>138</v>
      </c>
      <c r="D13205" s="74" t="str">
        <f t="shared" si="413"/>
        <v>abr/2019</v>
      </c>
      <c r="E13205" s="264">
        <v>43585</v>
      </c>
      <c r="F13205" s="260" t="s">
        <v>4374</v>
      </c>
      <c r="G13205" s="260" t="s">
        <v>2229</v>
      </c>
      <c r="H13205" s="265" t="s">
        <v>72</v>
      </c>
      <c r="I13205" s="265" t="s">
        <v>1064</v>
      </c>
      <c r="J13205" s="266">
        <v>-1000000</v>
      </c>
      <c r="K13205" s="83" t="str">
        <f>IFERROR(IFERROR(VLOOKUP(I13205,'DE-PARA'!B:D,3,0),VLOOKUP(I13205,'DE-PARA'!C:D,2,0)),"NÃO ENCONTRADO")</f>
        <v>Saídas Da C/A Por Regates (-)</v>
      </c>
      <c r="L13205" s="50" t="str">
        <f>VLOOKUP(K13205,'Base -Receita-Despesa'!$B:$AS,1,FALSE)</f>
        <v>SAÍDAS DA C/A POR REGATES (-)</v>
      </c>
    </row>
    <row r="13206" spans="1:12" x14ac:dyDescent="0.3">
      <c r="A13206" s="82" t="str">
        <f t="shared" si="412"/>
        <v>2019</v>
      </c>
      <c r="B13206" s="260" t="s">
        <v>2240</v>
      </c>
      <c r="C13206" s="261" t="s">
        <v>138</v>
      </c>
      <c r="D13206" s="74" t="str">
        <f t="shared" si="413"/>
        <v>abr/2019</v>
      </c>
      <c r="E13206" s="264">
        <v>43585</v>
      </c>
      <c r="F13206" s="260" t="s">
        <v>161</v>
      </c>
      <c r="G13206" s="260" t="s">
        <v>2229</v>
      </c>
      <c r="H13206" s="265" t="s">
        <v>161</v>
      </c>
      <c r="I13206" s="265" t="s">
        <v>2168</v>
      </c>
      <c r="J13206" s="266">
        <v>832784.97</v>
      </c>
      <c r="K13206" s="83" t="str">
        <f>IFERROR(IFERROR(VLOOKUP(I13206,'DE-PARA'!B:D,3,0),VLOOKUP(I13206,'DE-PARA'!C:D,2,0)),"NÃO ENCONTRADO")</f>
        <v>Repasses Contrato de Gestão</v>
      </c>
      <c r="L13206" s="50" t="str">
        <f>VLOOKUP(K13206,'Base -Receita-Despesa'!$B:$AS,1,FALSE)</f>
        <v>Repasses Contrato de Gestão</v>
      </c>
    </row>
    <row r="13207" spans="1:12" x14ac:dyDescent="0.3">
      <c r="A13207" s="82" t="str">
        <f t="shared" si="412"/>
        <v>2019</v>
      </c>
      <c r="B13207" s="260" t="s">
        <v>2240</v>
      </c>
      <c r="C13207" s="261" t="s">
        <v>138</v>
      </c>
      <c r="D13207" s="74" t="str">
        <f t="shared" si="413"/>
        <v>abr/2019</v>
      </c>
      <c r="E13207" s="264">
        <v>43585</v>
      </c>
      <c r="F13207" s="260" t="s">
        <v>161</v>
      </c>
      <c r="G13207" s="260" t="s">
        <v>2229</v>
      </c>
      <c r="H13207" s="265" t="s">
        <v>161</v>
      </c>
      <c r="I13207" s="265" t="s">
        <v>2168</v>
      </c>
      <c r="J13207" s="266">
        <v>724160.84</v>
      </c>
      <c r="K13207" s="83" t="str">
        <f>IFERROR(IFERROR(VLOOKUP(I13207,'DE-PARA'!B:D,3,0),VLOOKUP(I13207,'DE-PARA'!C:D,2,0)),"NÃO ENCONTRADO")</f>
        <v>Repasses Contrato de Gestão</v>
      </c>
      <c r="L13207" s="50" t="str">
        <f>VLOOKUP(K13207,'Base -Receita-Despesa'!$B:$AS,1,FALSE)</f>
        <v>Repasses Contrato de Gestão</v>
      </c>
    </row>
    <row r="13208" spans="1:12" x14ac:dyDescent="0.3">
      <c r="A13208" s="82" t="str">
        <f t="shared" si="412"/>
        <v>2019</v>
      </c>
      <c r="B13208" s="260" t="s">
        <v>2240</v>
      </c>
      <c r="C13208" s="261" t="s">
        <v>138</v>
      </c>
      <c r="D13208" s="74" t="str">
        <f t="shared" si="413"/>
        <v>abr/2019</v>
      </c>
      <c r="E13208" s="264">
        <v>43585</v>
      </c>
      <c r="F13208" s="260" t="s">
        <v>1061</v>
      </c>
      <c r="G13208" s="260" t="s">
        <v>2229</v>
      </c>
      <c r="H13208" s="265" t="s">
        <v>4370</v>
      </c>
      <c r="I13208" s="265" t="s">
        <v>126</v>
      </c>
      <c r="J13208" s="266">
        <v>-500000</v>
      </c>
      <c r="K13208" s="83" t="str">
        <f>IFERROR(IFERROR(VLOOKUP(I13208,'DE-PARA'!B:D,3,0),VLOOKUP(I13208,'DE-PARA'!C:D,2,0)),"NÃO ENCONTRADO")</f>
        <v>TEV – Transferências Entre Contas (Entradas)</v>
      </c>
      <c r="L13208" s="50" t="str">
        <f>VLOOKUP(K13208,'Base -Receita-Despesa'!$B:$AS,1,FALSE)</f>
        <v>TEV – Transferências Entre Contas (Entradas)</v>
      </c>
    </row>
    <row r="13209" spans="1:12" x14ac:dyDescent="0.3">
      <c r="A13209" s="82" t="str">
        <f t="shared" si="412"/>
        <v>2019</v>
      </c>
      <c r="B13209" s="260" t="s">
        <v>2228</v>
      </c>
      <c r="C13209" s="261" t="s">
        <v>138</v>
      </c>
      <c r="D13209" s="74" t="str">
        <f t="shared" si="413"/>
        <v>abr/2019</v>
      </c>
      <c r="E13209" s="264">
        <v>43585</v>
      </c>
      <c r="F13209" s="260" t="s">
        <v>159</v>
      </c>
      <c r="G13209" s="260" t="s">
        <v>2229</v>
      </c>
      <c r="H13209" s="265" t="s">
        <v>4496</v>
      </c>
      <c r="I13209" s="265" t="s">
        <v>160</v>
      </c>
      <c r="J13209" s="265">
        <v>15.2</v>
      </c>
      <c r="K13209" s="83" t="str">
        <f>IFERROR(IFERROR(VLOOKUP(I13209,'DE-PARA'!B:D,3,0),VLOOKUP(I13209,'DE-PARA'!C:D,2,0)),"NÃO ENCONTRADO")</f>
        <v>Outras Saídas</v>
      </c>
      <c r="L13209" s="50" t="str">
        <f>VLOOKUP(K13209,'Base -Receita-Despesa'!$B:$AS,1,FALSE)</f>
        <v>Outras Saídas</v>
      </c>
    </row>
    <row r="13210" spans="1:12" x14ac:dyDescent="0.3">
      <c r="A13210" s="82" t="str">
        <f t="shared" si="412"/>
        <v>2019</v>
      </c>
      <c r="B13210" s="260" t="s">
        <v>2228</v>
      </c>
      <c r="C13210" s="261" t="s">
        <v>138</v>
      </c>
      <c r="D13210" s="74" t="str">
        <f t="shared" si="413"/>
        <v>abr/2019</v>
      </c>
      <c r="E13210" s="264">
        <v>43585</v>
      </c>
      <c r="F13210" s="260" t="s">
        <v>250</v>
      </c>
      <c r="G13210" s="260" t="s">
        <v>2229</v>
      </c>
      <c r="H13210" s="265" t="s">
        <v>4497</v>
      </c>
      <c r="I13210" s="265" t="s">
        <v>2171</v>
      </c>
      <c r="J13210" s="265">
        <v>17.12</v>
      </c>
      <c r="K13210" s="83" t="str">
        <f>IFERROR(IFERROR(VLOOKUP(I13210,'DE-PARA'!B:D,3,0),VLOOKUP(I13210,'DE-PARA'!C:D,2,0)),"NÃO ENCONTRADO")</f>
        <v>Rendimentos sobre Aplicações Financeiras</v>
      </c>
      <c r="L13210" s="50" t="str">
        <f>VLOOKUP(K13210,'Base -Receita-Despesa'!$B:$AS,1,FALSE)</f>
        <v>Rendimentos sobre Aplicações Financeiras</v>
      </c>
    </row>
    <row r="13211" spans="1:12" x14ac:dyDescent="0.3">
      <c r="A13211" s="82" t="str">
        <f t="shared" si="412"/>
        <v>2019</v>
      </c>
      <c r="B13211" s="260" t="s">
        <v>2228</v>
      </c>
      <c r="C13211" s="261" t="s">
        <v>138</v>
      </c>
      <c r="D13211" s="74" t="str">
        <f t="shared" si="413"/>
        <v>abr/2019</v>
      </c>
      <c r="E13211" s="264">
        <v>43585</v>
      </c>
      <c r="F13211" s="260" t="s">
        <v>1061</v>
      </c>
      <c r="G13211" s="260" t="s">
        <v>2229</v>
      </c>
      <c r="H13211" s="265" t="s">
        <v>4370</v>
      </c>
      <c r="I13211" s="265" t="s">
        <v>126</v>
      </c>
      <c r="J13211" s="266">
        <v>500000</v>
      </c>
      <c r="K13211" s="83" t="str">
        <f>IFERROR(IFERROR(VLOOKUP(I13211,'DE-PARA'!B:D,3,0),VLOOKUP(I13211,'DE-PARA'!C:D,2,0)),"NÃO ENCONTRADO")</f>
        <v>TEV – Transferências Entre Contas (Entradas)</v>
      </c>
      <c r="L13211" s="50" t="str">
        <f>VLOOKUP(K13211,'Base -Receita-Despesa'!$B:$AS,1,FALSE)</f>
        <v>TEV – Transferências Entre Contas (Entradas)</v>
      </c>
    </row>
    <row r="13212" spans="1:12" x14ac:dyDescent="0.3">
      <c r="A13212" s="82" t="str">
        <f t="shared" si="412"/>
        <v>2019</v>
      </c>
      <c r="B13212" s="260" t="s">
        <v>2240</v>
      </c>
      <c r="C13212" s="261" t="s">
        <v>138</v>
      </c>
      <c r="D13212" s="74" t="str">
        <f t="shared" si="413"/>
        <v>mai/2019</v>
      </c>
      <c r="E13212" s="264">
        <v>43587</v>
      </c>
      <c r="F13212" s="260" t="s">
        <v>1070</v>
      </c>
      <c r="G13212" s="260" t="s">
        <v>2229</v>
      </c>
      <c r="H13212" s="265" t="s">
        <v>1071</v>
      </c>
      <c r="I13212" s="265" t="s">
        <v>2237</v>
      </c>
      <c r="J13212" s="266">
        <v>1000000</v>
      </c>
      <c r="K13212" s="83" t="str">
        <f>IFERROR(IFERROR(VLOOKUP(I13212,'DE-PARA'!B:D,3,0),VLOOKUP(I13212,'DE-PARA'!C:D,2,0)),"NÃO ENCONTRADO")</f>
        <v>Entrada Conta Aplicação (+)</v>
      </c>
      <c r="L13212" s="50" t="str">
        <f>VLOOKUP(K13212,'Base -Receita-Despesa'!$B:$AS,1,FALSE)</f>
        <v>ENTRADA CONTA APLICAÇÃO (+)</v>
      </c>
    </row>
    <row r="13213" spans="1:12" x14ac:dyDescent="0.3">
      <c r="A13213" s="82" t="str">
        <f t="shared" si="412"/>
        <v>2019</v>
      </c>
      <c r="B13213" s="260" t="s">
        <v>2240</v>
      </c>
      <c r="C13213" s="261" t="s">
        <v>138</v>
      </c>
      <c r="D13213" s="74" t="str">
        <f t="shared" si="413"/>
        <v>mai/2019</v>
      </c>
      <c r="E13213" s="264">
        <v>43587</v>
      </c>
      <c r="F13213" s="260" t="s">
        <v>1061</v>
      </c>
      <c r="G13213" s="260" t="s">
        <v>2229</v>
      </c>
      <c r="H13213" s="265" t="s">
        <v>4370</v>
      </c>
      <c r="I13213" s="265" t="s">
        <v>126</v>
      </c>
      <c r="J13213" s="266">
        <v>-556945.81000000006</v>
      </c>
      <c r="K13213" s="83" t="str">
        <f>IFERROR(IFERROR(VLOOKUP(I13213,'DE-PARA'!B:D,3,0),VLOOKUP(I13213,'DE-PARA'!C:D,2,0)),"NÃO ENCONTRADO")</f>
        <v>TEV – Transferências Entre Contas (Entradas)</v>
      </c>
      <c r="L13213" s="50" t="str">
        <f>VLOOKUP(K13213,'Base -Receita-Despesa'!$B:$AS,1,FALSE)</f>
        <v>TEV – Transferências Entre Contas (Entradas)</v>
      </c>
    </row>
    <row r="13214" spans="1:12" x14ac:dyDescent="0.3">
      <c r="A13214" s="82" t="str">
        <f t="shared" si="412"/>
        <v>2019</v>
      </c>
      <c r="B13214" s="260" t="s">
        <v>2240</v>
      </c>
      <c r="C13214" s="261" t="s">
        <v>138</v>
      </c>
      <c r="D13214" s="74" t="str">
        <f t="shared" si="413"/>
        <v>mai/2019</v>
      </c>
      <c r="E13214" s="264">
        <v>43587</v>
      </c>
      <c r="F13214" s="260" t="s">
        <v>1061</v>
      </c>
      <c r="G13214" s="260" t="s">
        <v>2229</v>
      </c>
      <c r="H13214" s="265" t="s">
        <v>4370</v>
      </c>
      <c r="I13214" s="265" t="s">
        <v>126</v>
      </c>
      <c r="J13214" s="266">
        <v>-500000</v>
      </c>
      <c r="K13214" s="83" t="str">
        <f>IFERROR(IFERROR(VLOOKUP(I13214,'DE-PARA'!B:D,3,0),VLOOKUP(I13214,'DE-PARA'!C:D,2,0)),"NÃO ENCONTRADO")</f>
        <v>TEV – Transferências Entre Contas (Entradas)</v>
      </c>
      <c r="L13214" s="50" t="str">
        <f>VLOOKUP(K13214,'Base -Receita-Despesa'!$B:$AS,1,FALSE)</f>
        <v>TEV – Transferências Entre Contas (Entradas)</v>
      </c>
    </row>
    <row r="13215" spans="1:12" x14ac:dyDescent="0.3">
      <c r="A13215" s="82" t="str">
        <f t="shared" si="412"/>
        <v>2019</v>
      </c>
      <c r="B13215" s="260" t="s">
        <v>2228</v>
      </c>
      <c r="C13215" s="261" t="s">
        <v>138</v>
      </c>
      <c r="D13215" s="74" t="str">
        <f t="shared" si="413"/>
        <v>mai/2019</v>
      </c>
      <c r="E13215" s="264">
        <v>43587</v>
      </c>
      <c r="F13215" s="260" t="s">
        <v>4374</v>
      </c>
      <c r="G13215" s="260" t="s">
        <v>2229</v>
      </c>
      <c r="H13215" s="265" t="s">
        <v>72</v>
      </c>
      <c r="I13215" s="265" t="s">
        <v>1064</v>
      </c>
      <c r="J13215" s="266">
        <v>-1355000</v>
      </c>
      <c r="K13215" s="83" t="str">
        <f>IFERROR(IFERROR(VLOOKUP(I13215,'DE-PARA'!B:D,3,0),VLOOKUP(I13215,'DE-PARA'!C:D,2,0)),"NÃO ENCONTRADO")</f>
        <v>Saídas Da C/A Por Regates (-)</v>
      </c>
      <c r="L13215" s="50" t="str">
        <f>VLOOKUP(K13215,'Base -Receita-Despesa'!$B:$AS,1,FALSE)</f>
        <v>SAÍDAS DA C/A POR REGATES (-)</v>
      </c>
    </row>
    <row r="13216" spans="1:12" x14ac:dyDescent="0.3">
      <c r="A13216" s="82" t="str">
        <f t="shared" si="412"/>
        <v>2019</v>
      </c>
      <c r="B13216" s="260" t="s">
        <v>2228</v>
      </c>
      <c r="C13216" s="261" t="s">
        <v>138</v>
      </c>
      <c r="D13216" s="74" t="str">
        <f t="shared" si="413"/>
        <v>mai/2019</v>
      </c>
      <c r="E13216" s="264">
        <v>43587</v>
      </c>
      <c r="F13216" s="260" t="s">
        <v>4498</v>
      </c>
      <c r="G13216" s="260" t="s">
        <v>2229</v>
      </c>
      <c r="H13216" s="265" t="s">
        <v>4498</v>
      </c>
      <c r="I13216" s="265" t="s">
        <v>141</v>
      </c>
      <c r="J13216" s="266">
        <v>-31371.64</v>
      </c>
      <c r="K13216" s="83" t="str">
        <f>IFERROR(IFERROR(VLOOKUP(I13216,'DE-PARA'!B:D,3,0),VLOOKUP(I13216,'DE-PARA'!C:D,2,0)),"NÃO ENCONTRADO")</f>
        <v>Pessoal</v>
      </c>
      <c r="L13216" s="50" t="str">
        <f>VLOOKUP(K13216,'Base -Receita-Despesa'!$B:$AS,1,FALSE)</f>
        <v>Pessoal</v>
      </c>
    </row>
    <row r="13217" spans="1:12" x14ac:dyDescent="0.3">
      <c r="A13217" s="82" t="str">
        <f t="shared" si="412"/>
        <v>2019</v>
      </c>
      <c r="B13217" s="260" t="s">
        <v>2228</v>
      </c>
      <c r="C13217" s="261" t="s">
        <v>138</v>
      </c>
      <c r="D13217" s="74" t="str">
        <f t="shared" si="413"/>
        <v>mai/2019</v>
      </c>
      <c r="E13217" s="264">
        <v>43587</v>
      </c>
      <c r="F13217" s="260" t="s">
        <v>159</v>
      </c>
      <c r="G13217" s="260" t="s">
        <v>2229</v>
      </c>
      <c r="H13217" s="265" t="s">
        <v>4499</v>
      </c>
      <c r="I13217" s="265" t="s">
        <v>160</v>
      </c>
      <c r="J13217" s="266">
        <v>-2000</v>
      </c>
      <c r="K13217" s="83" t="str">
        <f>IFERROR(IFERROR(VLOOKUP(I13217,'DE-PARA'!B:D,3,0),VLOOKUP(I13217,'DE-PARA'!C:D,2,0)),"NÃO ENCONTRADO")</f>
        <v>Outras Saídas</v>
      </c>
      <c r="L13217" s="50" t="str">
        <f>VLOOKUP(K13217,'Base -Receita-Despesa'!$B:$AS,1,FALSE)</f>
        <v>Outras Saídas</v>
      </c>
    </row>
    <row r="13218" spans="1:12" x14ac:dyDescent="0.3">
      <c r="A13218" s="82" t="str">
        <f t="shared" si="412"/>
        <v>2019</v>
      </c>
      <c r="B13218" s="260" t="s">
        <v>2228</v>
      </c>
      <c r="C13218" s="261" t="s">
        <v>138</v>
      </c>
      <c r="D13218" s="74" t="str">
        <f t="shared" si="413"/>
        <v>mai/2019</v>
      </c>
      <c r="E13218" s="264">
        <v>43587</v>
      </c>
      <c r="F13218" s="260">
        <v>1923004</v>
      </c>
      <c r="G13218" s="260" t="s">
        <v>2229</v>
      </c>
      <c r="H13218" s="265" t="s">
        <v>3364</v>
      </c>
      <c r="I13218" s="265" t="s">
        <v>846</v>
      </c>
      <c r="J13218" s="265">
        <v>-380.7</v>
      </c>
      <c r="K13218" s="83" t="str">
        <f>IFERROR(IFERROR(VLOOKUP(I13218,'DE-PARA'!B:D,3,0),VLOOKUP(I13218,'DE-PARA'!C:D,2,0)),"NÃO ENCONTRADO")</f>
        <v>Pessoal</v>
      </c>
      <c r="L13218" s="50" t="str">
        <f>VLOOKUP(K13218,'Base -Receita-Despesa'!$B:$AS,1,FALSE)</f>
        <v>Pessoal</v>
      </c>
    </row>
    <row r="13219" spans="1:12" x14ac:dyDescent="0.3">
      <c r="A13219" s="82" t="str">
        <f t="shared" si="412"/>
        <v>2019</v>
      </c>
      <c r="B13219" s="260" t="s">
        <v>2228</v>
      </c>
      <c r="C13219" s="261" t="s">
        <v>138</v>
      </c>
      <c r="D13219" s="74" t="str">
        <f t="shared" si="413"/>
        <v>mai/2019</v>
      </c>
      <c r="E13219" s="264">
        <v>43587</v>
      </c>
      <c r="F13219" s="260">
        <v>2854836523</v>
      </c>
      <c r="G13219" s="260" t="s">
        <v>2229</v>
      </c>
      <c r="H13219" s="265" t="s">
        <v>3631</v>
      </c>
      <c r="I13219" s="265" t="s">
        <v>155</v>
      </c>
      <c r="J13219" s="266">
        <v>-4289.1099999999997</v>
      </c>
      <c r="K13219" s="83" t="str">
        <f>IFERROR(IFERROR(VLOOKUP(I13219,'DE-PARA'!B:D,3,0),VLOOKUP(I13219,'DE-PARA'!C:D,2,0)),"NÃO ENCONTRADO")</f>
        <v>Concessionárias (água, luz e telefone)</v>
      </c>
      <c r="L13219" s="50" t="str">
        <f>VLOOKUP(K13219,'Base -Receita-Despesa'!$B:$AS,1,FALSE)</f>
        <v>Concessionárias (água, luz e telefone)</v>
      </c>
    </row>
    <row r="13220" spans="1:12" x14ac:dyDescent="0.3">
      <c r="A13220" s="82" t="str">
        <f t="shared" si="412"/>
        <v>2019</v>
      </c>
      <c r="B13220" s="260" t="s">
        <v>2228</v>
      </c>
      <c r="C13220" s="261" t="s">
        <v>138</v>
      </c>
      <c r="D13220" s="74" t="str">
        <f t="shared" si="413"/>
        <v>mai/2019</v>
      </c>
      <c r="E13220" s="264">
        <v>43587</v>
      </c>
      <c r="F13220" s="260">
        <v>2854836523</v>
      </c>
      <c r="G13220" s="260" t="s">
        <v>2229</v>
      </c>
      <c r="H13220" s="265" t="s">
        <v>3631</v>
      </c>
      <c r="I13220" s="265" t="s">
        <v>562</v>
      </c>
      <c r="J13220" s="265">
        <v>-89.71</v>
      </c>
      <c r="K13220" s="83" t="str">
        <f>IFERROR(IFERROR(VLOOKUP(I13220,'DE-PARA'!B:D,3,0),VLOOKUP(I13220,'DE-PARA'!C:D,2,0)),"NÃO ENCONTRADO")</f>
        <v>Outras Saídas</v>
      </c>
      <c r="L13220" s="50" t="str">
        <f>VLOOKUP(K13220,'Base -Receita-Despesa'!$B:$AS,1,FALSE)</f>
        <v>Outras Saídas</v>
      </c>
    </row>
    <row r="13221" spans="1:12" x14ac:dyDescent="0.3">
      <c r="A13221" s="82" t="str">
        <f t="shared" si="412"/>
        <v>2019</v>
      </c>
      <c r="B13221" s="260" t="s">
        <v>2228</v>
      </c>
      <c r="C13221" s="261" t="s">
        <v>138</v>
      </c>
      <c r="D13221" s="74" t="str">
        <f t="shared" si="413"/>
        <v>mai/2019</v>
      </c>
      <c r="E13221" s="264">
        <v>43587</v>
      </c>
      <c r="F13221" s="260" t="s">
        <v>1061</v>
      </c>
      <c r="G13221" s="260" t="s">
        <v>2229</v>
      </c>
      <c r="H13221" s="265" t="s">
        <v>4370</v>
      </c>
      <c r="I13221" s="265" t="s">
        <v>126</v>
      </c>
      <c r="J13221" s="266">
        <v>556945.81000000006</v>
      </c>
      <c r="K13221" s="83" t="str">
        <f>IFERROR(IFERROR(VLOOKUP(I13221,'DE-PARA'!B:D,3,0),VLOOKUP(I13221,'DE-PARA'!C:D,2,0)),"NÃO ENCONTRADO")</f>
        <v>TEV – Transferências Entre Contas (Entradas)</v>
      </c>
      <c r="L13221" s="50" t="str">
        <f>VLOOKUP(K13221,'Base -Receita-Despesa'!$B:$AS,1,FALSE)</f>
        <v>TEV – Transferências Entre Contas (Entradas)</v>
      </c>
    </row>
    <row r="13222" spans="1:12" x14ac:dyDescent="0.3">
      <c r="A13222" s="82" t="str">
        <f t="shared" si="412"/>
        <v>2019</v>
      </c>
      <c r="B13222" s="260" t="s">
        <v>2228</v>
      </c>
      <c r="C13222" s="261" t="s">
        <v>138</v>
      </c>
      <c r="D13222" s="74" t="str">
        <f t="shared" si="413"/>
        <v>mai/2019</v>
      </c>
      <c r="E13222" s="264">
        <v>43587</v>
      </c>
      <c r="F13222" s="260" t="s">
        <v>1061</v>
      </c>
      <c r="G13222" s="260" t="s">
        <v>2229</v>
      </c>
      <c r="H13222" s="265" t="s">
        <v>4370</v>
      </c>
      <c r="I13222" s="265" t="s">
        <v>126</v>
      </c>
      <c r="J13222" s="266">
        <v>500000</v>
      </c>
      <c r="K13222" s="83" t="str">
        <f>IFERROR(IFERROR(VLOOKUP(I13222,'DE-PARA'!B:D,3,0),VLOOKUP(I13222,'DE-PARA'!C:D,2,0)),"NÃO ENCONTRADO")</f>
        <v>TEV – Transferências Entre Contas (Entradas)</v>
      </c>
      <c r="L13222" s="50" t="str">
        <f>VLOOKUP(K13222,'Base -Receita-Despesa'!$B:$AS,1,FALSE)</f>
        <v>TEV – Transferências Entre Contas (Entradas)</v>
      </c>
    </row>
    <row r="13223" spans="1:12" x14ac:dyDescent="0.3">
      <c r="A13223" s="82" t="str">
        <f t="shared" si="412"/>
        <v>2019</v>
      </c>
      <c r="B13223" s="260" t="s">
        <v>2240</v>
      </c>
      <c r="C13223" s="261" t="s">
        <v>138</v>
      </c>
      <c r="D13223" s="74" t="str">
        <f t="shared" si="413"/>
        <v>mai/2019</v>
      </c>
      <c r="E13223" s="264">
        <v>43588</v>
      </c>
      <c r="F13223" s="260" t="s">
        <v>1070</v>
      </c>
      <c r="G13223" s="260" t="s">
        <v>2229</v>
      </c>
      <c r="H13223" s="265" t="s">
        <v>1071</v>
      </c>
      <c r="I13223" s="265" t="s">
        <v>2237</v>
      </c>
      <c r="J13223" s="265">
        <v>1.5</v>
      </c>
      <c r="K13223" s="83" t="str">
        <f>IFERROR(IFERROR(VLOOKUP(I13223,'DE-PARA'!B:D,3,0),VLOOKUP(I13223,'DE-PARA'!C:D,2,0)),"NÃO ENCONTRADO")</f>
        <v>Entrada Conta Aplicação (+)</v>
      </c>
      <c r="L13223" s="50" t="str">
        <f>VLOOKUP(K13223,'Base -Receita-Despesa'!$B:$AS,1,FALSE)</f>
        <v>ENTRADA CONTA APLICAÇÃO (+)</v>
      </c>
    </row>
    <row r="13224" spans="1:12" x14ac:dyDescent="0.3">
      <c r="A13224" s="82" t="str">
        <f t="shared" si="412"/>
        <v>2019</v>
      </c>
      <c r="B13224" s="260" t="s">
        <v>2240</v>
      </c>
      <c r="C13224" s="261" t="s">
        <v>138</v>
      </c>
      <c r="D13224" s="74" t="str">
        <f t="shared" si="413"/>
        <v>mai/2019</v>
      </c>
      <c r="E13224" s="264">
        <v>43588</v>
      </c>
      <c r="F13224" s="260" t="s">
        <v>1261</v>
      </c>
      <c r="G13224" s="260" t="s">
        <v>2229</v>
      </c>
      <c r="H13224" s="265" t="s">
        <v>2250</v>
      </c>
      <c r="I13224" s="265" t="s">
        <v>135</v>
      </c>
      <c r="J13224" s="265">
        <v>-1.5</v>
      </c>
      <c r="K13224" s="83" t="str">
        <f>IFERROR(IFERROR(VLOOKUP(I13224,'DE-PARA'!B:D,3,0),VLOOKUP(I13224,'DE-PARA'!C:D,2,0)),"NÃO ENCONTRADO")</f>
        <v>Outras Saídas</v>
      </c>
      <c r="L13224" s="50" t="str">
        <f>VLOOKUP(K13224,'Base -Receita-Despesa'!$B:$AS,1,FALSE)</f>
        <v>Outras Saídas</v>
      </c>
    </row>
    <row r="13225" spans="1:12" x14ac:dyDescent="0.3">
      <c r="A13225" s="82" t="str">
        <f t="shared" si="412"/>
        <v>2019</v>
      </c>
      <c r="B13225" s="260" t="s">
        <v>2228</v>
      </c>
      <c r="C13225" s="261" t="s">
        <v>138</v>
      </c>
      <c r="D13225" s="74" t="str">
        <f t="shared" si="413"/>
        <v>mai/2019</v>
      </c>
      <c r="E13225" s="264">
        <v>43588</v>
      </c>
      <c r="F13225" s="260">
        <v>1.26025417119164E+16</v>
      </c>
      <c r="G13225" s="260" t="s">
        <v>2229</v>
      </c>
      <c r="H13225" s="265" t="s">
        <v>2586</v>
      </c>
      <c r="I13225" s="265" t="s">
        <v>540</v>
      </c>
      <c r="J13225" s="266">
        <v>-27158.2</v>
      </c>
      <c r="K13225" s="83" t="str">
        <f>IFERROR(IFERROR(VLOOKUP(I13225,'DE-PARA'!B:D,3,0),VLOOKUP(I13225,'DE-PARA'!C:D,2,0)),"NÃO ENCONTRADO")</f>
        <v>Tributos, Taxas e Contribuições</v>
      </c>
      <c r="L13225" s="50" t="str">
        <f>VLOOKUP(K13225,'Base -Receita-Despesa'!$B:$AS,1,FALSE)</f>
        <v>Tributos, Taxas e Contribuições</v>
      </c>
    </row>
    <row r="13226" spans="1:12" x14ac:dyDescent="0.3">
      <c r="A13226" s="82" t="str">
        <f t="shared" ref="A13226:A13289" si="414">IF(K13226="NÃO ENCONTRADO",0,RIGHT(D13226,4))</f>
        <v>2019</v>
      </c>
      <c r="B13226" s="260" t="s">
        <v>2228</v>
      </c>
      <c r="C13226" s="261" t="s">
        <v>138</v>
      </c>
      <c r="D13226" s="74" t="str">
        <f t="shared" si="413"/>
        <v>mai/2019</v>
      </c>
      <c r="E13226" s="264">
        <v>43588</v>
      </c>
      <c r="F13226" s="260">
        <v>2854</v>
      </c>
      <c r="G13226" s="260" t="s">
        <v>2229</v>
      </c>
      <c r="H13226" s="265" t="s">
        <v>2231</v>
      </c>
      <c r="I13226" s="265" t="s">
        <v>2185</v>
      </c>
      <c r="J13226" s="266">
        <v>-3285.23</v>
      </c>
      <c r="K13226" s="83" t="str">
        <f>IFERROR(IFERROR(VLOOKUP(I13226,'DE-PARA'!B:D,3,0),VLOOKUP(I13226,'DE-PARA'!C:D,2,0)),"NÃO ENCONTRADO")</f>
        <v>Materiais</v>
      </c>
      <c r="L13226" s="50" t="str">
        <f>VLOOKUP(K13226,'Base -Receita-Despesa'!$B:$AS,1,FALSE)</f>
        <v>Materiais</v>
      </c>
    </row>
    <row r="13227" spans="1:12" x14ac:dyDescent="0.3">
      <c r="A13227" s="82" t="str">
        <f t="shared" si="414"/>
        <v>2019</v>
      </c>
      <c r="B13227" s="260" t="s">
        <v>2228</v>
      </c>
      <c r="C13227" s="261" t="s">
        <v>138</v>
      </c>
      <c r="D13227" s="74" t="str">
        <f t="shared" si="413"/>
        <v>mai/2019</v>
      </c>
      <c r="E13227" s="264">
        <v>43588</v>
      </c>
      <c r="F13227" s="260">
        <v>3077</v>
      </c>
      <c r="G13227" s="260" t="s">
        <v>2229</v>
      </c>
      <c r="H13227" s="265" t="s">
        <v>2231</v>
      </c>
      <c r="I13227" s="265" t="s">
        <v>2185</v>
      </c>
      <c r="J13227" s="266">
        <v>-4105.76</v>
      </c>
      <c r="K13227" s="83" t="str">
        <f>IFERROR(IFERROR(VLOOKUP(I13227,'DE-PARA'!B:D,3,0),VLOOKUP(I13227,'DE-PARA'!C:D,2,0)),"NÃO ENCONTRADO")</f>
        <v>Materiais</v>
      </c>
      <c r="L13227" s="50" t="str">
        <f>VLOOKUP(K13227,'Base -Receita-Despesa'!$B:$AS,1,FALSE)</f>
        <v>Materiais</v>
      </c>
    </row>
    <row r="13228" spans="1:12" x14ac:dyDescent="0.3">
      <c r="A13228" s="82" t="str">
        <f t="shared" si="414"/>
        <v>2019</v>
      </c>
      <c r="B13228" s="260" t="s">
        <v>2228</v>
      </c>
      <c r="C13228" s="261" t="s">
        <v>138</v>
      </c>
      <c r="D13228" s="74" t="str">
        <f t="shared" si="413"/>
        <v>mai/2019</v>
      </c>
      <c r="E13228" s="264">
        <v>43588</v>
      </c>
      <c r="F13228" s="260">
        <v>3066</v>
      </c>
      <c r="G13228" s="260" t="s">
        <v>2229</v>
      </c>
      <c r="H13228" s="265" t="s">
        <v>2231</v>
      </c>
      <c r="I13228" s="265" t="s">
        <v>2185</v>
      </c>
      <c r="J13228" s="266">
        <v>-2822.51</v>
      </c>
      <c r="K13228" s="83" t="str">
        <f>IFERROR(IFERROR(VLOOKUP(I13228,'DE-PARA'!B:D,3,0),VLOOKUP(I13228,'DE-PARA'!C:D,2,0)),"NÃO ENCONTRADO")</f>
        <v>Materiais</v>
      </c>
      <c r="L13228" s="50" t="str">
        <f>VLOOKUP(K13228,'Base -Receita-Despesa'!$B:$AS,1,FALSE)</f>
        <v>Materiais</v>
      </c>
    </row>
    <row r="13229" spans="1:12" x14ac:dyDescent="0.3">
      <c r="A13229" s="82" t="str">
        <f t="shared" si="414"/>
        <v>2019</v>
      </c>
      <c r="B13229" s="260" t="s">
        <v>2228</v>
      </c>
      <c r="C13229" s="261" t="s">
        <v>138</v>
      </c>
      <c r="D13229" s="74" t="str">
        <f t="shared" si="413"/>
        <v>mai/2019</v>
      </c>
      <c r="E13229" s="264">
        <v>43588</v>
      </c>
      <c r="F13229" s="260">
        <v>2991</v>
      </c>
      <c r="G13229" s="260" t="s">
        <v>2229</v>
      </c>
      <c r="H13229" s="265" t="s">
        <v>2231</v>
      </c>
      <c r="I13229" s="265" t="s">
        <v>2185</v>
      </c>
      <c r="J13229" s="266">
        <v>-4766.8900000000003</v>
      </c>
      <c r="K13229" s="83" t="str">
        <f>IFERROR(IFERROR(VLOOKUP(I13229,'DE-PARA'!B:D,3,0),VLOOKUP(I13229,'DE-PARA'!C:D,2,0)),"NÃO ENCONTRADO")</f>
        <v>Materiais</v>
      </c>
      <c r="L13229" s="50" t="str">
        <f>VLOOKUP(K13229,'Base -Receita-Despesa'!$B:$AS,1,FALSE)</f>
        <v>Materiais</v>
      </c>
    </row>
    <row r="13230" spans="1:12" x14ac:dyDescent="0.3">
      <c r="A13230" s="82" t="str">
        <f t="shared" si="414"/>
        <v>2019</v>
      </c>
      <c r="B13230" s="260" t="s">
        <v>2228</v>
      </c>
      <c r="C13230" s="261" t="s">
        <v>138</v>
      </c>
      <c r="D13230" s="74" t="str">
        <f t="shared" si="413"/>
        <v>mai/2019</v>
      </c>
      <c r="E13230" s="264">
        <v>43588</v>
      </c>
      <c r="F13230" s="260">
        <v>3000</v>
      </c>
      <c r="G13230" s="260" t="s">
        <v>2229</v>
      </c>
      <c r="H13230" s="265" t="s">
        <v>2231</v>
      </c>
      <c r="I13230" s="265" t="s">
        <v>2185</v>
      </c>
      <c r="J13230" s="266">
        <v>-2138.1799999999998</v>
      </c>
      <c r="K13230" s="83" t="str">
        <f>IFERROR(IFERROR(VLOOKUP(I13230,'DE-PARA'!B:D,3,0),VLOOKUP(I13230,'DE-PARA'!C:D,2,0)),"NÃO ENCONTRADO")</f>
        <v>Materiais</v>
      </c>
      <c r="L13230" s="50" t="str">
        <f>VLOOKUP(K13230,'Base -Receita-Despesa'!$B:$AS,1,FALSE)</f>
        <v>Materiais</v>
      </c>
    </row>
    <row r="13231" spans="1:12" x14ac:dyDescent="0.3">
      <c r="A13231" s="82" t="str">
        <f t="shared" si="414"/>
        <v>2019</v>
      </c>
      <c r="B13231" s="260" t="s">
        <v>2228</v>
      </c>
      <c r="C13231" s="261" t="s">
        <v>138</v>
      </c>
      <c r="D13231" s="74" t="str">
        <f t="shared" si="413"/>
        <v>mai/2019</v>
      </c>
      <c r="E13231" s="264">
        <v>43588</v>
      </c>
      <c r="F13231" s="260">
        <v>3859</v>
      </c>
      <c r="G13231" s="260" t="s">
        <v>2229</v>
      </c>
      <c r="H13231" s="265" t="s">
        <v>2231</v>
      </c>
      <c r="I13231" s="265" t="s">
        <v>2185</v>
      </c>
      <c r="J13231" s="266">
        <v>-5489.08</v>
      </c>
      <c r="K13231" s="83" t="str">
        <f>IFERROR(IFERROR(VLOOKUP(I13231,'DE-PARA'!B:D,3,0),VLOOKUP(I13231,'DE-PARA'!C:D,2,0)),"NÃO ENCONTRADO")</f>
        <v>Materiais</v>
      </c>
      <c r="L13231" s="50" t="str">
        <f>VLOOKUP(K13231,'Base -Receita-Despesa'!$B:$AS,1,FALSE)</f>
        <v>Materiais</v>
      </c>
    </row>
    <row r="13232" spans="1:12" x14ac:dyDescent="0.3">
      <c r="A13232" s="82" t="str">
        <f t="shared" si="414"/>
        <v>2019</v>
      </c>
      <c r="B13232" s="260" t="s">
        <v>2228</v>
      </c>
      <c r="C13232" s="261" t="s">
        <v>138</v>
      </c>
      <c r="D13232" s="74" t="str">
        <f t="shared" si="413"/>
        <v>mai/2019</v>
      </c>
      <c r="E13232" s="264">
        <v>43588</v>
      </c>
      <c r="F13232" s="260">
        <v>2663</v>
      </c>
      <c r="G13232" s="260" t="s">
        <v>2229</v>
      </c>
      <c r="H13232" s="265" t="s">
        <v>2231</v>
      </c>
      <c r="I13232" s="265" t="s">
        <v>2185</v>
      </c>
      <c r="J13232" s="266">
        <v>-2905</v>
      </c>
      <c r="K13232" s="83" t="str">
        <f>IFERROR(IFERROR(VLOOKUP(I13232,'DE-PARA'!B:D,3,0),VLOOKUP(I13232,'DE-PARA'!C:D,2,0)),"NÃO ENCONTRADO")</f>
        <v>Materiais</v>
      </c>
      <c r="L13232" s="50" t="str">
        <f>VLOOKUP(K13232,'Base -Receita-Despesa'!$B:$AS,1,FALSE)</f>
        <v>Materiais</v>
      </c>
    </row>
    <row r="13233" spans="1:12" x14ac:dyDescent="0.3">
      <c r="A13233" s="82" t="str">
        <f t="shared" si="414"/>
        <v>2019</v>
      </c>
      <c r="B13233" s="260" t="s">
        <v>2228</v>
      </c>
      <c r="C13233" s="261" t="s">
        <v>138</v>
      </c>
      <c r="D13233" s="74" t="str">
        <f t="shared" si="413"/>
        <v>mai/2019</v>
      </c>
      <c r="E13233" s="264">
        <v>43588</v>
      </c>
      <c r="F13233" s="260">
        <v>3009</v>
      </c>
      <c r="G13233" s="260" t="s">
        <v>2229</v>
      </c>
      <c r="H13233" s="265" t="s">
        <v>2231</v>
      </c>
      <c r="I13233" s="265" t="s">
        <v>2185</v>
      </c>
      <c r="J13233" s="266">
        <v>-3774.03</v>
      </c>
      <c r="K13233" s="83" t="str">
        <f>IFERROR(IFERROR(VLOOKUP(I13233,'DE-PARA'!B:D,3,0),VLOOKUP(I13233,'DE-PARA'!C:D,2,0)),"NÃO ENCONTRADO")</f>
        <v>Materiais</v>
      </c>
      <c r="L13233" s="50" t="str">
        <f>VLOOKUP(K13233,'Base -Receita-Despesa'!$B:$AS,1,FALSE)</f>
        <v>Materiais</v>
      </c>
    </row>
    <row r="13234" spans="1:12" x14ac:dyDescent="0.3">
      <c r="A13234" s="82" t="str">
        <f t="shared" si="414"/>
        <v>2019</v>
      </c>
      <c r="B13234" s="260" t="s">
        <v>2228</v>
      </c>
      <c r="C13234" s="261" t="s">
        <v>138</v>
      </c>
      <c r="D13234" s="74" t="str">
        <f t="shared" si="413"/>
        <v>mai/2019</v>
      </c>
      <c r="E13234" s="264">
        <v>43588</v>
      </c>
      <c r="F13234" s="260">
        <v>3896</v>
      </c>
      <c r="G13234" s="260" t="s">
        <v>2229</v>
      </c>
      <c r="H13234" s="265" t="s">
        <v>2231</v>
      </c>
      <c r="I13234" s="265" t="s">
        <v>2185</v>
      </c>
      <c r="J13234" s="266">
        <v>-4007.81</v>
      </c>
      <c r="K13234" s="83" t="str">
        <f>IFERROR(IFERROR(VLOOKUP(I13234,'DE-PARA'!B:D,3,0),VLOOKUP(I13234,'DE-PARA'!C:D,2,0)),"NÃO ENCONTRADO")</f>
        <v>Materiais</v>
      </c>
      <c r="L13234" s="50" t="str">
        <f>VLOOKUP(K13234,'Base -Receita-Despesa'!$B:$AS,1,FALSE)</f>
        <v>Materiais</v>
      </c>
    </row>
    <row r="13235" spans="1:12" x14ac:dyDescent="0.3">
      <c r="A13235" s="82" t="str">
        <f t="shared" si="414"/>
        <v>2019</v>
      </c>
      <c r="B13235" s="260" t="s">
        <v>2228</v>
      </c>
      <c r="C13235" s="261" t="s">
        <v>138</v>
      </c>
      <c r="D13235" s="74" t="str">
        <f t="shared" si="413"/>
        <v>mai/2019</v>
      </c>
      <c r="E13235" s="264">
        <v>43588</v>
      </c>
      <c r="F13235" s="260">
        <v>3907</v>
      </c>
      <c r="G13235" s="260" t="s">
        <v>2229</v>
      </c>
      <c r="H13235" s="265" t="s">
        <v>2231</v>
      </c>
      <c r="I13235" s="265" t="s">
        <v>2185</v>
      </c>
      <c r="J13235" s="266">
        <v>-3747.95</v>
      </c>
      <c r="K13235" s="83" t="str">
        <f>IFERROR(IFERROR(VLOOKUP(I13235,'DE-PARA'!B:D,3,0),VLOOKUP(I13235,'DE-PARA'!C:D,2,0)),"NÃO ENCONTRADO")</f>
        <v>Materiais</v>
      </c>
      <c r="L13235" s="50" t="str">
        <f>VLOOKUP(K13235,'Base -Receita-Despesa'!$B:$AS,1,FALSE)</f>
        <v>Materiais</v>
      </c>
    </row>
    <row r="13236" spans="1:12" x14ac:dyDescent="0.3">
      <c r="A13236" s="82" t="str">
        <f t="shared" si="414"/>
        <v>2019</v>
      </c>
      <c r="B13236" s="260" t="s">
        <v>2228</v>
      </c>
      <c r="C13236" s="261" t="s">
        <v>138</v>
      </c>
      <c r="D13236" s="74" t="str">
        <f t="shared" si="413"/>
        <v>mai/2019</v>
      </c>
      <c r="E13236" s="264">
        <v>43588</v>
      </c>
      <c r="F13236" s="260">
        <v>2854</v>
      </c>
      <c r="G13236" s="260" t="s">
        <v>2229</v>
      </c>
      <c r="H13236" s="265" t="s">
        <v>2231</v>
      </c>
      <c r="I13236" s="265" t="s">
        <v>2185</v>
      </c>
      <c r="J13236" s="266">
        <v>-3913.91</v>
      </c>
      <c r="K13236" s="83" t="str">
        <f>IFERROR(IFERROR(VLOOKUP(I13236,'DE-PARA'!B:D,3,0),VLOOKUP(I13236,'DE-PARA'!C:D,2,0)),"NÃO ENCONTRADO")</f>
        <v>Materiais</v>
      </c>
      <c r="L13236" s="50" t="str">
        <f>VLOOKUP(K13236,'Base -Receita-Despesa'!$B:$AS,1,FALSE)</f>
        <v>Materiais</v>
      </c>
    </row>
    <row r="13237" spans="1:12" x14ac:dyDescent="0.3">
      <c r="A13237" s="82" t="str">
        <f t="shared" si="414"/>
        <v>2019</v>
      </c>
      <c r="B13237" s="260" t="s">
        <v>2228</v>
      </c>
      <c r="C13237" s="261" t="s">
        <v>138</v>
      </c>
      <c r="D13237" s="74" t="str">
        <f t="shared" si="413"/>
        <v>mai/2019</v>
      </c>
      <c r="E13237" s="264">
        <v>43588</v>
      </c>
      <c r="F13237" s="260">
        <v>77112</v>
      </c>
      <c r="G13237" s="260" t="s">
        <v>2229</v>
      </c>
      <c r="H13237" s="265" t="s">
        <v>2231</v>
      </c>
      <c r="I13237" s="265" t="s">
        <v>2185</v>
      </c>
      <c r="J13237" s="266">
        <v>-2344.52</v>
      </c>
      <c r="K13237" s="83" t="str">
        <f>IFERROR(IFERROR(VLOOKUP(I13237,'DE-PARA'!B:D,3,0),VLOOKUP(I13237,'DE-PARA'!C:D,2,0)),"NÃO ENCONTRADO")</f>
        <v>Materiais</v>
      </c>
      <c r="L13237" s="50" t="str">
        <f>VLOOKUP(K13237,'Base -Receita-Despesa'!$B:$AS,1,FALSE)</f>
        <v>Materiais</v>
      </c>
    </row>
    <row r="13238" spans="1:12" x14ac:dyDescent="0.3">
      <c r="A13238" s="82" t="str">
        <f t="shared" si="414"/>
        <v>2019</v>
      </c>
      <c r="B13238" s="260" t="s">
        <v>2228</v>
      </c>
      <c r="C13238" s="261" t="s">
        <v>138</v>
      </c>
      <c r="D13238" s="74" t="str">
        <f t="shared" si="413"/>
        <v>mai/2019</v>
      </c>
      <c r="E13238" s="264">
        <v>43588</v>
      </c>
      <c r="F13238" s="260">
        <v>4224</v>
      </c>
      <c r="G13238" s="260" t="s">
        <v>2229</v>
      </c>
      <c r="H13238" s="265" t="s">
        <v>2335</v>
      </c>
      <c r="I13238" s="265" t="s">
        <v>200</v>
      </c>
      <c r="J13238" s="266">
        <v>-58510.080000000002</v>
      </c>
      <c r="K13238" s="83" t="str">
        <f>IFERROR(IFERROR(VLOOKUP(I13238,'DE-PARA'!B:D,3,0),VLOOKUP(I13238,'DE-PARA'!C:D,2,0)),"NÃO ENCONTRADO")</f>
        <v>Serviços</v>
      </c>
      <c r="L13238" s="50" t="str">
        <f>VLOOKUP(K13238,'Base -Receita-Despesa'!$B:$AS,1,FALSE)</f>
        <v>Serviços</v>
      </c>
    </row>
    <row r="13239" spans="1:12" x14ac:dyDescent="0.3">
      <c r="A13239" s="82" t="str">
        <f t="shared" si="414"/>
        <v>2019</v>
      </c>
      <c r="B13239" s="260" t="s">
        <v>2228</v>
      </c>
      <c r="C13239" s="261" t="s">
        <v>138</v>
      </c>
      <c r="D13239" s="74" t="str">
        <f t="shared" si="413"/>
        <v>mai/2019</v>
      </c>
      <c r="E13239" s="264">
        <v>43588</v>
      </c>
      <c r="F13239" s="260">
        <v>15149</v>
      </c>
      <c r="G13239" s="260" t="s">
        <v>2229</v>
      </c>
      <c r="H13239" s="265" t="s">
        <v>4384</v>
      </c>
      <c r="I13239" s="265" t="s">
        <v>200</v>
      </c>
      <c r="J13239" s="265">
        <v>-413.01</v>
      </c>
      <c r="K13239" s="83" t="str">
        <f>IFERROR(IFERROR(VLOOKUP(I13239,'DE-PARA'!B:D,3,0),VLOOKUP(I13239,'DE-PARA'!C:D,2,0)),"NÃO ENCONTRADO")</f>
        <v>Serviços</v>
      </c>
      <c r="L13239" s="50" t="str">
        <f>VLOOKUP(K13239,'Base -Receita-Despesa'!$B:$AS,1,FALSE)</f>
        <v>Serviços</v>
      </c>
    </row>
    <row r="13240" spans="1:12" x14ac:dyDescent="0.3">
      <c r="A13240" s="82" t="str">
        <f t="shared" si="414"/>
        <v>2019</v>
      </c>
      <c r="B13240" s="260" t="s">
        <v>2228</v>
      </c>
      <c r="C13240" s="261" t="s">
        <v>138</v>
      </c>
      <c r="D13240" s="74" t="str">
        <f t="shared" si="413"/>
        <v>mai/2019</v>
      </c>
      <c r="E13240" s="264">
        <v>43588</v>
      </c>
      <c r="F13240" s="260">
        <v>15115</v>
      </c>
      <c r="G13240" s="260" t="s">
        <v>2229</v>
      </c>
      <c r="H13240" s="265" t="s">
        <v>4384</v>
      </c>
      <c r="I13240" s="265" t="s">
        <v>200</v>
      </c>
      <c r="J13240" s="266">
        <v>-9308.61</v>
      </c>
      <c r="K13240" s="83" t="str">
        <f>IFERROR(IFERROR(VLOOKUP(I13240,'DE-PARA'!B:D,3,0),VLOOKUP(I13240,'DE-PARA'!C:D,2,0)),"NÃO ENCONTRADO")</f>
        <v>Serviços</v>
      </c>
      <c r="L13240" s="50" t="str">
        <f>VLOOKUP(K13240,'Base -Receita-Despesa'!$B:$AS,1,FALSE)</f>
        <v>Serviços</v>
      </c>
    </row>
    <row r="13241" spans="1:12" x14ac:dyDescent="0.3">
      <c r="A13241" s="82" t="str">
        <f t="shared" si="414"/>
        <v>2019</v>
      </c>
      <c r="B13241" s="260" t="s">
        <v>2228</v>
      </c>
      <c r="C13241" s="261" t="s">
        <v>138</v>
      </c>
      <c r="D13241" s="74" t="str">
        <f t="shared" si="413"/>
        <v>mai/2019</v>
      </c>
      <c r="E13241" s="264">
        <v>43588</v>
      </c>
      <c r="F13241" s="260">
        <v>1566</v>
      </c>
      <c r="G13241" s="260" t="s">
        <v>2229</v>
      </c>
      <c r="H13241" s="265" t="s">
        <v>2328</v>
      </c>
      <c r="I13241" s="265" t="s">
        <v>145</v>
      </c>
      <c r="J13241" s="266">
        <v>-3500</v>
      </c>
      <c r="K13241" s="83" t="str">
        <f>IFERROR(IFERROR(VLOOKUP(I13241,'DE-PARA'!B:D,3,0),VLOOKUP(I13241,'DE-PARA'!C:D,2,0)),"NÃO ENCONTRADO")</f>
        <v>Serviços</v>
      </c>
      <c r="L13241" s="50" t="str">
        <f>VLOOKUP(K13241,'Base -Receita-Despesa'!$B:$AS,1,FALSE)</f>
        <v>Serviços</v>
      </c>
    </row>
    <row r="13242" spans="1:12" x14ac:dyDescent="0.3">
      <c r="A13242" s="82" t="str">
        <f t="shared" si="414"/>
        <v>2019</v>
      </c>
      <c r="B13242" s="260" t="s">
        <v>2228</v>
      </c>
      <c r="C13242" s="261" t="s">
        <v>138</v>
      </c>
      <c r="D13242" s="74" t="str">
        <f t="shared" si="413"/>
        <v>mai/2019</v>
      </c>
      <c r="E13242" s="264">
        <v>43588</v>
      </c>
      <c r="F13242" s="260">
        <v>93197</v>
      </c>
      <c r="G13242" s="260" t="s">
        <v>2229</v>
      </c>
      <c r="H13242" s="265" t="s">
        <v>2336</v>
      </c>
      <c r="I13242" s="265" t="s">
        <v>2192</v>
      </c>
      <c r="J13242" s="266">
        <v>-6033.38</v>
      </c>
      <c r="K13242" s="83" t="str">
        <f>IFERROR(IFERROR(VLOOKUP(I13242,'DE-PARA'!B:D,3,0),VLOOKUP(I13242,'DE-PARA'!C:D,2,0)),"NÃO ENCONTRADO")</f>
        <v>Materiais</v>
      </c>
      <c r="L13242" s="50" t="str">
        <f>VLOOKUP(K13242,'Base -Receita-Despesa'!$B:$AS,1,FALSE)</f>
        <v>Materiais</v>
      </c>
    </row>
    <row r="13243" spans="1:12" x14ac:dyDescent="0.3">
      <c r="A13243" s="82" t="str">
        <f t="shared" si="414"/>
        <v>2019</v>
      </c>
      <c r="B13243" s="260" t="s">
        <v>2228</v>
      </c>
      <c r="C13243" s="261" t="s">
        <v>138</v>
      </c>
      <c r="D13243" s="74" t="str">
        <f t="shared" si="413"/>
        <v>mai/2019</v>
      </c>
      <c r="E13243" s="264">
        <v>43588</v>
      </c>
      <c r="F13243" s="260">
        <v>93197</v>
      </c>
      <c r="G13243" s="260" t="s">
        <v>2229</v>
      </c>
      <c r="H13243" s="265" t="s">
        <v>2336</v>
      </c>
      <c r="I13243" s="265" t="s">
        <v>562</v>
      </c>
      <c r="J13243" s="265">
        <v>-196.06</v>
      </c>
      <c r="K13243" s="83" t="str">
        <f>IFERROR(IFERROR(VLOOKUP(I13243,'DE-PARA'!B:D,3,0),VLOOKUP(I13243,'DE-PARA'!C:D,2,0)),"NÃO ENCONTRADO")</f>
        <v>Outras Saídas</v>
      </c>
      <c r="L13243" s="50" t="str">
        <f>VLOOKUP(K13243,'Base -Receita-Despesa'!$B:$AS,1,FALSE)</f>
        <v>Outras Saídas</v>
      </c>
    </row>
    <row r="13244" spans="1:12" x14ac:dyDescent="0.3">
      <c r="A13244" s="82" t="str">
        <f t="shared" si="414"/>
        <v>2019</v>
      </c>
      <c r="B13244" s="260" t="s">
        <v>2228</v>
      </c>
      <c r="C13244" s="261" t="s">
        <v>138</v>
      </c>
      <c r="D13244" s="74" t="str">
        <f t="shared" si="413"/>
        <v>mai/2019</v>
      </c>
      <c r="E13244" s="264">
        <v>43588</v>
      </c>
      <c r="F13244" s="260">
        <v>10805</v>
      </c>
      <c r="G13244" s="260" t="s">
        <v>2229</v>
      </c>
      <c r="H13244" s="265" t="s">
        <v>4500</v>
      </c>
      <c r="I13244" s="265" t="s">
        <v>2182</v>
      </c>
      <c r="J13244" s="266">
        <v>-1442.64</v>
      </c>
      <c r="K13244" s="83" t="str">
        <f>IFERROR(IFERROR(VLOOKUP(I13244,'DE-PARA'!B:D,3,0),VLOOKUP(I13244,'DE-PARA'!C:D,2,0)),"NÃO ENCONTRADO")</f>
        <v>Materiais</v>
      </c>
      <c r="L13244" s="50" t="str">
        <f>VLOOKUP(K13244,'Base -Receita-Despesa'!$B:$AS,1,FALSE)</f>
        <v>Materiais</v>
      </c>
    </row>
    <row r="13245" spans="1:12" x14ac:dyDescent="0.3">
      <c r="A13245" s="82" t="str">
        <f t="shared" si="414"/>
        <v>2019</v>
      </c>
      <c r="B13245" s="260" t="s">
        <v>2228</v>
      </c>
      <c r="C13245" s="261" t="s">
        <v>138</v>
      </c>
      <c r="D13245" s="74" t="str">
        <f t="shared" si="413"/>
        <v>mai/2019</v>
      </c>
      <c r="E13245" s="264">
        <v>43588</v>
      </c>
      <c r="F13245" s="260">
        <v>10760</v>
      </c>
      <c r="G13245" s="260" t="s">
        <v>2229</v>
      </c>
      <c r="H13245" s="265" t="s">
        <v>4500</v>
      </c>
      <c r="I13245" s="265" t="s">
        <v>2182</v>
      </c>
      <c r="J13245" s="265">
        <v>-282</v>
      </c>
      <c r="K13245" s="83" t="str">
        <f>IFERROR(IFERROR(VLOOKUP(I13245,'DE-PARA'!B:D,3,0),VLOOKUP(I13245,'DE-PARA'!C:D,2,0)),"NÃO ENCONTRADO")</f>
        <v>Materiais</v>
      </c>
      <c r="L13245" s="50" t="str">
        <f>VLOOKUP(K13245,'Base -Receita-Despesa'!$B:$AS,1,FALSE)</f>
        <v>Materiais</v>
      </c>
    </row>
    <row r="13246" spans="1:12" x14ac:dyDescent="0.3">
      <c r="A13246" s="82" t="str">
        <f t="shared" si="414"/>
        <v>2019</v>
      </c>
      <c r="B13246" s="260" t="s">
        <v>2228</v>
      </c>
      <c r="C13246" s="261" t="s">
        <v>138</v>
      </c>
      <c r="D13246" s="74" t="str">
        <f t="shared" si="413"/>
        <v>mai/2019</v>
      </c>
      <c r="E13246" s="264">
        <v>43588</v>
      </c>
      <c r="F13246" s="260" t="s">
        <v>437</v>
      </c>
      <c r="G13246" s="260" t="s">
        <v>2229</v>
      </c>
      <c r="H13246" s="265" t="s">
        <v>2362</v>
      </c>
      <c r="I13246" s="265" t="s">
        <v>439</v>
      </c>
      <c r="J13246" s="265">
        <v>-998</v>
      </c>
      <c r="K13246" s="83" t="str">
        <f>IFERROR(IFERROR(VLOOKUP(I13246,'DE-PARA'!B:D,3,0),VLOOKUP(I13246,'DE-PARA'!C:D,2,0)),"NÃO ENCONTRADO")</f>
        <v>Aluguéis</v>
      </c>
      <c r="L13246" s="50" t="str">
        <f>VLOOKUP(K13246,'Base -Receita-Despesa'!$B:$AS,1,FALSE)</f>
        <v>Aluguéis</v>
      </c>
    </row>
    <row r="13247" spans="1:12" x14ac:dyDescent="0.3">
      <c r="A13247" s="82" t="str">
        <f t="shared" si="414"/>
        <v>2019</v>
      </c>
      <c r="B13247" s="260" t="s">
        <v>2228</v>
      </c>
      <c r="C13247" s="261" t="s">
        <v>138</v>
      </c>
      <c r="D13247" s="74" t="str">
        <f t="shared" si="413"/>
        <v>mai/2019</v>
      </c>
      <c r="E13247" s="264">
        <v>43588</v>
      </c>
      <c r="F13247" s="260">
        <v>128</v>
      </c>
      <c r="G13247" s="260" t="s">
        <v>2229</v>
      </c>
      <c r="H13247" s="265" t="s">
        <v>4501</v>
      </c>
      <c r="I13247" s="265" t="s">
        <v>2198</v>
      </c>
      <c r="J13247" s="266">
        <v>-2402.56</v>
      </c>
      <c r="K13247" s="83" t="str">
        <f>IFERROR(IFERROR(VLOOKUP(I13247,'DE-PARA'!B:D,3,0),VLOOKUP(I13247,'DE-PARA'!C:D,2,0)),"NÃO ENCONTRADO")</f>
        <v>Serviços</v>
      </c>
      <c r="L13247" s="50" t="str">
        <f>VLOOKUP(K13247,'Base -Receita-Despesa'!$B:$AS,1,FALSE)</f>
        <v>Serviços</v>
      </c>
    </row>
    <row r="13248" spans="1:12" x14ac:dyDescent="0.3">
      <c r="A13248" s="82" t="str">
        <f t="shared" si="414"/>
        <v>2019</v>
      </c>
      <c r="B13248" s="260" t="s">
        <v>2228</v>
      </c>
      <c r="C13248" s="261" t="s">
        <v>138</v>
      </c>
      <c r="D13248" s="74" t="str">
        <f t="shared" si="413"/>
        <v>mai/2019</v>
      </c>
      <c r="E13248" s="264">
        <v>43588</v>
      </c>
      <c r="F13248" s="260">
        <v>45</v>
      </c>
      <c r="G13248" s="260" t="s">
        <v>2229</v>
      </c>
      <c r="H13248" s="265" t="s">
        <v>2353</v>
      </c>
      <c r="I13248" s="265" t="s">
        <v>188</v>
      </c>
      <c r="J13248" s="266">
        <v>-10532.31</v>
      </c>
      <c r="K13248" s="83" t="str">
        <f>IFERROR(IFERROR(VLOOKUP(I13248,'DE-PARA'!B:D,3,0),VLOOKUP(I13248,'DE-PARA'!C:D,2,0)),"NÃO ENCONTRADO")</f>
        <v>Serviços</v>
      </c>
      <c r="L13248" s="50" t="str">
        <f>VLOOKUP(K13248,'Base -Receita-Despesa'!$B:$AS,1,FALSE)</f>
        <v>Serviços</v>
      </c>
    </row>
    <row r="13249" spans="1:12" x14ac:dyDescent="0.3">
      <c r="A13249" s="82" t="str">
        <f t="shared" si="414"/>
        <v>2019</v>
      </c>
      <c r="B13249" s="260" t="s">
        <v>2228</v>
      </c>
      <c r="C13249" s="261" t="s">
        <v>138</v>
      </c>
      <c r="D13249" s="74" t="str">
        <f t="shared" si="413"/>
        <v>mai/2019</v>
      </c>
      <c r="E13249" s="264">
        <v>43588</v>
      </c>
      <c r="F13249" s="260">
        <v>60</v>
      </c>
      <c r="G13249" s="260" t="s">
        <v>2229</v>
      </c>
      <c r="H13249" s="265" t="s">
        <v>2353</v>
      </c>
      <c r="I13249" s="265" t="s">
        <v>188</v>
      </c>
      <c r="J13249" s="266">
        <v>-20358.78</v>
      </c>
      <c r="K13249" s="83" t="str">
        <f>IFERROR(IFERROR(VLOOKUP(I13249,'DE-PARA'!B:D,3,0),VLOOKUP(I13249,'DE-PARA'!C:D,2,0)),"NÃO ENCONTRADO")</f>
        <v>Serviços</v>
      </c>
      <c r="L13249" s="50" t="str">
        <f>VLOOKUP(K13249,'Base -Receita-Despesa'!$B:$AS,1,FALSE)</f>
        <v>Serviços</v>
      </c>
    </row>
    <row r="13250" spans="1:12" x14ac:dyDescent="0.3">
      <c r="A13250" s="82" t="str">
        <f t="shared" si="414"/>
        <v>2019</v>
      </c>
      <c r="B13250" s="260" t="s">
        <v>2228</v>
      </c>
      <c r="C13250" s="261" t="s">
        <v>138</v>
      </c>
      <c r="D13250" s="74" t="str">
        <f t="shared" si="413"/>
        <v>mai/2019</v>
      </c>
      <c r="E13250" s="264">
        <v>43588</v>
      </c>
      <c r="F13250" s="260">
        <v>50</v>
      </c>
      <c r="G13250" s="260" t="s">
        <v>2229</v>
      </c>
      <c r="H13250" s="265" t="s">
        <v>2353</v>
      </c>
      <c r="I13250" s="265" t="s">
        <v>179</v>
      </c>
      <c r="J13250" s="266">
        <v>-1733.56</v>
      </c>
      <c r="K13250" s="83" t="str">
        <f>IFERROR(IFERROR(VLOOKUP(I13250,'DE-PARA'!B:D,3,0),VLOOKUP(I13250,'DE-PARA'!C:D,2,0)),"NÃO ENCONTRADO")</f>
        <v>Serviços</v>
      </c>
      <c r="L13250" s="50" t="str">
        <f>VLOOKUP(K13250,'Base -Receita-Despesa'!$B:$AS,1,FALSE)</f>
        <v>Serviços</v>
      </c>
    </row>
    <row r="13251" spans="1:12" x14ac:dyDescent="0.3">
      <c r="A13251" s="82" t="str">
        <f t="shared" si="414"/>
        <v>2019</v>
      </c>
      <c r="B13251" s="260" t="s">
        <v>2228</v>
      </c>
      <c r="C13251" s="261" t="s">
        <v>138</v>
      </c>
      <c r="D13251" s="74" t="str">
        <f t="shared" si="413"/>
        <v>mai/2019</v>
      </c>
      <c r="E13251" s="264">
        <v>43588</v>
      </c>
      <c r="F13251" s="260">
        <v>59</v>
      </c>
      <c r="G13251" s="260" t="s">
        <v>2229</v>
      </c>
      <c r="H13251" s="265" t="s">
        <v>2353</v>
      </c>
      <c r="I13251" s="265" t="s">
        <v>179</v>
      </c>
      <c r="J13251" s="266">
        <v>-43871.79</v>
      </c>
      <c r="K13251" s="83" t="str">
        <f>IFERROR(IFERROR(VLOOKUP(I13251,'DE-PARA'!B:D,3,0),VLOOKUP(I13251,'DE-PARA'!C:D,2,0)),"NÃO ENCONTRADO")</f>
        <v>Serviços</v>
      </c>
      <c r="L13251" s="50" t="str">
        <f>VLOOKUP(K13251,'Base -Receita-Despesa'!$B:$AS,1,FALSE)</f>
        <v>Serviços</v>
      </c>
    </row>
    <row r="13252" spans="1:12" x14ac:dyDescent="0.3">
      <c r="A13252" s="82" t="str">
        <f t="shared" si="414"/>
        <v>2019</v>
      </c>
      <c r="B13252" s="260" t="s">
        <v>2228</v>
      </c>
      <c r="C13252" s="261" t="s">
        <v>138</v>
      </c>
      <c r="D13252" s="74" t="str">
        <f t="shared" ref="D13252:D13315" si="415">TEXT(E13252,"mmm/aaaa")</f>
        <v>mai/2019</v>
      </c>
      <c r="E13252" s="264">
        <v>43588</v>
      </c>
      <c r="F13252" s="260">
        <v>11115</v>
      </c>
      <c r="G13252" s="260" t="s">
        <v>2229</v>
      </c>
      <c r="H13252" s="265" t="s">
        <v>4468</v>
      </c>
      <c r="I13252" s="265" t="s">
        <v>2183</v>
      </c>
      <c r="J13252" s="265">
        <v>-715.8</v>
      </c>
      <c r="K13252" s="83" t="str">
        <f>IFERROR(IFERROR(VLOOKUP(I13252,'DE-PARA'!B:D,3,0),VLOOKUP(I13252,'DE-PARA'!C:D,2,0)),"NÃO ENCONTRADO")</f>
        <v>Materiais</v>
      </c>
      <c r="L13252" s="50" t="str">
        <f>VLOOKUP(K13252,'Base -Receita-Despesa'!$B:$AS,1,FALSE)</f>
        <v>Materiais</v>
      </c>
    </row>
    <row r="13253" spans="1:12" x14ac:dyDescent="0.3">
      <c r="A13253" s="82" t="str">
        <f t="shared" si="414"/>
        <v>2019</v>
      </c>
      <c r="B13253" s="260" t="s">
        <v>2228</v>
      </c>
      <c r="C13253" s="261" t="s">
        <v>138</v>
      </c>
      <c r="D13253" s="74" t="str">
        <f t="shared" si="415"/>
        <v>mai/2019</v>
      </c>
      <c r="E13253" s="264">
        <v>43588</v>
      </c>
      <c r="F13253" s="260">
        <v>11004</v>
      </c>
      <c r="G13253" s="260" t="s">
        <v>2229</v>
      </c>
      <c r="H13253" s="265" t="s">
        <v>4468</v>
      </c>
      <c r="I13253" s="265" t="s">
        <v>2183</v>
      </c>
      <c r="J13253" s="265">
        <v>-370</v>
      </c>
      <c r="K13253" s="83" t="str">
        <f>IFERROR(IFERROR(VLOOKUP(I13253,'DE-PARA'!B:D,3,0),VLOOKUP(I13253,'DE-PARA'!C:D,2,0)),"NÃO ENCONTRADO")</f>
        <v>Materiais</v>
      </c>
      <c r="L13253" s="50" t="str">
        <f>VLOOKUP(K13253,'Base -Receita-Despesa'!$B:$AS,1,FALSE)</f>
        <v>Materiais</v>
      </c>
    </row>
    <row r="13254" spans="1:12" x14ac:dyDescent="0.3">
      <c r="A13254" s="82" t="str">
        <f t="shared" si="414"/>
        <v>2019</v>
      </c>
      <c r="B13254" s="260" t="s">
        <v>2228</v>
      </c>
      <c r="C13254" s="261" t="s">
        <v>138</v>
      </c>
      <c r="D13254" s="74" t="str">
        <f t="shared" si="415"/>
        <v>mai/2019</v>
      </c>
      <c r="E13254" s="264">
        <v>43588</v>
      </c>
      <c r="F13254" s="260" t="s">
        <v>4502</v>
      </c>
      <c r="G13254" s="260" t="s">
        <v>2229</v>
      </c>
      <c r="H13254" s="265" t="s">
        <v>4502</v>
      </c>
      <c r="I13254" s="265" t="s">
        <v>4503</v>
      </c>
      <c r="J13254" s="266">
        <v>-23985.31</v>
      </c>
      <c r="K13254" s="83" t="str">
        <f>IFERROR(IFERROR(VLOOKUP(I13254,'DE-PARA'!B:D,3,0),VLOOKUP(I13254,'DE-PARA'!C:D,2,0)),"NÃO ENCONTRADO")</f>
        <v>Encargos sobre Folha de Pagamento</v>
      </c>
      <c r="L13254" s="50" t="str">
        <f>VLOOKUP(K13254,'Base -Receita-Despesa'!$B:$AS,1,FALSE)</f>
        <v>Encargos sobre Folha de Pagamento</v>
      </c>
    </row>
    <row r="13255" spans="1:12" x14ac:dyDescent="0.3">
      <c r="A13255" s="82" t="str">
        <f t="shared" si="414"/>
        <v>2019</v>
      </c>
      <c r="B13255" s="260" t="s">
        <v>2228</v>
      </c>
      <c r="C13255" s="261" t="s">
        <v>138</v>
      </c>
      <c r="D13255" s="74" t="str">
        <f t="shared" si="415"/>
        <v>mai/2019</v>
      </c>
      <c r="E13255" s="264">
        <v>43588</v>
      </c>
      <c r="F13255" s="260" t="s">
        <v>4502</v>
      </c>
      <c r="G13255" s="260" t="s">
        <v>2229</v>
      </c>
      <c r="H13255" s="265" t="s">
        <v>4502</v>
      </c>
      <c r="I13255" s="265" t="s">
        <v>562</v>
      </c>
      <c r="J13255" s="266">
        <v>-5274.36</v>
      </c>
      <c r="K13255" s="83" t="str">
        <f>IFERROR(IFERROR(VLOOKUP(I13255,'DE-PARA'!B:D,3,0),VLOOKUP(I13255,'DE-PARA'!C:D,2,0)),"NÃO ENCONTRADO")</f>
        <v>Outras Saídas</v>
      </c>
      <c r="L13255" s="50" t="str">
        <f>VLOOKUP(K13255,'Base -Receita-Despesa'!$B:$AS,1,FALSE)</f>
        <v>Outras Saídas</v>
      </c>
    </row>
    <row r="13256" spans="1:12" x14ac:dyDescent="0.3">
      <c r="A13256" s="82" t="str">
        <f t="shared" si="414"/>
        <v>2019</v>
      </c>
      <c r="B13256" s="260" t="s">
        <v>2228</v>
      </c>
      <c r="C13256" s="261" t="s">
        <v>138</v>
      </c>
      <c r="D13256" s="74" t="str">
        <f t="shared" si="415"/>
        <v>mai/2019</v>
      </c>
      <c r="E13256" s="264">
        <v>43588</v>
      </c>
      <c r="F13256" s="260" t="s">
        <v>4504</v>
      </c>
      <c r="G13256" s="260" t="s">
        <v>2229</v>
      </c>
      <c r="H13256" s="265" t="s">
        <v>4504</v>
      </c>
      <c r="I13256" s="265" t="s">
        <v>4503</v>
      </c>
      <c r="J13256" s="266">
        <v>-22688.7</v>
      </c>
      <c r="K13256" s="83" t="str">
        <f>IFERROR(IFERROR(VLOOKUP(I13256,'DE-PARA'!B:D,3,0),VLOOKUP(I13256,'DE-PARA'!C:D,2,0)),"NÃO ENCONTRADO")</f>
        <v>Encargos sobre Folha de Pagamento</v>
      </c>
      <c r="L13256" s="50" t="str">
        <f>VLOOKUP(K13256,'Base -Receita-Despesa'!$B:$AS,1,FALSE)</f>
        <v>Encargos sobre Folha de Pagamento</v>
      </c>
    </row>
    <row r="13257" spans="1:12" x14ac:dyDescent="0.3">
      <c r="A13257" s="82" t="str">
        <f t="shared" si="414"/>
        <v>2019</v>
      </c>
      <c r="B13257" s="260" t="s">
        <v>2228</v>
      </c>
      <c r="C13257" s="261" t="s">
        <v>138</v>
      </c>
      <c r="D13257" s="74" t="str">
        <f t="shared" si="415"/>
        <v>mai/2019</v>
      </c>
      <c r="E13257" s="264">
        <v>43588</v>
      </c>
      <c r="F13257" s="260" t="s">
        <v>4504</v>
      </c>
      <c r="G13257" s="260" t="s">
        <v>2229</v>
      </c>
      <c r="H13257" s="265" t="s">
        <v>4504</v>
      </c>
      <c r="I13257" s="265" t="s">
        <v>562</v>
      </c>
      <c r="J13257" s="266">
        <v>-3639.25</v>
      </c>
      <c r="K13257" s="83" t="str">
        <f>IFERROR(IFERROR(VLOOKUP(I13257,'DE-PARA'!B:D,3,0),VLOOKUP(I13257,'DE-PARA'!C:D,2,0)),"NÃO ENCONTRADO")</f>
        <v>Outras Saídas</v>
      </c>
      <c r="L13257" s="50" t="str">
        <f>VLOOKUP(K13257,'Base -Receita-Despesa'!$B:$AS,1,FALSE)</f>
        <v>Outras Saídas</v>
      </c>
    </row>
    <row r="13258" spans="1:12" x14ac:dyDescent="0.3">
      <c r="A13258" s="82" t="str">
        <f t="shared" si="414"/>
        <v>2019</v>
      </c>
      <c r="B13258" s="260" t="s">
        <v>2228</v>
      </c>
      <c r="C13258" s="261" t="s">
        <v>138</v>
      </c>
      <c r="D13258" s="74" t="str">
        <f t="shared" si="415"/>
        <v>mai/2019</v>
      </c>
      <c r="E13258" s="264">
        <v>43588</v>
      </c>
      <c r="F13258" s="260" t="s">
        <v>4505</v>
      </c>
      <c r="G13258" s="260" t="s">
        <v>2229</v>
      </c>
      <c r="H13258" s="265" t="s">
        <v>4505</v>
      </c>
      <c r="I13258" s="265" t="s">
        <v>4503</v>
      </c>
      <c r="J13258" s="266">
        <v>-22067.29</v>
      </c>
      <c r="K13258" s="83" t="str">
        <f>IFERROR(IFERROR(VLOOKUP(I13258,'DE-PARA'!B:D,3,0),VLOOKUP(I13258,'DE-PARA'!C:D,2,0)),"NÃO ENCONTRADO")</f>
        <v>Encargos sobre Folha de Pagamento</v>
      </c>
      <c r="L13258" s="50" t="str">
        <f>VLOOKUP(K13258,'Base -Receita-Despesa'!$B:$AS,1,FALSE)</f>
        <v>Encargos sobre Folha de Pagamento</v>
      </c>
    </row>
    <row r="13259" spans="1:12" x14ac:dyDescent="0.3">
      <c r="A13259" s="82" t="str">
        <f t="shared" si="414"/>
        <v>2019</v>
      </c>
      <c r="B13259" s="260" t="s">
        <v>2228</v>
      </c>
      <c r="C13259" s="261" t="s">
        <v>138</v>
      </c>
      <c r="D13259" s="74" t="str">
        <f t="shared" si="415"/>
        <v>mai/2019</v>
      </c>
      <c r="E13259" s="264">
        <v>43588</v>
      </c>
      <c r="F13259" s="260" t="s">
        <v>4505</v>
      </c>
      <c r="G13259" s="260" t="s">
        <v>2229</v>
      </c>
      <c r="H13259" s="265" t="s">
        <v>4505</v>
      </c>
      <c r="I13259" s="265" t="s">
        <v>562</v>
      </c>
      <c r="J13259" s="266">
        <v>-1094.53</v>
      </c>
      <c r="K13259" s="83" t="str">
        <f>IFERROR(IFERROR(VLOOKUP(I13259,'DE-PARA'!B:D,3,0),VLOOKUP(I13259,'DE-PARA'!C:D,2,0)),"NÃO ENCONTRADO")</f>
        <v>Outras Saídas</v>
      </c>
      <c r="L13259" s="50" t="str">
        <f>VLOOKUP(K13259,'Base -Receita-Despesa'!$B:$AS,1,FALSE)</f>
        <v>Outras Saídas</v>
      </c>
    </row>
    <row r="13260" spans="1:12" x14ac:dyDescent="0.3">
      <c r="A13260" s="82" t="str">
        <f t="shared" si="414"/>
        <v>2019</v>
      </c>
      <c r="B13260" s="260" t="s">
        <v>2228</v>
      </c>
      <c r="C13260" s="261" t="s">
        <v>138</v>
      </c>
      <c r="D13260" s="74" t="str">
        <f t="shared" si="415"/>
        <v>mai/2019</v>
      </c>
      <c r="E13260" s="264">
        <v>43588</v>
      </c>
      <c r="F13260" s="260" t="s">
        <v>4418</v>
      </c>
      <c r="G13260" s="260" t="s">
        <v>2229</v>
      </c>
      <c r="H13260" s="265" t="s">
        <v>4418</v>
      </c>
      <c r="I13260" s="265" t="s">
        <v>4503</v>
      </c>
      <c r="J13260" s="266">
        <v>-20555.830000000002</v>
      </c>
      <c r="K13260" s="83" t="str">
        <f>IFERROR(IFERROR(VLOOKUP(I13260,'DE-PARA'!B:D,3,0),VLOOKUP(I13260,'DE-PARA'!C:D,2,0)),"NÃO ENCONTRADO")</f>
        <v>Encargos sobre Folha de Pagamento</v>
      </c>
      <c r="L13260" s="50" t="str">
        <f>VLOOKUP(K13260,'Base -Receita-Despesa'!$B:$AS,1,FALSE)</f>
        <v>Encargos sobre Folha de Pagamento</v>
      </c>
    </row>
    <row r="13261" spans="1:12" x14ac:dyDescent="0.3">
      <c r="A13261" s="82" t="str">
        <f t="shared" si="414"/>
        <v>2019</v>
      </c>
      <c r="B13261" s="260" t="s">
        <v>2228</v>
      </c>
      <c r="C13261" s="261" t="s">
        <v>138</v>
      </c>
      <c r="D13261" s="74" t="str">
        <f t="shared" si="415"/>
        <v>mai/2019</v>
      </c>
      <c r="E13261" s="264">
        <v>43588</v>
      </c>
      <c r="F13261" s="260" t="s">
        <v>4418</v>
      </c>
      <c r="G13261" s="260" t="s">
        <v>2229</v>
      </c>
      <c r="H13261" s="265" t="s">
        <v>4418</v>
      </c>
      <c r="I13261" s="265" t="s">
        <v>562</v>
      </c>
      <c r="J13261" s="266">
        <v>-4731.9399999999996</v>
      </c>
      <c r="K13261" s="83" t="str">
        <f>IFERROR(IFERROR(VLOOKUP(I13261,'DE-PARA'!B:D,3,0),VLOOKUP(I13261,'DE-PARA'!C:D,2,0)),"NÃO ENCONTRADO")</f>
        <v>Outras Saídas</v>
      </c>
      <c r="L13261" s="50" t="str">
        <f>VLOOKUP(K13261,'Base -Receita-Despesa'!$B:$AS,1,FALSE)</f>
        <v>Outras Saídas</v>
      </c>
    </row>
    <row r="13262" spans="1:12" x14ac:dyDescent="0.3">
      <c r="A13262" s="82" t="str">
        <f t="shared" si="414"/>
        <v>2019</v>
      </c>
      <c r="B13262" s="260" t="s">
        <v>2228</v>
      </c>
      <c r="C13262" s="261" t="s">
        <v>138</v>
      </c>
      <c r="D13262" s="74" t="str">
        <f t="shared" si="415"/>
        <v>mai/2019</v>
      </c>
      <c r="E13262" s="264">
        <v>43588</v>
      </c>
      <c r="F13262" s="260" t="s">
        <v>4506</v>
      </c>
      <c r="G13262" s="260" t="s">
        <v>2229</v>
      </c>
      <c r="H13262" s="265" t="s">
        <v>4506</v>
      </c>
      <c r="I13262" s="265" t="s">
        <v>4503</v>
      </c>
      <c r="J13262" s="266">
        <v>-43617.39</v>
      </c>
      <c r="K13262" s="83" t="str">
        <f>IFERROR(IFERROR(VLOOKUP(I13262,'DE-PARA'!B:D,3,0),VLOOKUP(I13262,'DE-PARA'!C:D,2,0)),"NÃO ENCONTRADO")</f>
        <v>Encargos sobre Folha de Pagamento</v>
      </c>
      <c r="L13262" s="50" t="str">
        <f>VLOOKUP(K13262,'Base -Receita-Despesa'!$B:$AS,1,FALSE)</f>
        <v>Encargos sobre Folha de Pagamento</v>
      </c>
    </row>
    <row r="13263" spans="1:12" x14ac:dyDescent="0.3">
      <c r="A13263" s="82" t="str">
        <f t="shared" si="414"/>
        <v>2019</v>
      </c>
      <c r="B13263" s="260" t="s">
        <v>2228</v>
      </c>
      <c r="C13263" s="261" t="s">
        <v>138</v>
      </c>
      <c r="D13263" s="74" t="str">
        <f t="shared" si="415"/>
        <v>mai/2019</v>
      </c>
      <c r="E13263" s="264">
        <v>43588</v>
      </c>
      <c r="F13263" s="260" t="s">
        <v>4506</v>
      </c>
      <c r="G13263" s="260" t="s">
        <v>2229</v>
      </c>
      <c r="H13263" s="265" t="s">
        <v>4506</v>
      </c>
      <c r="I13263" s="265" t="s">
        <v>562</v>
      </c>
      <c r="J13263" s="266">
        <v>-9805.18</v>
      </c>
      <c r="K13263" s="83" t="str">
        <f>IFERROR(IFERROR(VLOOKUP(I13263,'DE-PARA'!B:D,3,0),VLOOKUP(I13263,'DE-PARA'!C:D,2,0)),"NÃO ENCONTRADO")</f>
        <v>Outras Saídas</v>
      </c>
      <c r="L13263" s="50" t="str">
        <f>VLOOKUP(K13263,'Base -Receita-Despesa'!$B:$AS,1,FALSE)</f>
        <v>Outras Saídas</v>
      </c>
    </row>
    <row r="13264" spans="1:12" x14ac:dyDescent="0.3">
      <c r="A13264" s="82" t="str">
        <f t="shared" si="414"/>
        <v>2019</v>
      </c>
      <c r="B13264" s="260" t="s">
        <v>2228</v>
      </c>
      <c r="C13264" s="261" t="s">
        <v>138</v>
      </c>
      <c r="D13264" s="74" t="str">
        <f t="shared" si="415"/>
        <v>mai/2019</v>
      </c>
      <c r="E13264" s="264">
        <v>43588</v>
      </c>
      <c r="F13264" s="260">
        <v>24</v>
      </c>
      <c r="G13264" s="260" t="s">
        <v>2229</v>
      </c>
      <c r="H13264" s="265" t="s">
        <v>3533</v>
      </c>
      <c r="I13264" s="265" t="s">
        <v>119</v>
      </c>
      <c r="J13264" s="266">
        <v>-80000</v>
      </c>
      <c r="K13264" s="83" t="str">
        <f>IFERROR(IFERROR(VLOOKUP(I13264,'DE-PARA'!B:D,3,0),VLOOKUP(I13264,'DE-PARA'!C:D,2,0)),"NÃO ENCONTRADO")</f>
        <v>Serviços</v>
      </c>
      <c r="L13264" s="50" t="str">
        <f>VLOOKUP(K13264,'Base -Receita-Despesa'!$B:$AS,1,FALSE)</f>
        <v>Serviços</v>
      </c>
    </row>
    <row r="13265" spans="1:12" x14ac:dyDescent="0.3">
      <c r="A13265" s="82" t="str">
        <f t="shared" si="414"/>
        <v>2019</v>
      </c>
      <c r="B13265" s="260" t="s">
        <v>2228</v>
      </c>
      <c r="C13265" s="261" t="s">
        <v>138</v>
      </c>
      <c r="D13265" s="74" t="str">
        <f t="shared" si="415"/>
        <v>mai/2019</v>
      </c>
      <c r="E13265" s="264">
        <v>43588</v>
      </c>
      <c r="F13265" s="260">
        <v>324484</v>
      </c>
      <c r="G13265" s="260" t="s">
        <v>2229</v>
      </c>
      <c r="H13265" s="265" t="s">
        <v>4386</v>
      </c>
      <c r="I13265" s="265" t="s">
        <v>2182</v>
      </c>
      <c r="J13265" s="265">
        <v>-884</v>
      </c>
      <c r="K13265" s="83" t="str">
        <f>IFERROR(IFERROR(VLOOKUP(I13265,'DE-PARA'!B:D,3,0),VLOOKUP(I13265,'DE-PARA'!C:D,2,0)),"NÃO ENCONTRADO")</f>
        <v>Materiais</v>
      </c>
      <c r="L13265" s="50" t="str">
        <f>VLOOKUP(K13265,'Base -Receita-Despesa'!$B:$AS,1,FALSE)</f>
        <v>Materiais</v>
      </c>
    </row>
    <row r="13266" spans="1:12" x14ac:dyDescent="0.3">
      <c r="A13266" s="82" t="str">
        <f t="shared" si="414"/>
        <v>2019</v>
      </c>
      <c r="B13266" s="260" t="s">
        <v>2228</v>
      </c>
      <c r="C13266" s="261" t="s">
        <v>138</v>
      </c>
      <c r="D13266" s="74" t="str">
        <f t="shared" si="415"/>
        <v>mai/2019</v>
      </c>
      <c r="E13266" s="264">
        <v>43588</v>
      </c>
      <c r="F13266" s="260">
        <v>324484</v>
      </c>
      <c r="G13266" s="260" t="s">
        <v>2229</v>
      </c>
      <c r="H13266" s="265" t="s">
        <v>4386</v>
      </c>
      <c r="I13266" s="265" t="s">
        <v>562</v>
      </c>
      <c r="J13266" s="265">
        <v>-41.36</v>
      </c>
      <c r="K13266" s="83" t="str">
        <f>IFERROR(IFERROR(VLOOKUP(I13266,'DE-PARA'!B:D,3,0),VLOOKUP(I13266,'DE-PARA'!C:D,2,0)),"NÃO ENCONTRADO")</f>
        <v>Outras Saídas</v>
      </c>
      <c r="L13266" s="50" t="str">
        <f>VLOOKUP(K13266,'Base -Receita-Despesa'!$B:$AS,1,FALSE)</f>
        <v>Outras Saídas</v>
      </c>
    </row>
    <row r="13267" spans="1:12" x14ac:dyDescent="0.3">
      <c r="A13267" s="82" t="str">
        <f t="shared" si="414"/>
        <v>2019</v>
      </c>
      <c r="B13267" s="260" t="s">
        <v>2228</v>
      </c>
      <c r="C13267" s="261" t="s">
        <v>138</v>
      </c>
      <c r="D13267" s="74" t="str">
        <f t="shared" si="415"/>
        <v>mai/2019</v>
      </c>
      <c r="E13267" s="264">
        <v>43588</v>
      </c>
      <c r="F13267" s="260">
        <v>327223</v>
      </c>
      <c r="G13267" s="260" t="s">
        <v>2229</v>
      </c>
      <c r="H13267" s="265" t="s">
        <v>4386</v>
      </c>
      <c r="I13267" s="265" t="s">
        <v>2182</v>
      </c>
      <c r="J13267" s="266">
        <v>-1040</v>
      </c>
      <c r="K13267" s="83" t="str">
        <f>IFERROR(IFERROR(VLOOKUP(I13267,'DE-PARA'!B:D,3,0),VLOOKUP(I13267,'DE-PARA'!C:D,2,0)),"NÃO ENCONTRADO")</f>
        <v>Materiais</v>
      </c>
      <c r="L13267" s="50" t="str">
        <f>VLOOKUP(K13267,'Base -Receita-Despesa'!$B:$AS,1,FALSE)</f>
        <v>Materiais</v>
      </c>
    </row>
    <row r="13268" spans="1:12" x14ac:dyDescent="0.3">
      <c r="A13268" s="82" t="str">
        <f t="shared" si="414"/>
        <v>2019</v>
      </c>
      <c r="B13268" s="260" t="s">
        <v>2228</v>
      </c>
      <c r="C13268" s="261" t="s">
        <v>138</v>
      </c>
      <c r="D13268" s="74" t="str">
        <f t="shared" si="415"/>
        <v>mai/2019</v>
      </c>
      <c r="E13268" s="264">
        <v>43588</v>
      </c>
      <c r="F13268" s="260">
        <v>327223</v>
      </c>
      <c r="G13268" s="260" t="s">
        <v>2229</v>
      </c>
      <c r="H13268" s="265" t="s">
        <v>4386</v>
      </c>
      <c r="I13268" s="265" t="s">
        <v>562</v>
      </c>
      <c r="J13268" s="265">
        <v>-22.54</v>
      </c>
      <c r="K13268" s="83" t="str">
        <f>IFERROR(IFERROR(VLOOKUP(I13268,'DE-PARA'!B:D,3,0),VLOOKUP(I13268,'DE-PARA'!C:D,2,0)),"NÃO ENCONTRADO")</f>
        <v>Outras Saídas</v>
      </c>
      <c r="L13268" s="50" t="str">
        <f>VLOOKUP(K13268,'Base -Receita-Despesa'!$B:$AS,1,FALSE)</f>
        <v>Outras Saídas</v>
      </c>
    </row>
    <row r="13269" spans="1:12" x14ac:dyDescent="0.3">
      <c r="A13269" s="82" t="str">
        <f t="shared" si="414"/>
        <v>2019</v>
      </c>
      <c r="B13269" s="260" t="s">
        <v>2228</v>
      </c>
      <c r="C13269" s="261" t="s">
        <v>138</v>
      </c>
      <c r="D13269" s="74" t="str">
        <f t="shared" si="415"/>
        <v>mai/2019</v>
      </c>
      <c r="E13269" s="264">
        <v>43588</v>
      </c>
      <c r="F13269" s="260">
        <v>38</v>
      </c>
      <c r="G13269" s="260" t="s">
        <v>2229</v>
      </c>
      <c r="H13269" s="265" t="s">
        <v>3189</v>
      </c>
      <c r="I13269" s="265" t="s">
        <v>2176</v>
      </c>
      <c r="J13269" s="266">
        <v>-170811.74</v>
      </c>
      <c r="K13269" s="83" t="str">
        <f>IFERROR(IFERROR(VLOOKUP(I13269,'DE-PARA'!B:D,3,0),VLOOKUP(I13269,'DE-PARA'!C:D,2,0)),"NÃO ENCONTRADO")</f>
        <v>Pessoal</v>
      </c>
      <c r="L13269" s="50" t="str">
        <f>VLOOKUP(K13269,'Base -Receita-Despesa'!$B:$AS,1,FALSE)</f>
        <v>Pessoal</v>
      </c>
    </row>
    <row r="13270" spans="1:12" x14ac:dyDescent="0.3">
      <c r="A13270" s="82" t="str">
        <f t="shared" si="414"/>
        <v>2019</v>
      </c>
      <c r="B13270" s="260" t="s">
        <v>2228</v>
      </c>
      <c r="C13270" s="261" t="s">
        <v>138</v>
      </c>
      <c r="D13270" s="74" t="str">
        <f t="shared" si="415"/>
        <v>mai/2019</v>
      </c>
      <c r="E13270" s="264">
        <v>43588</v>
      </c>
      <c r="F13270" s="260">
        <v>36</v>
      </c>
      <c r="G13270" s="260" t="s">
        <v>2229</v>
      </c>
      <c r="H13270" s="265" t="s">
        <v>3189</v>
      </c>
      <c r="I13270" s="265" t="s">
        <v>2176</v>
      </c>
      <c r="J13270" s="266">
        <v>-368272.82</v>
      </c>
      <c r="K13270" s="83" t="str">
        <f>IFERROR(IFERROR(VLOOKUP(I13270,'DE-PARA'!B:D,3,0),VLOOKUP(I13270,'DE-PARA'!C:D,2,0)),"NÃO ENCONTRADO")</f>
        <v>Pessoal</v>
      </c>
      <c r="L13270" s="50" t="str">
        <f>VLOOKUP(K13270,'Base -Receita-Despesa'!$B:$AS,1,FALSE)</f>
        <v>Pessoal</v>
      </c>
    </row>
    <row r="13271" spans="1:12" x14ac:dyDescent="0.3">
      <c r="A13271" s="82" t="str">
        <f t="shared" si="414"/>
        <v>2019</v>
      </c>
      <c r="B13271" s="260" t="s">
        <v>2228</v>
      </c>
      <c r="C13271" s="261" t="s">
        <v>138</v>
      </c>
      <c r="D13271" s="74" t="str">
        <f t="shared" si="415"/>
        <v>mai/2019</v>
      </c>
      <c r="E13271" s="264">
        <v>43588</v>
      </c>
      <c r="F13271" s="260">
        <v>249</v>
      </c>
      <c r="G13271" s="260" t="s">
        <v>2229</v>
      </c>
      <c r="H13271" s="265" t="s">
        <v>2357</v>
      </c>
      <c r="I13271" s="265" t="s">
        <v>164</v>
      </c>
      <c r="J13271" s="266">
        <v>-7000</v>
      </c>
      <c r="K13271" s="83" t="str">
        <f>IFERROR(IFERROR(VLOOKUP(I13271,'DE-PARA'!B:D,3,0),VLOOKUP(I13271,'DE-PARA'!C:D,2,0)),"NÃO ENCONTRADO")</f>
        <v>Concessionárias (água, luz e telefone)</v>
      </c>
      <c r="L13271" s="50" t="str">
        <f>VLOOKUP(K13271,'Base -Receita-Despesa'!$B:$AS,1,FALSE)</f>
        <v>Concessionárias (água, luz e telefone)</v>
      </c>
    </row>
    <row r="13272" spans="1:12" x14ac:dyDescent="0.3">
      <c r="A13272" s="82" t="str">
        <f t="shared" si="414"/>
        <v>2019</v>
      </c>
      <c r="B13272" s="260" t="s">
        <v>2228</v>
      </c>
      <c r="C13272" s="261" t="s">
        <v>138</v>
      </c>
      <c r="D13272" s="74" t="str">
        <f t="shared" si="415"/>
        <v>mai/2019</v>
      </c>
      <c r="E13272" s="264">
        <v>43588</v>
      </c>
      <c r="F13272" s="260">
        <v>19725</v>
      </c>
      <c r="G13272" s="260" t="s">
        <v>2229</v>
      </c>
      <c r="H13272" s="265" t="s">
        <v>2370</v>
      </c>
      <c r="I13272" s="265" t="s">
        <v>145</v>
      </c>
      <c r="J13272" s="266">
        <v>-4996.57</v>
      </c>
      <c r="K13272" s="83" t="str">
        <f>IFERROR(IFERROR(VLOOKUP(I13272,'DE-PARA'!B:D,3,0),VLOOKUP(I13272,'DE-PARA'!C:D,2,0)),"NÃO ENCONTRADO")</f>
        <v>Serviços</v>
      </c>
      <c r="L13272" s="50" t="str">
        <f>VLOOKUP(K13272,'Base -Receita-Despesa'!$B:$AS,1,FALSE)</f>
        <v>Serviços</v>
      </c>
    </row>
    <row r="13273" spans="1:12" x14ac:dyDescent="0.3">
      <c r="A13273" s="82" t="str">
        <f t="shared" si="414"/>
        <v>2019</v>
      </c>
      <c r="B13273" s="260" t="s">
        <v>2228</v>
      </c>
      <c r="C13273" s="261" t="s">
        <v>138</v>
      </c>
      <c r="D13273" s="74" t="str">
        <f t="shared" si="415"/>
        <v>mai/2019</v>
      </c>
      <c r="E13273" s="264">
        <v>43588</v>
      </c>
      <c r="F13273" s="260" t="s">
        <v>1070</v>
      </c>
      <c r="G13273" s="260" t="s">
        <v>2229</v>
      </c>
      <c r="H13273" s="265" t="s">
        <v>1071</v>
      </c>
      <c r="I13273" s="265" t="s">
        <v>2237</v>
      </c>
      <c r="J13273" s="266">
        <v>1010707.71</v>
      </c>
      <c r="K13273" s="83" t="str">
        <f>IFERROR(IFERROR(VLOOKUP(I13273,'DE-PARA'!B:D,3,0),VLOOKUP(I13273,'DE-PARA'!C:D,2,0)),"NÃO ENCONTRADO")</f>
        <v>Entrada Conta Aplicação (+)</v>
      </c>
      <c r="L13273" s="50" t="str">
        <f>VLOOKUP(K13273,'Base -Receita-Despesa'!$B:$AS,1,FALSE)</f>
        <v>ENTRADA CONTA APLICAÇÃO (+)</v>
      </c>
    </row>
    <row r="13274" spans="1:12" x14ac:dyDescent="0.3">
      <c r="A13274" s="82" t="str">
        <f t="shared" si="414"/>
        <v>2019</v>
      </c>
      <c r="B13274" s="260" t="s">
        <v>2228</v>
      </c>
      <c r="C13274" s="261" t="s">
        <v>138</v>
      </c>
      <c r="D13274" s="74" t="str">
        <f t="shared" si="415"/>
        <v>mai/2019</v>
      </c>
      <c r="E13274" s="264">
        <v>43588</v>
      </c>
      <c r="F13274" s="260" t="s">
        <v>1261</v>
      </c>
      <c r="G13274" s="260" t="s">
        <v>2229</v>
      </c>
      <c r="H13274" s="265" t="s">
        <v>2250</v>
      </c>
      <c r="I13274" s="265" t="s">
        <v>135</v>
      </c>
      <c r="J13274" s="265">
        <v>-9.5</v>
      </c>
      <c r="K13274" s="83" t="str">
        <f>IFERROR(IFERROR(VLOOKUP(I13274,'DE-PARA'!B:D,3,0),VLOOKUP(I13274,'DE-PARA'!C:D,2,0)),"NÃO ENCONTRADO")</f>
        <v>Outras Saídas</v>
      </c>
      <c r="L13274" s="50" t="str">
        <f>VLOOKUP(K13274,'Base -Receita-Despesa'!$B:$AS,1,FALSE)</f>
        <v>Outras Saídas</v>
      </c>
    </row>
    <row r="13275" spans="1:12" x14ac:dyDescent="0.3">
      <c r="A13275" s="82" t="str">
        <f t="shared" si="414"/>
        <v>2019</v>
      </c>
      <c r="B13275" s="260" t="s">
        <v>2228</v>
      </c>
      <c r="C13275" s="261" t="s">
        <v>138</v>
      </c>
      <c r="D13275" s="74" t="str">
        <f t="shared" si="415"/>
        <v>mai/2019</v>
      </c>
      <c r="E13275" s="264">
        <v>43588</v>
      </c>
      <c r="F13275" s="260" t="s">
        <v>1261</v>
      </c>
      <c r="G13275" s="260" t="s">
        <v>2229</v>
      </c>
      <c r="H13275" s="265" t="s">
        <v>2250</v>
      </c>
      <c r="I13275" s="265" t="s">
        <v>135</v>
      </c>
      <c r="J13275" s="265">
        <v>-9.5</v>
      </c>
      <c r="K13275" s="83" t="str">
        <f>IFERROR(IFERROR(VLOOKUP(I13275,'DE-PARA'!B:D,3,0),VLOOKUP(I13275,'DE-PARA'!C:D,2,0)),"NÃO ENCONTRADO")</f>
        <v>Outras Saídas</v>
      </c>
      <c r="L13275" s="50" t="str">
        <f>VLOOKUP(K13275,'Base -Receita-Despesa'!$B:$AS,1,FALSE)</f>
        <v>Outras Saídas</v>
      </c>
    </row>
    <row r="13276" spans="1:12" x14ac:dyDescent="0.3">
      <c r="A13276" s="82" t="str">
        <f t="shared" si="414"/>
        <v>2019</v>
      </c>
      <c r="B13276" s="260" t="s">
        <v>2228</v>
      </c>
      <c r="C13276" s="261" t="s">
        <v>138</v>
      </c>
      <c r="D13276" s="74" t="str">
        <f t="shared" si="415"/>
        <v>mai/2019</v>
      </c>
      <c r="E13276" s="264">
        <v>43588</v>
      </c>
      <c r="F13276" s="260" t="s">
        <v>1261</v>
      </c>
      <c r="G13276" s="260" t="s">
        <v>2229</v>
      </c>
      <c r="H13276" s="265" t="s">
        <v>2250</v>
      </c>
      <c r="I13276" s="265" t="s">
        <v>135</v>
      </c>
      <c r="J13276" s="265">
        <v>-9.5</v>
      </c>
      <c r="K13276" s="83" t="str">
        <f>IFERROR(IFERROR(VLOOKUP(I13276,'DE-PARA'!B:D,3,0),VLOOKUP(I13276,'DE-PARA'!C:D,2,0)),"NÃO ENCONTRADO")</f>
        <v>Outras Saídas</v>
      </c>
      <c r="L13276" s="50" t="str">
        <f>VLOOKUP(K13276,'Base -Receita-Despesa'!$B:$AS,1,FALSE)</f>
        <v>Outras Saídas</v>
      </c>
    </row>
    <row r="13277" spans="1:12" x14ac:dyDescent="0.3">
      <c r="A13277" s="82" t="str">
        <f t="shared" si="414"/>
        <v>2019</v>
      </c>
      <c r="B13277" s="260" t="s">
        <v>2228</v>
      </c>
      <c r="C13277" s="261" t="s">
        <v>138</v>
      </c>
      <c r="D13277" s="74" t="str">
        <f t="shared" si="415"/>
        <v>mai/2019</v>
      </c>
      <c r="E13277" s="264">
        <v>43588</v>
      </c>
      <c r="F13277" s="260" t="s">
        <v>1261</v>
      </c>
      <c r="G13277" s="260" t="s">
        <v>2229</v>
      </c>
      <c r="H13277" s="265" t="s">
        <v>2250</v>
      </c>
      <c r="I13277" s="265" t="s">
        <v>135</v>
      </c>
      <c r="J13277" s="265">
        <v>-9.5</v>
      </c>
      <c r="K13277" s="83" t="str">
        <f>IFERROR(IFERROR(VLOOKUP(I13277,'DE-PARA'!B:D,3,0),VLOOKUP(I13277,'DE-PARA'!C:D,2,0)),"NÃO ENCONTRADO")</f>
        <v>Outras Saídas</v>
      </c>
      <c r="L13277" s="50" t="str">
        <f>VLOOKUP(K13277,'Base -Receita-Despesa'!$B:$AS,1,FALSE)</f>
        <v>Outras Saídas</v>
      </c>
    </row>
    <row r="13278" spans="1:12" x14ac:dyDescent="0.3">
      <c r="A13278" s="82" t="str">
        <f t="shared" si="414"/>
        <v>2019</v>
      </c>
      <c r="B13278" s="260" t="s">
        <v>2228</v>
      </c>
      <c r="C13278" s="261" t="s">
        <v>138</v>
      </c>
      <c r="D13278" s="74" t="str">
        <f t="shared" si="415"/>
        <v>mai/2019</v>
      </c>
      <c r="E13278" s="264">
        <v>43588</v>
      </c>
      <c r="F13278" s="260" t="s">
        <v>1261</v>
      </c>
      <c r="G13278" s="260" t="s">
        <v>2229</v>
      </c>
      <c r="H13278" s="265" t="s">
        <v>2250</v>
      </c>
      <c r="I13278" s="265" t="s">
        <v>135</v>
      </c>
      <c r="J13278" s="265">
        <v>-9.5</v>
      </c>
      <c r="K13278" s="83" t="str">
        <f>IFERROR(IFERROR(VLOOKUP(I13278,'DE-PARA'!B:D,3,0),VLOOKUP(I13278,'DE-PARA'!C:D,2,0)),"NÃO ENCONTRADO")</f>
        <v>Outras Saídas</v>
      </c>
      <c r="L13278" s="50" t="str">
        <f>VLOOKUP(K13278,'Base -Receita-Despesa'!$B:$AS,1,FALSE)</f>
        <v>Outras Saídas</v>
      </c>
    </row>
    <row r="13279" spans="1:12" x14ac:dyDescent="0.3">
      <c r="A13279" s="82" t="str">
        <f t="shared" si="414"/>
        <v>2019</v>
      </c>
      <c r="B13279" s="260" t="s">
        <v>2228</v>
      </c>
      <c r="C13279" s="261" t="s">
        <v>138</v>
      </c>
      <c r="D13279" s="74" t="str">
        <f t="shared" si="415"/>
        <v>mai/2019</v>
      </c>
      <c r="E13279" s="264">
        <v>43588</v>
      </c>
      <c r="F13279" s="260" t="s">
        <v>1261</v>
      </c>
      <c r="G13279" s="260" t="s">
        <v>2229</v>
      </c>
      <c r="H13279" s="265" t="s">
        <v>2250</v>
      </c>
      <c r="I13279" s="265" t="s">
        <v>135</v>
      </c>
      <c r="J13279" s="265">
        <v>-9.5</v>
      </c>
      <c r="K13279" s="83" t="str">
        <f>IFERROR(IFERROR(VLOOKUP(I13279,'DE-PARA'!B:D,3,0),VLOOKUP(I13279,'DE-PARA'!C:D,2,0)),"NÃO ENCONTRADO")</f>
        <v>Outras Saídas</v>
      </c>
      <c r="L13279" s="50" t="str">
        <f>VLOOKUP(K13279,'Base -Receita-Despesa'!$B:$AS,1,FALSE)</f>
        <v>Outras Saídas</v>
      </c>
    </row>
    <row r="13280" spans="1:12" x14ac:dyDescent="0.3">
      <c r="A13280" s="82" t="str">
        <f t="shared" si="414"/>
        <v>2019</v>
      </c>
      <c r="B13280" s="260" t="s">
        <v>2228</v>
      </c>
      <c r="C13280" s="261" t="s">
        <v>138</v>
      </c>
      <c r="D13280" s="74" t="str">
        <f t="shared" si="415"/>
        <v>mai/2019</v>
      </c>
      <c r="E13280" s="264">
        <v>43588</v>
      </c>
      <c r="F13280" s="260" t="s">
        <v>1261</v>
      </c>
      <c r="G13280" s="260" t="s">
        <v>2229</v>
      </c>
      <c r="H13280" s="265" t="s">
        <v>2250</v>
      </c>
      <c r="I13280" s="265" t="s">
        <v>135</v>
      </c>
      <c r="J13280" s="265">
        <v>-9.5</v>
      </c>
      <c r="K13280" s="83" t="str">
        <f>IFERROR(IFERROR(VLOOKUP(I13280,'DE-PARA'!B:D,3,0),VLOOKUP(I13280,'DE-PARA'!C:D,2,0)),"NÃO ENCONTRADO")</f>
        <v>Outras Saídas</v>
      </c>
      <c r="L13280" s="50" t="str">
        <f>VLOOKUP(K13280,'Base -Receita-Despesa'!$B:$AS,1,FALSE)</f>
        <v>Outras Saídas</v>
      </c>
    </row>
    <row r="13281" spans="1:12" x14ac:dyDescent="0.3">
      <c r="A13281" s="82" t="str">
        <f t="shared" si="414"/>
        <v>2019</v>
      </c>
      <c r="B13281" s="260" t="s">
        <v>2228</v>
      </c>
      <c r="C13281" s="261" t="s">
        <v>138</v>
      </c>
      <c r="D13281" s="74" t="str">
        <f t="shared" si="415"/>
        <v>mai/2019</v>
      </c>
      <c r="E13281" s="264">
        <v>43588</v>
      </c>
      <c r="F13281" s="260" t="s">
        <v>1261</v>
      </c>
      <c r="G13281" s="260" t="s">
        <v>2229</v>
      </c>
      <c r="H13281" s="265" t="s">
        <v>2250</v>
      </c>
      <c r="I13281" s="265" t="s">
        <v>135</v>
      </c>
      <c r="J13281" s="265">
        <v>-9.5</v>
      </c>
      <c r="K13281" s="83" t="str">
        <f>IFERROR(IFERROR(VLOOKUP(I13281,'DE-PARA'!B:D,3,0),VLOOKUP(I13281,'DE-PARA'!C:D,2,0)),"NÃO ENCONTRADO")</f>
        <v>Outras Saídas</v>
      </c>
      <c r="L13281" s="50" t="str">
        <f>VLOOKUP(K13281,'Base -Receita-Despesa'!$B:$AS,1,FALSE)</f>
        <v>Outras Saídas</v>
      </c>
    </row>
    <row r="13282" spans="1:12" x14ac:dyDescent="0.3">
      <c r="A13282" s="82" t="str">
        <f t="shared" si="414"/>
        <v>2019</v>
      </c>
      <c r="B13282" s="260" t="s">
        <v>2228</v>
      </c>
      <c r="C13282" s="261" t="s">
        <v>138</v>
      </c>
      <c r="D13282" s="74" t="str">
        <f t="shared" si="415"/>
        <v>mai/2019</v>
      </c>
      <c r="E13282" s="264">
        <v>43588</v>
      </c>
      <c r="F13282" s="260" t="s">
        <v>1261</v>
      </c>
      <c r="G13282" s="260" t="s">
        <v>2229</v>
      </c>
      <c r="H13282" s="265" t="s">
        <v>2250</v>
      </c>
      <c r="I13282" s="265" t="s">
        <v>135</v>
      </c>
      <c r="J13282" s="265">
        <v>-9.5</v>
      </c>
      <c r="K13282" s="83" t="str">
        <f>IFERROR(IFERROR(VLOOKUP(I13282,'DE-PARA'!B:D,3,0),VLOOKUP(I13282,'DE-PARA'!C:D,2,0)),"NÃO ENCONTRADO")</f>
        <v>Outras Saídas</v>
      </c>
      <c r="L13282" s="50" t="str">
        <f>VLOOKUP(K13282,'Base -Receita-Despesa'!$B:$AS,1,FALSE)</f>
        <v>Outras Saídas</v>
      </c>
    </row>
    <row r="13283" spans="1:12" x14ac:dyDescent="0.3">
      <c r="A13283" s="82" t="str">
        <f t="shared" si="414"/>
        <v>2019</v>
      </c>
      <c r="B13283" s="260" t="s">
        <v>2228</v>
      </c>
      <c r="C13283" s="261" t="s">
        <v>138</v>
      </c>
      <c r="D13283" s="74" t="str">
        <f t="shared" si="415"/>
        <v>mai/2019</v>
      </c>
      <c r="E13283" s="264">
        <v>43588</v>
      </c>
      <c r="F13283" s="260" t="s">
        <v>1261</v>
      </c>
      <c r="G13283" s="260" t="s">
        <v>2229</v>
      </c>
      <c r="H13283" s="265" t="s">
        <v>2250</v>
      </c>
      <c r="I13283" s="265" t="s">
        <v>135</v>
      </c>
      <c r="J13283" s="265">
        <v>-9.5</v>
      </c>
      <c r="K13283" s="83" t="str">
        <f>IFERROR(IFERROR(VLOOKUP(I13283,'DE-PARA'!B:D,3,0),VLOOKUP(I13283,'DE-PARA'!C:D,2,0)),"NÃO ENCONTRADO")</f>
        <v>Outras Saídas</v>
      </c>
      <c r="L13283" s="50" t="str">
        <f>VLOOKUP(K13283,'Base -Receita-Despesa'!$B:$AS,1,FALSE)</f>
        <v>Outras Saídas</v>
      </c>
    </row>
    <row r="13284" spans="1:12" x14ac:dyDescent="0.3">
      <c r="A13284" s="82" t="str">
        <f t="shared" si="414"/>
        <v>2019</v>
      </c>
      <c r="B13284" s="260" t="s">
        <v>2228</v>
      </c>
      <c r="C13284" s="261" t="s">
        <v>138</v>
      </c>
      <c r="D13284" s="74" t="str">
        <f t="shared" si="415"/>
        <v>mai/2019</v>
      </c>
      <c r="E13284" s="264">
        <v>43588</v>
      </c>
      <c r="F13284" s="260" t="s">
        <v>1261</v>
      </c>
      <c r="G13284" s="260" t="s">
        <v>2229</v>
      </c>
      <c r="H13284" s="265" t="s">
        <v>2250</v>
      </c>
      <c r="I13284" s="265" t="s">
        <v>135</v>
      </c>
      <c r="J13284" s="265">
        <v>-9.5</v>
      </c>
      <c r="K13284" s="83" t="str">
        <f>IFERROR(IFERROR(VLOOKUP(I13284,'DE-PARA'!B:D,3,0),VLOOKUP(I13284,'DE-PARA'!C:D,2,0)),"NÃO ENCONTRADO")</f>
        <v>Outras Saídas</v>
      </c>
      <c r="L13284" s="50" t="str">
        <f>VLOOKUP(K13284,'Base -Receita-Despesa'!$B:$AS,1,FALSE)</f>
        <v>Outras Saídas</v>
      </c>
    </row>
    <row r="13285" spans="1:12" x14ac:dyDescent="0.3">
      <c r="A13285" s="82" t="str">
        <f t="shared" si="414"/>
        <v>2019</v>
      </c>
      <c r="B13285" s="260" t="s">
        <v>2228</v>
      </c>
      <c r="C13285" s="261" t="s">
        <v>138</v>
      </c>
      <c r="D13285" s="74" t="str">
        <f t="shared" si="415"/>
        <v>mai/2019</v>
      </c>
      <c r="E13285" s="264">
        <v>43588</v>
      </c>
      <c r="F13285" s="260" t="s">
        <v>1261</v>
      </c>
      <c r="G13285" s="260" t="s">
        <v>2229</v>
      </c>
      <c r="H13285" s="265" t="s">
        <v>2250</v>
      </c>
      <c r="I13285" s="265" t="s">
        <v>135</v>
      </c>
      <c r="J13285" s="265">
        <v>-9.5</v>
      </c>
      <c r="K13285" s="83" t="str">
        <f>IFERROR(IFERROR(VLOOKUP(I13285,'DE-PARA'!B:D,3,0),VLOOKUP(I13285,'DE-PARA'!C:D,2,0)),"NÃO ENCONTRADO")</f>
        <v>Outras Saídas</v>
      </c>
      <c r="L13285" s="50" t="str">
        <f>VLOOKUP(K13285,'Base -Receita-Despesa'!$B:$AS,1,FALSE)</f>
        <v>Outras Saídas</v>
      </c>
    </row>
    <row r="13286" spans="1:12" x14ac:dyDescent="0.3">
      <c r="A13286" s="82" t="str">
        <f t="shared" si="414"/>
        <v>2019</v>
      </c>
      <c r="B13286" s="260" t="s">
        <v>2228</v>
      </c>
      <c r="C13286" s="261" t="s">
        <v>138</v>
      </c>
      <c r="D13286" s="74" t="str">
        <f t="shared" si="415"/>
        <v>mai/2019</v>
      </c>
      <c r="E13286" s="264">
        <v>43588</v>
      </c>
      <c r="F13286" s="260" t="s">
        <v>1261</v>
      </c>
      <c r="G13286" s="260" t="s">
        <v>2229</v>
      </c>
      <c r="H13286" s="265" t="s">
        <v>2250</v>
      </c>
      <c r="I13286" s="265" t="s">
        <v>135</v>
      </c>
      <c r="J13286" s="265">
        <v>-9.5</v>
      </c>
      <c r="K13286" s="83" t="str">
        <f>IFERROR(IFERROR(VLOOKUP(I13286,'DE-PARA'!B:D,3,0),VLOOKUP(I13286,'DE-PARA'!C:D,2,0)),"NÃO ENCONTRADO")</f>
        <v>Outras Saídas</v>
      </c>
      <c r="L13286" s="50" t="str">
        <f>VLOOKUP(K13286,'Base -Receita-Despesa'!$B:$AS,1,FALSE)</f>
        <v>Outras Saídas</v>
      </c>
    </row>
    <row r="13287" spans="1:12" x14ac:dyDescent="0.3">
      <c r="A13287" s="82" t="str">
        <f t="shared" si="414"/>
        <v>2019</v>
      </c>
      <c r="B13287" s="260" t="s">
        <v>2228</v>
      </c>
      <c r="C13287" s="261" t="s">
        <v>138</v>
      </c>
      <c r="D13287" s="74" t="str">
        <f t="shared" si="415"/>
        <v>mai/2019</v>
      </c>
      <c r="E13287" s="264">
        <v>43588</v>
      </c>
      <c r="F13287" s="260" t="s">
        <v>1261</v>
      </c>
      <c r="G13287" s="260" t="s">
        <v>2229</v>
      </c>
      <c r="H13287" s="265" t="s">
        <v>2250</v>
      </c>
      <c r="I13287" s="265" t="s">
        <v>135</v>
      </c>
      <c r="J13287" s="265">
        <v>-9.5</v>
      </c>
      <c r="K13287" s="83" t="str">
        <f>IFERROR(IFERROR(VLOOKUP(I13287,'DE-PARA'!B:D,3,0),VLOOKUP(I13287,'DE-PARA'!C:D,2,0)),"NÃO ENCONTRADO")</f>
        <v>Outras Saídas</v>
      </c>
      <c r="L13287" s="50" t="str">
        <f>VLOOKUP(K13287,'Base -Receita-Despesa'!$B:$AS,1,FALSE)</f>
        <v>Outras Saídas</v>
      </c>
    </row>
    <row r="13288" spans="1:12" x14ac:dyDescent="0.3">
      <c r="A13288" s="82" t="str">
        <f t="shared" si="414"/>
        <v>2019</v>
      </c>
      <c r="B13288" s="260" t="s">
        <v>2228</v>
      </c>
      <c r="C13288" s="261" t="s">
        <v>138</v>
      </c>
      <c r="D13288" s="74" t="str">
        <f t="shared" si="415"/>
        <v>mai/2019</v>
      </c>
      <c r="E13288" s="264">
        <v>43588</v>
      </c>
      <c r="F13288" s="260" t="s">
        <v>1261</v>
      </c>
      <c r="G13288" s="260" t="s">
        <v>2229</v>
      </c>
      <c r="H13288" s="265" t="s">
        <v>2250</v>
      </c>
      <c r="I13288" s="265" t="s">
        <v>135</v>
      </c>
      <c r="J13288" s="265">
        <v>-9.5</v>
      </c>
      <c r="K13288" s="83" t="str">
        <f>IFERROR(IFERROR(VLOOKUP(I13288,'DE-PARA'!B:D,3,0),VLOOKUP(I13288,'DE-PARA'!C:D,2,0)),"NÃO ENCONTRADO")</f>
        <v>Outras Saídas</v>
      </c>
      <c r="L13288" s="50" t="str">
        <f>VLOOKUP(K13288,'Base -Receita-Despesa'!$B:$AS,1,FALSE)</f>
        <v>Outras Saídas</v>
      </c>
    </row>
    <row r="13289" spans="1:12" x14ac:dyDescent="0.3">
      <c r="A13289" s="82" t="str">
        <f t="shared" si="414"/>
        <v>2019</v>
      </c>
      <c r="B13289" s="260" t="s">
        <v>2228</v>
      </c>
      <c r="C13289" s="261" t="s">
        <v>138</v>
      </c>
      <c r="D13289" s="74" t="str">
        <f t="shared" si="415"/>
        <v>mai/2019</v>
      </c>
      <c r="E13289" s="264">
        <v>43588</v>
      </c>
      <c r="F13289" s="260" t="s">
        <v>1261</v>
      </c>
      <c r="G13289" s="260" t="s">
        <v>2229</v>
      </c>
      <c r="H13289" s="265" t="s">
        <v>2250</v>
      </c>
      <c r="I13289" s="265" t="s">
        <v>135</v>
      </c>
      <c r="J13289" s="265">
        <v>-9.5</v>
      </c>
      <c r="K13289" s="83" t="str">
        <f>IFERROR(IFERROR(VLOOKUP(I13289,'DE-PARA'!B:D,3,0),VLOOKUP(I13289,'DE-PARA'!C:D,2,0)),"NÃO ENCONTRADO")</f>
        <v>Outras Saídas</v>
      </c>
      <c r="L13289" s="50" t="str">
        <f>VLOOKUP(K13289,'Base -Receita-Despesa'!$B:$AS,1,FALSE)</f>
        <v>Outras Saídas</v>
      </c>
    </row>
    <row r="13290" spans="1:12" x14ac:dyDescent="0.3">
      <c r="A13290" s="82" t="str">
        <f t="shared" ref="A13290:A13353" si="416">IF(K13290="NÃO ENCONTRADO",0,RIGHT(D13290,4))</f>
        <v>2019</v>
      </c>
      <c r="B13290" s="260" t="s">
        <v>2228</v>
      </c>
      <c r="C13290" s="261" t="s">
        <v>138</v>
      </c>
      <c r="D13290" s="74" t="str">
        <f t="shared" si="415"/>
        <v>mai/2019</v>
      </c>
      <c r="E13290" s="264">
        <v>43588</v>
      </c>
      <c r="F13290" s="260" t="s">
        <v>1261</v>
      </c>
      <c r="G13290" s="260" t="s">
        <v>2229</v>
      </c>
      <c r="H13290" s="265" t="s">
        <v>2250</v>
      </c>
      <c r="I13290" s="265" t="s">
        <v>135</v>
      </c>
      <c r="J13290" s="265">
        <v>-9.5</v>
      </c>
      <c r="K13290" s="83" t="str">
        <f>IFERROR(IFERROR(VLOOKUP(I13290,'DE-PARA'!B:D,3,0),VLOOKUP(I13290,'DE-PARA'!C:D,2,0)),"NÃO ENCONTRADO")</f>
        <v>Outras Saídas</v>
      </c>
      <c r="L13290" s="50" t="str">
        <f>VLOOKUP(K13290,'Base -Receita-Despesa'!$B:$AS,1,FALSE)</f>
        <v>Outras Saídas</v>
      </c>
    </row>
    <row r="13291" spans="1:12" x14ac:dyDescent="0.3">
      <c r="A13291" s="82" t="str">
        <f t="shared" si="416"/>
        <v>2019</v>
      </c>
      <c r="B13291" s="260" t="s">
        <v>2228</v>
      </c>
      <c r="C13291" s="261" t="s">
        <v>138</v>
      </c>
      <c r="D13291" s="74" t="str">
        <f t="shared" si="415"/>
        <v>mai/2019</v>
      </c>
      <c r="E13291" s="264">
        <v>43588</v>
      </c>
      <c r="F13291" s="260" t="s">
        <v>1261</v>
      </c>
      <c r="G13291" s="260" t="s">
        <v>2229</v>
      </c>
      <c r="H13291" s="265" t="s">
        <v>2250</v>
      </c>
      <c r="I13291" s="265" t="s">
        <v>135</v>
      </c>
      <c r="J13291" s="265">
        <v>-9.5</v>
      </c>
      <c r="K13291" s="83" t="str">
        <f>IFERROR(IFERROR(VLOOKUP(I13291,'DE-PARA'!B:D,3,0),VLOOKUP(I13291,'DE-PARA'!C:D,2,0)),"NÃO ENCONTRADO")</f>
        <v>Outras Saídas</v>
      </c>
      <c r="L13291" s="50" t="str">
        <f>VLOOKUP(K13291,'Base -Receita-Despesa'!$B:$AS,1,FALSE)</f>
        <v>Outras Saídas</v>
      </c>
    </row>
    <row r="13292" spans="1:12" x14ac:dyDescent="0.3">
      <c r="A13292" s="82" t="str">
        <f t="shared" si="416"/>
        <v>2019</v>
      </c>
      <c r="B13292" s="260" t="s">
        <v>2228</v>
      </c>
      <c r="C13292" s="261" t="s">
        <v>138</v>
      </c>
      <c r="D13292" s="74" t="str">
        <f t="shared" si="415"/>
        <v>mai/2019</v>
      </c>
      <c r="E13292" s="264">
        <v>43588</v>
      </c>
      <c r="F13292" s="260">
        <v>1956</v>
      </c>
      <c r="G13292" s="260" t="s">
        <v>2229</v>
      </c>
      <c r="H13292" s="265" t="s">
        <v>4464</v>
      </c>
      <c r="I13292" s="265" t="s">
        <v>118</v>
      </c>
      <c r="J13292" s="266">
        <v>-115608.98</v>
      </c>
      <c r="K13292" s="83" t="str">
        <f>IFERROR(IFERROR(VLOOKUP(I13292,'DE-PARA'!B:D,3,0),VLOOKUP(I13292,'DE-PARA'!C:D,2,0)),"NÃO ENCONTRADO")</f>
        <v>Serviços</v>
      </c>
      <c r="L13292" s="50" t="str">
        <f>VLOOKUP(K13292,'Base -Receita-Despesa'!$B:$AS,1,FALSE)</f>
        <v>Serviços</v>
      </c>
    </row>
    <row r="13293" spans="1:12" x14ac:dyDescent="0.3">
      <c r="A13293" s="82" t="str">
        <f t="shared" si="416"/>
        <v>2019</v>
      </c>
      <c r="B13293" s="260" t="s">
        <v>2228</v>
      </c>
      <c r="C13293" s="261" t="s">
        <v>138</v>
      </c>
      <c r="D13293" s="74" t="str">
        <f t="shared" si="415"/>
        <v>mai/2019</v>
      </c>
      <c r="E13293" s="264">
        <v>43588</v>
      </c>
      <c r="F13293" s="260">
        <v>5494</v>
      </c>
      <c r="G13293" s="260" t="s">
        <v>2229</v>
      </c>
      <c r="H13293" s="265" t="s">
        <v>2349</v>
      </c>
      <c r="I13293" s="265" t="s">
        <v>181</v>
      </c>
      <c r="J13293" s="266">
        <v>-13660.35</v>
      </c>
      <c r="K13293" s="83" t="str">
        <f>IFERROR(IFERROR(VLOOKUP(I13293,'DE-PARA'!B:D,3,0),VLOOKUP(I13293,'DE-PARA'!C:D,2,0)),"NÃO ENCONTRADO")</f>
        <v>Serviços</v>
      </c>
      <c r="L13293" s="50" t="str">
        <f>VLOOKUP(K13293,'Base -Receita-Despesa'!$B:$AS,1,FALSE)</f>
        <v>Serviços</v>
      </c>
    </row>
    <row r="13294" spans="1:12" x14ac:dyDescent="0.3">
      <c r="A13294" s="82" t="str">
        <f t="shared" si="416"/>
        <v>2019</v>
      </c>
      <c r="B13294" s="260" t="s">
        <v>2228</v>
      </c>
      <c r="C13294" s="261" t="s">
        <v>138</v>
      </c>
      <c r="D13294" s="74" t="str">
        <f t="shared" si="415"/>
        <v>mai/2019</v>
      </c>
      <c r="E13294" s="264">
        <v>43588</v>
      </c>
      <c r="F13294" s="260">
        <v>5493</v>
      </c>
      <c r="G13294" s="260" t="s">
        <v>2229</v>
      </c>
      <c r="H13294" s="265" t="s">
        <v>2349</v>
      </c>
      <c r="I13294" s="265" t="s">
        <v>181</v>
      </c>
      <c r="J13294" s="266">
        <v>-20085.3</v>
      </c>
      <c r="K13294" s="83" t="str">
        <f>IFERROR(IFERROR(VLOOKUP(I13294,'DE-PARA'!B:D,3,0),VLOOKUP(I13294,'DE-PARA'!C:D,2,0)),"NÃO ENCONTRADO")</f>
        <v>Serviços</v>
      </c>
      <c r="L13294" s="50" t="str">
        <f>VLOOKUP(K13294,'Base -Receita-Despesa'!$B:$AS,1,FALSE)</f>
        <v>Serviços</v>
      </c>
    </row>
    <row r="13295" spans="1:12" x14ac:dyDescent="0.3">
      <c r="A13295" s="82" t="str">
        <f t="shared" si="416"/>
        <v>2019</v>
      </c>
      <c r="B13295" s="260" t="s">
        <v>2228</v>
      </c>
      <c r="C13295" s="261" t="s">
        <v>138</v>
      </c>
      <c r="D13295" s="74" t="str">
        <f t="shared" si="415"/>
        <v>mai/2019</v>
      </c>
      <c r="E13295" s="264">
        <v>43588</v>
      </c>
      <c r="F13295" s="260">
        <v>15367102</v>
      </c>
      <c r="G13295" s="260" t="s">
        <v>2229</v>
      </c>
      <c r="H13295" s="265" t="s">
        <v>2377</v>
      </c>
      <c r="I13295" s="265" t="s">
        <v>846</v>
      </c>
      <c r="J13295" s="266">
        <v>-1842.92</v>
      </c>
      <c r="K13295" s="83" t="str">
        <f>IFERROR(IFERROR(VLOOKUP(I13295,'DE-PARA'!B:D,3,0),VLOOKUP(I13295,'DE-PARA'!C:D,2,0)),"NÃO ENCONTRADO")</f>
        <v>Pessoal</v>
      </c>
      <c r="L13295" s="50" t="str">
        <f>VLOOKUP(K13295,'Base -Receita-Despesa'!$B:$AS,1,FALSE)</f>
        <v>Pessoal</v>
      </c>
    </row>
    <row r="13296" spans="1:12" x14ac:dyDescent="0.3">
      <c r="A13296" s="82" t="str">
        <f t="shared" si="416"/>
        <v>2019</v>
      </c>
      <c r="B13296" s="260" t="s">
        <v>2228</v>
      </c>
      <c r="C13296" s="261" t="s">
        <v>138</v>
      </c>
      <c r="D13296" s="74" t="str">
        <f t="shared" si="415"/>
        <v>mai/2019</v>
      </c>
      <c r="E13296" s="264">
        <v>43588</v>
      </c>
      <c r="F13296" s="260">
        <v>15367102</v>
      </c>
      <c r="G13296" s="260" t="s">
        <v>2229</v>
      </c>
      <c r="H13296" s="265" t="s">
        <v>2377</v>
      </c>
      <c r="I13296" s="265" t="s">
        <v>562</v>
      </c>
      <c r="J13296" s="265">
        <v>-45.45</v>
      </c>
      <c r="K13296" s="83" t="str">
        <f>IFERROR(IFERROR(VLOOKUP(I13296,'DE-PARA'!B:D,3,0),VLOOKUP(I13296,'DE-PARA'!C:D,2,0)),"NÃO ENCONTRADO")</f>
        <v>Outras Saídas</v>
      </c>
      <c r="L13296" s="50" t="str">
        <f>VLOOKUP(K13296,'Base -Receita-Despesa'!$B:$AS,1,FALSE)</f>
        <v>Outras Saídas</v>
      </c>
    </row>
    <row r="13297" spans="1:12" x14ac:dyDescent="0.3">
      <c r="A13297" s="82" t="str">
        <f t="shared" si="416"/>
        <v>2019</v>
      </c>
      <c r="B13297" s="260" t="s">
        <v>2228</v>
      </c>
      <c r="C13297" s="261" t="s">
        <v>138</v>
      </c>
      <c r="D13297" s="74" t="str">
        <f t="shared" si="415"/>
        <v>mai/2019</v>
      </c>
      <c r="E13297" s="264">
        <v>43588</v>
      </c>
      <c r="F13297" s="260">
        <v>324913602</v>
      </c>
      <c r="G13297" s="260" t="s">
        <v>2229</v>
      </c>
      <c r="H13297" s="265" t="s">
        <v>3126</v>
      </c>
      <c r="I13297" s="265" t="s">
        <v>190</v>
      </c>
      <c r="J13297" s="266">
        <v>-1103.94</v>
      </c>
      <c r="K13297" s="83" t="str">
        <f>IFERROR(IFERROR(VLOOKUP(I13297,'DE-PARA'!B:D,3,0),VLOOKUP(I13297,'DE-PARA'!C:D,2,0)),"NÃO ENCONTRADO")</f>
        <v>Concessionárias (água, luz e telefone)</v>
      </c>
      <c r="L13297" s="50" t="str">
        <f>VLOOKUP(K13297,'Base -Receita-Despesa'!$B:$AS,1,FALSE)</f>
        <v>Concessionárias (água, luz e telefone)</v>
      </c>
    </row>
    <row r="13298" spans="1:12" x14ac:dyDescent="0.3">
      <c r="A13298" s="82" t="str">
        <f t="shared" si="416"/>
        <v>2019</v>
      </c>
      <c r="B13298" s="260" t="s">
        <v>2228</v>
      </c>
      <c r="C13298" s="261" t="s">
        <v>138</v>
      </c>
      <c r="D13298" s="74" t="str">
        <f t="shared" si="415"/>
        <v>mai/2019</v>
      </c>
      <c r="E13298" s="264">
        <v>43588</v>
      </c>
      <c r="F13298" s="260">
        <v>324895060</v>
      </c>
      <c r="G13298" s="260" t="s">
        <v>2229</v>
      </c>
      <c r="H13298" s="265" t="s">
        <v>3126</v>
      </c>
      <c r="I13298" s="265" t="s">
        <v>190</v>
      </c>
      <c r="J13298" s="265">
        <v>-286.39999999999998</v>
      </c>
      <c r="K13298" s="83" t="str">
        <f>IFERROR(IFERROR(VLOOKUP(I13298,'DE-PARA'!B:D,3,0),VLOOKUP(I13298,'DE-PARA'!C:D,2,0)),"NÃO ENCONTRADO")</f>
        <v>Concessionárias (água, luz e telefone)</v>
      </c>
      <c r="L13298" s="50" t="str">
        <f>VLOOKUP(K13298,'Base -Receita-Despesa'!$B:$AS,1,FALSE)</f>
        <v>Concessionárias (água, luz e telefone)</v>
      </c>
    </row>
    <row r="13299" spans="1:12" x14ac:dyDescent="0.3">
      <c r="A13299" s="82" t="str">
        <f t="shared" si="416"/>
        <v>2019</v>
      </c>
      <c r="B13299" s="260" t="s">
        <v>2228</v>
      </c>
      <c r="C13299" s="261" t="s">
        <v>138</v>
      </c>
      <c r="D13299" s="74" t="str">
        <f t="shared" si="415"/>
        <v>mai/2019</v>
      </c>
      <c r="E13299" s="264">
        <v>43588</v>
      </c>
      <c r="F13299" s="260">
        <v>326329706</v>
      </c>
      <c r="G13299" s="260" t="s">
        <v>2229</v>
      </c>
      <c r="H13299" s="265" t="s">
        <v>3126</v>
      </c>
      <c r="I13299" s="265" t="s">
        <v>190</v>
      </c>
      <c r="J13299" s="265">
        <v>-76.760000000000005</v>
      </c>
      <c r="K13299" s="83" t="str">
        <f>IFERROR(IFERROR(VLOOKUP(I13299,'DE-PARA'!B:D,3,0),VLOOKUP(I13299,'DE-PARA'!C:D,2,0)),"NÃO ENCONTRADO")</f>
        <v>Concessionárias (água, luz e telefone)</v>
      </c>
      <c r="L13299" s="50" t="str">
        <f>VLOOKUP(K13299,'Base -Receita-Despesa'!$B:$AS,1,FALSE)</f>
        <v>Concessionárias (água, luz e telefone)</v>
      </c>
    </row>
    <row r="13300" spans="1:12" x14ac:dyDescent="0.3">
      <c r="A13300" s="82" t="str">
        <f t="shared" si="416"/>
        <v>2019</v>
      </c>
      <c r="B13300" s="260" t="s">
        <v>2228</v>
      </c>
      <c r="C13300" s="261" t="s">
        <v>138</v>
      </c>
      <c r="D13300" s="74" t="str">
        <f t="shared" si="415"/>
        <v>mai/2019</v>
      </c>
      <c r="E13300" s="264">
        <v>43591</v>
      </c>
      <c r="F13300" s="260">
        <v>82339</v>
      </c>
      <c r="G13300" s="260" t="s">
        <v>2229</v>
      </c>
      <c r="H13300" s="265" t="s">
        <v>4457</v>
      </c>
      <c r="I13300" s="265" t="s">
        <v>2181</v>
      </c>
      <c r="J13300" s="266">
        <v>-1145.5</v>
      </c>
      <c r="K13300" s="83" t="str">
        <f>IFERROR(IFERROR(VLOOKUP(I13300,'DE-PARA'!B:D,3,0),VLOOKUP(I13300,'DE-PARA'!C:D,2,0)),"NÃO ENCONTRADO")</f>
        <v>Materiais</v>
      </c>
      <c r="L13300" s="50" t="str">
        <f>VLOOKUP(K13300,'Base -Receita-Despesa'!$B:$AS,1,FALSE)</f>
        <v>Materiais</v>
      </c>
    </row>
    <row r="13301" spans="1:12" x14ac:dyDescent="0.3">
      <c r="A13301" s="82" t="str">
        <f t="shared" si="416"/>
        <v>2019</v>
      </c>
      <c r="B13301" s="260" t="s">
        <v>2228</v>
      </c>
      <c r="C13301" s="261" t="s">
        <v>138</v>
      </c>
      <c r="D13301" s="74" t="str">
        <f t="shared" si="415"/>
        <v>mai/2019</v>
      </c>
      <c r="E13301" s="264">
        <v>43591</v>
      </c>
      <c r="F13301" s="260">
        <v>82339</v>
      </c>
      <c r="G13301" s="260" t="s">
        <v>2229</v>
      </c>
      <c r="H13301" s="265" t="s">
        <v>4457</v>
      </c>
      <c r="I13301" s="265" t="s">
        <v>562</v>
      </c>
      <c r="J13301" s="265">
        <v>-248.12</v>
      </c>
      <c r="K13301" s="83" t="str">
        <f>IFERROR(IFERROR(VLOOKUP(I13301,'DE-PARA'!B:D,3,0),VLOOKUP(I13301,'DE-PARA'!C:D,2,0)),"NÃO ENCONTRADO")</f>
        <v>Outras Saídas</v>
      </c>
      <c r="L13301" s="50" t="str">
        <f>VLOOKUP(K13301,'Base -Receita-Despesa'!$B:$AS,1,FALSE)</f>
        <v>Outras Saídas</v>
      </c>
    </row>
    <row r="13302" spans="1:12" x14ac:dyDescent="0.3">
      <c r="A13302" s="82" t="str">
        <f t="shared" si="416"/>
        <v>2019</v>
      </c>
      <c r="B13302" s="260" t="s">
        <v>2228</v>
      </c>
      <c r="C13302" s="261" t="s">
        <v>138</v>
      </c>
      <c r="D13302" s="74" t="str">
        <f t="shared" si="415"/>
        <v>mai/2019</v>
      </c>
      <c r="E13302" s="264">
        <v>43591</v>
      </c>
      <c r="F13302" s="260">
        <v>23242</v>
      </c>
      <c r="G13302" s="260" t="s">
        <v>2229</v>
      </c>
      <c r="H13302" s="265" t="s">
        <v>2456</v>
      </c>
      <c r="I13302" s="265" t="s">
        <v>2182</v>
      </c>
      <c r="J13302" s="265">
        <v>-282.91000000000003</v>
      </c>
      <c r="K13302" s="83" t="str">
        <f>IFERROR(IFERROR(VLOOKUP(I13302,'DE-PARA'!B:D,3,0),VLOOKUP(I13302,'DE-PARA'!C:D,2,0)),"NÃO ENCONTRADO")</f>
        <v>Materiais</v>
      </c>
      <c r="L13302" s="50" t="str">
        <f>VLOOKUP(K13302,'Base -Receita-Despesa'!$B:$AS,1,FALSE)</f>
        <v>Materiais</v>
      </c>
    </row>
    <row r="13303" spans="1:12" x14ac:dyDescent="0.3">
      <c r="A13303" s="82" t="str">
        <f t="shared" si="416"/>
        <v>2019</v>
      </c>
      <c r="B13303" s="260" t="s">
        <v>2228</v>
      </c>
      <c r="C13303" s="261" t="s">
        <v>138</v>
      </c>
      <c r="D13303" s="74" t="str">
        <f t="shared" si="415"/>
        <v>mai/2019</v>
      </c>
      <c r="E13303" s="264">
        <v>43591</v>
      </c>
      <c r="F13303" s="260">
        <v>233303</v>
      </c>
      <c r="G13303" s="260" t="s">
        <v>2229</v>
      </c>
      <c r="H13303" s="265" t="s">
        <v>2456</v>
      </c>
      <c r="I13303" s="265" t="s">
        <v>2182</v>
      </c>
      <c r="J13303" s="265">
        <v>-551.16</v>
      </c>
      <c r="K13303" s="83" t="str">
        <f>IFERROR(IFERROR(VLOOKUP(I13303,'DE-PARA'!B:D,3,0),VLOOKUP(I13303,'DE-PARA'!C:D,2,0)),"NÃO ENCONTRADO")</f>
        <v>Materiais</v>
      </c>
      <c r="L13303" s="50" t="str">
        <f>VLOOKUP(K13303,'Base -Receita-Despesa'!$B:$AS,1,FALSE)</f>
        <v>Materiais</v>
      </c>
    </row>
    <row r="13304" spans="1:12" x14ac:dyDescent="0.3">
      <c r="A13304" s="82" t="str">
        <f t="shared" si="416"/>
        <v>2019</v>
      </c>
      <c r="B13304" s="260" t="s">
        <v>2228</v>
      </c>
      <c r="C13304" s="261" t="s">
        <v>138</v>
      </c>
      <c r="D13304" s="74" t="str">
        <f t="shared" si="415"/>
        <v>mai/2019</v>
      </c>
      <c r="E13304" s="264">
        <v>43591</v>
      </c>
      <c r="F13304" s="260">
        <v>23548</v>
      </c>
      <c r="G13304" s="260" t="s">
        <v>2229</v>
      </c>
      <c r="H13304" s="265" t="s">
        <v>2456</v>
      </c>
      <c r="I13304" s="265" t="s">
        <v>2181</v>
      </c>
      <c r="J13304" s="265">
        <v>-246</v>
      </c>
      <c r="K13304" s="83" t="str">
        <f>IFERROR(IFERROR(VLOOKUP(I13304,'DE-PARA'!B:D,3,0),VLOOKUP(I13304,'DE-PARA'!C:D,2,0)),"NÃO ENCONTRADO")</f>
        <v>Materiais</v>
      </c>
      <c r="L13304" s="50" t="str">
        <f>VLOOKUP(K13304,'Base -Receita-Despesa'!$B:$AS,1,FALSE)</f>
        <v>Materiais</v>
      </c>
    </row>
    <row r="13305" spans="1:12" x14ac:dyDescent="0.3">
      <c r="A13305" s="82" t="str">
        <f t="shared" si="416"/>
        <v>2019</v>
      </c>
      <c r="B13305" s="260" t="s">
        <v>2228</v>
      </c>
      <c r="C13305" s="261" t="s">
        <v>138</v>
      </c>
      <c r="D13305" s="74" t="str">
        <f t="shared" si="415"/>
        <v>mai/2019</v>
      </c>
      <c r="E13305" s="264">
        <v>43591</v>
      </c>
      <c r="F13305" s="260">
        <v>23533</v>
      </c>
      <c r="G13305" s="260" t="s">
        <v>2229</v>
      </c>
      <c r="H13305" s="265" t="s">
        <v>2456</v>
      </c>
      <c r="I13305" s="265" t="s">
        <v>2182</v>
      </c>
      <c r="J13305" s="265">
        <v>-457.02</v>
      </c>
      <c r="K13305" s="83" t="str">
        <f>IFERROR(IFERROR(VLOOKUP(I13305,'DE-PARA'!B:D,3,0),VLOOKUP(I13305,'DE-PARA'!C:D,2,0)),"NÃO ENCONTRADO")</f>
        <v>Materiais</v>
      </c>
      <c r="L13305" s="50" t="str">
        <f>VLOOKUP(K13305,'Base -Receita-Despesa'!$B:$AS,1,FALSE)</f>
        <v>Materiais</v>
      </c>
    </row>
    <row r="13306" spans="1:12" x14ac:dyDescent="0.3">
      <c r="A13306" s="82" t="str">
        <f t="shared" si="416"/>
        <v>2019</v>
      </c>
      <c r="B13306" s="260" t="s">
        <v>2228</v>
      </c>
      <c r="C13306" s="261" t="s">
        <v>138</v>
      </c>
      <c r="D13306" s="74" t="str">
        <f t="shared" si="415"/>
        <v>mai/2019</v>
      </c>
      <c r="E13306" s="264">
        <v>43591</v>
      </c>
      <c r="F13306" s="260">
        <v>23541</v>
      </c>
      <c r="G13306" s="260" t="s">
        <v>2229</v>
      </c>
      <c r="H13306" s="265" t="s">
        <v>2456</v>
      </c>
      <c r="I13306" s="265" t="s">
        <v>2181</v>
      </c>
      <c r="J13306" s="265">
        <v>-691.41</v>
      </c>
      <c r="K13306" s="83" t="str">
        <f>IFERROR(IFERROR(VLOOKUP(I13306,'DE-PARA'!B:D,3,0),VLOOKUP(I13306,'DE-PARA'!C:D,2,0)),"NÃO ENCONTRADO")</f>
        <v>Materiais</v>
      </c>
      <c r="L13306" s="50" t="str">
        <f>VLOOKUP(K13306,'Base -Receita-Despesa'!$B:$AS,1,FALSE)</f>
        <v>Materiais</v>
      </c>
    </row>
    <row r="13307" spans="1:12" x14ac:dyDescent="0.3">
      <c r="A13307" s="82" t="str">
        <f t="shared" si="416"/>
        <v>2019</v>
      </c>
      <c r="B13307" s="260" t="s">
        <v>2228</v>
      </c>
      <c r="C13307" s="261" t="s">
        <v>138</v>
      </c>
      <c r="D13307" s="74" t="str">
        <f t="shared" si="415"/>
        <v>mai/2019</v>
      </c>
      <c r="E13307" s="264">
        <v>43591</v>
      </c>
      <c r="F13307" s="260">
        <v>23542</v>
      </c>
      <c r="G13307" s="260" t="s">
        <v>2229</v>
      </c>
      <c r="H13307" s="265" t="s">
        <v>2456</v>
      </c>
      <c r="I13307" s="265" t="s">
        <v>2182</v>
      </c>
      <c r="J13307" s="266">
        <v>-1047.29</v>
      </c>
      <c r="K13307" s="83" t="str">
        <f>IFERROR(IFERROR(VLOOKUP(I13307,'DE-PARA'!B:D,3,0),VLOOKUP(I13307,'DE-PARA'!C:D,2,0)),"NÃO ENCONTRADO")</f>
        <v>Materiais</v>
      </c>
      <c r="L13307" s="50" t="str">
        <f>VLOOKUP(K13307,'Base -Receita-Despesa'!$B:$AS,1,FALSE)</f>
        <v>Materiais</v>
      </c>
    </row>
    <row r="13308" spans="1:12" x14ac:dyDescent="0.3">
      <c r="A13308" s="82" t="str">
        <f t="shared" si="416"/>
        <v>2019</v>
      </c>
      <c r="B13308" s="260" t="s">
        <v>2228</v>
      </c>
      <c r="C13308" s="261" t="s">
        <v>138</v>
      </c>
      <c r="D13308" s="74" t="str">
        <f t="shared" si="415"/>
        <v>mai/2019</v>
      </c>
      <c r="E13308" s="264">
        <v>43591</v>
      </c>
      <c r="F13308" s="260">
        <v>23837</v>
      </c>
      <c r="G13308" s="260" t="s">
        <v>2229</v>
      </c>
      <c r="H13308" s="265" t="s">
        <v>2456</v>
      </c>
      <c r="I13308" s="265" t="s">
        <v>2181</v>
      </c>
      <c r="J13308" s="266">
        <v>-1180.77</v>
      </c>
      <c r="K13308" s="83" t="str">
        <f>IFERROR(IFERROR(VLOOKUP(I13308,'DE-PARA'!B:D,3,0),VLOOKUP(I13308,'DE-PARA'!C:D,2,0)),"NÃO ENCONTRADO")</f>
        <v>Materiais</v>
      </c>
      <c r="L13308" s="50" t="str">
        <f>VLOOKUP(K13308,'Base -Receita-Despesa'!$B:$AS,1,FALSE)</f>
        <v>Materiais</v>
      </c>
    </row>
    <row r="13309" spans="1:12" x14ac:dyDescent="0.3">
      <c r="A13309" s="82" t="str">
        <f t="shared" si="416"/>
        <v>2019</v>
      </c>
      <c r="B13309" s="260" t="s">
        <v>2228</v>
      </c>
      <c r="C13309" s="261" t="s">
        <v>138</v>
      </c>
      <c r="D13309" s="74" t="str">
        <f t="shared" si="415"/>
        <v>mai/2019</v>
      </c>
      <c r="E13309" s="264">
        <v>43591</v>
      </c>
      <c r="F13309" s="260">
        <v>23970</v>
      </c>
      <c r="G13309" s="260" t="s">
        <v>2229</v>
      </c>
      <c r="H13309" s="265" t="s">
        <v>2456</v>
      </c>
      <c r="I13309" s="265" t="s">
        <v>2181</v>
      </c>
      <c r="J13309" s="265">
        <v>-154.78</v>
      </c>
      <c r="K13309" s="83" t="str">
        <f>IFERROR(IFERROR(VLOOKUP(I13309,'DE-PARA'!B:D,3,0),VLOOKUP(I13309,'DE-PARA'!C:D,2,0)),"NÃO ENCONTRADO")</f>
        <v>Materiais</v>
      </c>
      <c r="L13309" s="50" t="str">
        <f>VLOOKUP(K13309,'Base -Receita-Despesa'!$B:$AS,1,FALSE)</f>
        <v>Materiais</v>
      </c>
    </row>
    <row r="13310" spans="1:12" x14ac:dyDescent="0.3">
      <c r="A13310" s="82" t="str">
        <f t="shared" si="416"/>
        <v>2019</v>
      </c>
      <c r="B13310" s="260" t="s">
        <v>2228</v>
      </c>
      <c r="C13310" s="261" t="s">
        <v>138</v>
      </c>
      <c r="D13310" s="74" t="str">
        <f t="shared" si="415"/>
        <v>mai/2019</v>
      </c>
      <c r="E13310" s="264">
        <v>43591</v>
      </c>
      <c r="F13310" s="260">
        <v>23969</v>
      </c>
      <c r="G13310" s="260" t="s">
        <v>2229</v>
      </c>
      <c r="H13310" s="265" t="s">
        <v>2456</v>
      </c>
      <c r="I13310" s="265" t="s">
        <v>2182</v>
      </c>
      <c r="J13310" s="265">
        <v>-868.69</v>
      </c>
      <c r="K13310" s="83" t="str">
        <f>IFERROR(IFERROR(VLOOKUP(I13310,'DE-PARA'!B:D,3,0),VLOOKUP(I13310,'DE-PARA'!C:D,2,0)),"NÃO ENCONTRADO")</f>
        <v>Materiais</v>
      </c>
      <c r="L13310" s="50" t="str">
        <f>VLOOKUP(K13310,'Base -Receita-Despesa'!$B:$AS,1,FALSE)</f>
        <v>Materiais</v>
      </c>
    </row>
    <row r="13311" spans="1:12" x14ac:dyDescent="0.3">
      <c r="A13311" s="82" t="str">
        <f t="shared" si="416"/>
        <v>2019</v>
      </c>
      <c r="B13311" s="260" t="s">
        <v>2228</v>
      </c>
      <c r="C13311" s="261" t="s">
        <v>138</v>
      </c>
      <c r="D13311" s="74" t="str">
        <f t="shared" si="415"/>
        <v>mai/2019</v>
      </c>
      <c r="E13311" s="264">
        <v>43591</v>
      </c>
      <c r="F13311" s="260">
        <v>24335</v>
      </c>
      <c r="G13311" s="260" t="s">
        <v>2229</v>
      </c>
      <c r="H13311" s="265" t="s">
        <v>2456</v>
      </c>
      <c r="I13311" s="265" t="s">
        <v>2181</v>
      </c>
      <c r="J13311" s="265">
        <v>-526.38</v>
      </c>
      <c r="K13311" s="83" t="str">
        <f>IFERROR(IFERROR(VLOOKUP(I13311,'DE-PARA'!B:D,3,0),VLOOKUP(I13311,'DE-PARA'!C:D,2,0)),"NÃO ENCONTRADO")</f>
        <v>Materiais</v>
      </c>
      <c r="L13311" s="50" t="str">
        <f>VLOOKUP(K13311,'Base -Receita-Despesa'!$B:$AS,1,FALSE)</f>
        <v>Materiais</v>
      </c>
    </row>
    <row r="13312" spans="1:12" x14ac:dyDescent="0.3">
      <c r="A13312" s="82" t="str">
        <f t="shared" si="416"/>
        <v>2019</v>
      </c>
      <c r="B13312" s="260" t="s">
        <v>2228</v>
      </c>
      <c r="C13312" s="261" t="s">
        <v>138</v>
      </c>
      <c r="D13312" s="74" t="str">
        <f t="shared" si="415"/>
        <v>mai/2019</v>
      </c>
      <c r="E13312" s="264">
        <v>43591</v>
      </c>
      <c r="F13312" s="260">
        <v>12526</v>
      </c>
      <c r="G13312" s="260" t="s">
        <v>2229</v>
      </c>
      <c r="H13312" s="265" t="s">
        <v>4507</v>
      </c>
      <c r="I13312" s="265" t="s">
        <v>2190</v>
      </c>
      <c r="J13312" s="266">
        <v>-1074</v>
      </c>
      <c r="K13312" s="83" t="str">
        <f>IFERROR(IFERROR(VLOOKUP(I13312,'DE-PARA'!B:D,3,0),VLOOKUP(I13312,'DE-PARA'!C:D,2,0)),"NÃO ENCONTRADO")</f>
        <v>Materiais</v>
      </c>
      <c r="L13312" s="50" t="str">
        <f>VLOOKUP(K13312,'Base -Receita-Despesa'!$B:$AS,1,FALSE)</f>
        <v>Materiais</v>
      </c>
    </row>
    <row r="13313" spans="1:12" x14ac:dyDescent="0.3">
      <c r="A13313" s="82" t="str">
        <f t="shared" si="416"/>
        <v>2019</v>
      </c>
      <c r="B13313" s="260" t="s">
        <v>2228</v>
      </c>
      <c r="C13313" s="261" t="s">
        <v>138</v>
      </c>
      <c r="D13313" s="74" t="str">
        <f t="shared" si="415"/>
        <v>mai/2019</v>
      </c>
      <c r="E13313" s="264">
        <v>43591</v>
      </c>
      <c r="F13313" s="260">
        <v>12629</v>
      </c>
      <c r="G13313" s="260" t="s">
        <v>2229</v>
      </c>
      <c r="H13313" s="265" t="s">
        <v>4507</v>
      </c>
      <c r="I13313" s="265" t="s">
        <v>2190</v>
      </c>
      <c r="J13313" s="266">
        <v>-1119.5</v>
      </c>
      <c r="K13313" s="83" t="str">
        <f>IFERROR(IFERROR(VLOOKUP(I13313,'DE-PARA'!B:D,3,0),VLOOKUP(I13313,'DE-PARA'!C:D,2,0)),"NÃO ENCONTRADO")</f>
        <v>Materiais</v>
      </c>
      <c r="L13313" s="50" t="str">
        <f>VLOOKUP(K13313,'Base -Receita-Despesa'!$B:$AS,1,FALSE)</f>
        <v>Materiais</v>
      </c>
    </row>
    <row r="13314" spans="1:12" x14ac:dyDescent="0.3">
      <c r="A13314" s="82" t="str">
        <f t="shared" si="416"/>
        <v>2019</v>
      </c>
      <c r="B13314" s="260" t="s">
        <v>2228</v>
      </c>
      <c r="C13314" s="261" t="s">
        <v>138</v>
      </c>
      <c r="D13314" s="74" t="str">
        <f t="shared" si="415"/>
        <v>mai/2019</v>
      </c>
      <c r="E13314" s="264">
        <v>43591</v>
      </c>
      <c r="F13314" s="260">
        <v>12691</v>
      </c>
      <c r="G13314" s="260" t="s">
        <v>2229</v>
      </c>
      <c r="H13314" s="265" t="s">
        <v>4507</v>
      </c>
      <c r="I13314" s="265" t="s">
        <v>2190</v>
      </c>
      <c r="J13314" s="266">
        <v>-2037</v>
      </c>
      <c r="K13314" s="83" t="str">
        <f>IFERROR(IFERROR(VLOOKUP(I13314,'DE-PARA'!B:D,3,0),VLOOKUP(I13314,'DE-PARA'!C:D,2,0)),"NÃO ENCONTRADO")</f>
        <v>Materiais</v>
      </c>
      <c r="L13314" s="50" t="str">
        <f>VLOOKUP(K13314,'Base -Receita-Despesa'!$B:$AS,1,FALSE)</f>
        <v>Materiais</v>
      </c>
    </row>
    <row r="13315" spans="1:12" x14ac:dyDescent="0.3">
      <c r="A13315" s="82" t="str">
        <f t="shared" si="416"/>
        <v>2019</v>
      </c>
      <c r="B13315" s="260" t="s">
        <v>2228</v>
      </c>
      <c r="C13315" s="261" t="s">
        <v>138</v>
      </c>
      <c r="D13315" s="74" t="str">
        <f t="shared" si="415"/>
        <v>mai/2019</v>
      </c>
      <c r="E13315" s="264">
        <v>43591</v>
      </c>
      <c r="F13315" s="260">
        <v>12320</v>
      </c>
      <c r="G13315" s="260" t="s">
        <v>2229</v>
      </c>
      <c r="H13315" s="265" t="s">
        <v>4507</v>
      </c>
      <c r="I13315" s="265" t="s">
        <v>2190</v>
      </c>
      <c r="J13315" s="265">
        <v>-786.5</v>
      </c>
      <c r="K13315" s="83" t="str">
        <f>IFERROR(IFERROR(VLOOKUP(I13315,'DE-PARA'!B:D,3,0),VLOOKUP(I13315,'DE-PARA'!C:D,2,0)),"NÃO ENCONTRADO")</f>
        <v>Materiais</v>
      </c>
      <c r="L13315" s="50" t="str">
        <f>VLOOKUP(K13315,'Base -Receita-Despesa'!$B:$AS,1,FALSE)</f>
        <v>Materiais</v>
      </c>
    </row>
    <row r="13316" spans="1:12" x14ac:dyDescent="0.3">
      <c r="A13316" s="82" t="str">
        <f t="shared" si="416"/>
        <v>2019</v>
      </c>
      <c r="B13316" s="260" t="s">
        <v>2228</v>
      </c>
      <c r="C13316" s="261" t="s">
        <v>138</v>
      </c>
      <c r="D13316" s="74" t="str">
        <f t="shared" ref="D13316:D13379" si="417">TEXT(E13316,"mmm/aaaa")</f>
        <v>mai/2019</v>
      </c>
      <c r="E13316" s="264">
        <v>43591</v>
      </c>
      <c r="F13316" s="260">
        <v>193494</v>
      </c>
      <c r="G13316" s="260" t="s">
        <v>2324</v>
      </c>
      <c r="H13316" s="265" t="s">
        <v>4434</v>
      </c>
      <c r="I13316" s="265" t="s">
        <v>2181</v>
      </c>
      <c r="J13316" s="266">
        <v>-3546.25</v>
      </c>
      <c r="K13316" s="83" t="str">
        <f>IFERROR(IFERROR(VLOOKUP(I13316,'DE-PARA'!B:D,3,0),VLOOKUP(I13316,'DE-PARA'!C:D,2,0)),"NÃO ENCONTRADO")</f>
        <v>Materiais</v>
      </c>
      <c r="L13316" s="50" t="str">
        <f>VLOOKUP(K13316,'Base -Receita-Despesa'!$B:$AS,1,FALSE)</f>
        <v>Materiais</v>
      </c>
    </row>
    <row r="13317" spans="1:12" x14ac:dyDescent="0.3">
      <c r="A13317" s="82" t="str">
        <f t="shared" si="416"/>
        <v>2019</v>
      </c>
      <c r="B13317" s="260" t="s">
        <v>2228</v>
      </c>
      <c r="C13317" s="261" t="s">
        <v>138</v>
      </c>
      <c r="D13317" s="74" t="str">
        <f t="shared" si="417"/>
        <v>mai/2019</v>
      </c>
      <c r="E13317" s="264">
        <v>43591</v>
      </c>
      <c r="F13317" s="260">
        <v>193494</v>
      </c>
      <c r="G13317" s="260" t="s">
        <v>2238</v>
      </c>
      <c r="H13317" s="265" t="s">
        <v>4434</v>
      </c>
      <c r="I13317" s="265" t="s">
        <v>2181</v>
      </c>
      <c r="J13317" s="266">
        <v>-3546.25</v>
      </c>
      <c r="K13317" s="83" t="str">
        <f>IFERROR(IFERROR(VLOOKUP(I13317,'DE-PARA'!B:D,3,0),VLOOKUP(I13317,'DE-PARA'!C:D,2,0)),"NÃO ENCONTRADO")</f>
        <v>Materiais</v>
      </c>
      <c r="L13317" s="50" t="str">
        <f>VLOOKUP(K13317,'Base -Receita-Despesa'!$B:$AS,1,FALSE)</f>
        <v>Materiais</v>
      </c>
    </row>
    <row r="13318" spans="1:12" x14ac:dyDescent="0.3">
      <c r="A13318" s="82" t="str">
        <f t="shared" si="416"/>
        <v>2019</v>
      </c>
      <c r="B13318" s="260" t="s">
        <v>2228</v>
      </c>
      <c r="C13318" s="261" t="s">
        <v>138</v>
      </c>
      <c r="D13318" s="74" t="str">
        <f t="shared" si="417"/>
        <v>mai/2019</v>
      </c>
      <c r="E13318" s="264">
        <v>43591</v>
      </c>
      <c r="F13318" s="260">
        <v>949</v>
      </c>
      <c r="G13318" s="260" t="s">
        <v>2229</v>
      </c>
      <c r="H13318" s="265" t="s">
        <v>1106</v>
      </c>
      <c r="I13318" s="265" t="s">
        <v>526</v>
      </c>
      <c r="J13318" s="266">
        <v>-15000</v>
      </c>
      <c r="K13318" s="83" t="str">
        <f>IFERROR(IFERROR(VLOOKUP(I13318,'DE-PARA'!B:D,3,0),VLOOKUP(I13318,'DE-PARA'!C:D,2,0)),"NÃO ENCONTRADO")</f>
        <v>Serviços</v>
      </c>
      <c r="L13318" s="50" t="str">
        <f>VLOOKUP(K13318,'Base -Receita-Despesa'!$B:$AS,1,FALSE)</f>
        <v>Serviços</v>
      </c>
    </row>
    <row r="13319" spans="1:12" x14ac:dyDescent="0.3">
      <c r="A13319" s="82" t="str">
        <f t="shared" si="416"/>
        <v>2019</v>
      </c>
      <c r="B13319" s="260" t="s">
        <v>2228</v>
      </c>
      <c r="C13319" s="261" t="s">
        <v>138</v>
      </c>
      <c r="D13319" s="74" t="str">
        <f t="shared" si="417"/>
        <v>mai/2019</v>
      </c>
      <c r="E13319" s="264">
        <v>43591</v>
      </c>
      <c r="F13319" s="260" t="s">
        <v>4405</v>
      </c>
      <c r="G13319" s="260" t="s">
        <v>2229</v>
      </c>
      <c r="H13319" s="265" t="s">
        <v>4406</v>
      </c>
      <c r="I13319" s="265" t="s">
        <v>846</v>
      </c>
      <c r="J13319" s="265">
        <v>-769.01</v>
      </c>
      <c r="K13319" s="83" t="str">
        <f>IFERROR(IFERROR(VLOOKUP(I13319,'DE-PARA'!B:D,3,0),VLOOKUP(I13319,'DE-PARA'!C:D,2,0)),"NÃO ENCONTRADO")</f>
        <v>Pessoal</v>
      </c>
      <c r="L13319" s="50" t="str">
        <f>VLOOKUP(K13319,'Base -Receita-Despesa'!$B:$AS,1,FALSE)</f>
        <v>Pessoal</v>
      </c>
    </row>
    <row r="13320" spans="1:12" x14ac:dyDescent="0.3">
      <c r="A13320" s="82" t="str">
        <f t="shared" si="416"/>
        <v>2019</v>
      </c>
      <c r="B13320" s="260" t="s">
        <v>2228</v>
      </c>
      <c r="C13320" s="261" t="s">
        <v>138</v>
      </c>
      <c r="D13320" s="74" t="str">
        <f t="shared" si="417"/>
        <v>mai/2019</v>
      </c>
      <c r="E13320" s="264">
        <v>43591</v>
      </c>
      <c r="F13320" s="260">
        <v>82941</v>
      </c>
      <c r="G13320" s="260" t="s">
        <v>2229</v>
      </c>
      <c r="H13320" s="265" t="s">
        <v>528</v>
      </c>
      <c r="I13320" s="265" t="s">
        <v>2181</v>
      </c>
      <c r="J13320" s="265">
        <v>-172.04</v>
      </c>
      <c r="K13320" s="83" t="str">
        <f>IFERROR(IFERROR(VLOOKUP(I13320,'DE-PARA'!B:D,3,0),VLOOKUP(I13320,'DE-PARA'!C:D,2,0)),"NÃO ENCONTRADO")</f>
        <v>Materiais</v>
      </c>
      <c r="L13320" s="50" t="str">
        <f>VLOOKUP(K13320,'Base -Receita-Despesa'!$B:$AS,1,FALSE)</f>
        <v>Materiais</v>
      </c>
    </row>
    <row r="13321" spans="1:12" x14ac:dyDescent="0.3">
      <c r="A13321" s="82" t="str">
        <f t="shared" si="416"/>
        <v>2019</v>
      </c>
      <c r="B13321" s="260" t="s">
        <v>2228</v>
      </c>
      <c r="C13321" s="261" t="s">
        <v>138</v>
      </c>
      <c r="D13321" s="74" t="str">
        <f t="shared" si="417"/>
        <v>mai/2019</v>
      </c>
      <c r="E13321" s="264">
        <v>43591</v>
      </c>
      <c r="F13321" s="260">
        <v>82942</v>
      </c>
      <c r="G13321" s="260" t="s">
        <v>2229</v>
      </c>
      <c r="H13321" s="265" t="s">
        <v>528</v>
      </c>
      <c r="I13321" s="265" t="s">
        <v>2182</v>
      </c>
      <c r="J13321" s="265">
        <v>-408.74</v>
      </c>
      <c r="K13321" s="83" t="str">
        <f>IFERROR(IFERROR(VLOOKUP(I13321,'DE-PARA'!B:D,3,0),VLOOKUP(I13321,'DE-PARA'!C:D,2,0)),"NÃO ENCONTRADO")</f>
        <v>Materiais</v>
      </c>
      <c r="L13321" s="50" t="str">
        <f>VLOOKUP(K13321,'Base -Receita-Despesa'!$B:$AS,1,FALSE)</f>
        <v>Materiais</v>
      </c>
    </row>
    <row r="13322" spans="1:12" x14ac:dyDescent="0.3">
      <c r="A13322" s="82" t="str">
        <f t="shared" si="416"/>
        <v>2019</v>
      </c>
      <c r="B13322" s="260" t="s">
        <v>2228</v>
      </c>
      <c r="C13322" s="261" t="s">
        <v>138</v>
      </c>
      <c r="D13322" s="74" t="str">
        <f t="shared" si="417"/>
        <v>mai/2019</v>
      </c>
      <c r="E13322" s="264">
        <v>43591</v>
      </c>
      <c r="F13322" s="260">
        <v>83435</v>
      </c>
      <c r="G13322" s="260" t="s">
        <v>2229</v>
      </c>
      <c r="H13322" s="265" t="s">
        <v>528</v>
      </c>
      <c r="I13322" s="265" t="s">
        <v>2181</v>
      </c>
      <c r="J13322" s="266">
        <v>-4009.98</v>
      </c>
      <c r="K13322" s="83" t="str">
        <f>IFERROR(IFERROR(VLOOKUP(I13322,'DE-PARA'!B:D,3,0),VLOOKUP(I13322,'DE-PARA'!C:D,2,0)),"NÃO ENCONTRADO")</f>
        <v>Materiais</v>
      </c>
      <c r="L13322" s="50" t="str">
        <f>VLOOKUP(K13322,'Base -Receita-Despesa'!$B:$AS,1,FALSE)</f>
        <v>Materiais</v>
      </c>
    </row>
    <row r="13323" spans="1:12" x14ac:dyDescent="0.3">
      <c r="A13323" s="82" t="str">
        <f t="shared" si="416"/>
        <v>2019</v>
      </c>
      <c r="B13323" s="260" t="s">
        <v>2228</v>
      </c>
      <c r="C13323" s="261" t="s">
        <v>138</v>
      </c>
      <c r="D13323" s="74" t="str">
        <f t="shared" si="417"/>
        <v>mai/2019</v>
      </c>
      <c r="E13323" s="264">
        <v>43591</v>
      </c>
      <c r="F13323" s="260">
        <v>84593</v>
      </c>
      <c r="G13323" s="260" t="s">
        <v>2229</v>
      </c>
      <c r="H13323" s="265" t="s">
        <v>528</v>
      </c>
      <c r="I13323" s="265" t="s">
        <v>2181</v>
      </c>
      <c r="J13323" s="265">
        <v>-214.52</v>
      </c>
      <c r="K13323" s="83" t="str">
        <f>IFERROR(IFERROR(VLOOKUP(I13323,'DE-PARA'!B:D,3,0),VLOOKUP(I13323,'DE-PARA'!C:D,2,0)),"NÃO ENCONTRADO")</f>
        <v>Materiais</v>
      </c>
      <c r="L13323" s="50" t="str">
        <f>VLOOKUP(K13323,'Base -Receita-Despesa'!$B:$AS,1,FALSE)</f>
        <v>Materiais</v>
      </c>
    </row>
    <row r="13324" spans="1:12" x14ac:dyDescent="0.3">
      <c r="A13324" s="82" t="str">
        <f t="shared" si="416"/>
        <v>2019</v>
      </c>
      <c r="B13324" s="260" t="s">
        <v>2228</v>
      </c>
      <c r="C13324" s="261" t="s">
        <v>138</v>
      </c>
      <c r="D13324" s="74" t="str">
        <f t="shared" si="417"/>
        <v>mai/2019</v>
      </c>
      <c r="E13324" s="264">
        <v>43591</v>
      </c>
      <c r="F13324" s="260">
        <v>84606</v>
      </c>
      <c r="G13324" s="260" t="s">
        <v>2229</v>
      </c>
      <c r="H13324" s="265" t="s">
        <v>528</v>
      </c>
      <c r="I13324" s="265" t="s">
        <v>2181</v>
      </c>
      <c r="J13324" s="266">
        <v>-3144.36</v>
      </c>
      <c r="K13324" s="83" t="str">
        <f>IFERROR(IFERROR(VLOOKUP(I13324,'DE-PARA'!B:D,3,0),VLOOKUP(I13324,'DE-PARA'!C:D,2,0)),"NÃO ENCONTRADO")</f>
        <v>Materiais</v>
      </c>
      <c r="L13324" s="50" t="str">
        <f>VLOOKUP(K13324,'Base -Receita-Despesa'!$B:$AS,1,FALSE)</f>
        <v>Materiais</v>
      </c>
    </row>
    <row r="13325" spans="1:12" x14ac:dyDescent="0.3">
      <c r="A13325" s="82" t="str">
        <f t="shared" si="416"/>
        <v>2019</v>
      </c>
      <c r="B13325" s="260" t="s">
        <v>2228</v>
      </c>
      <c r="C13325" s="261" t="s">
        <v>138</v>
      </c>
      <c r="D13325" s="74" t="str">
        <f t="shared" si="417"/>
        <v>mai/2019</v>
      </c>
      <c r="E13325" s="264">
        <v>43591</v>
      </c>
      <c r="F13325" s="260">
        <v>83436</v>
      </c>
      <c r="G13325" s="260" t="s">
        <v>2229</v>
      </c>
      <c r="H13325" s="265" t="s">
        <v>528</v>
      </c>
      <c r="I13325" s="265" t="s">
        <v>2182</v>
      </c>
      <c r="J13325" s="266">
        <v>-4072.25</v>
      </c>
      <c r="K13325" s="83" t="str">
        <f>IFERROR(IFERROR(VLOOKUP(I13325,'DE-PARA'!B:D,3,0),VLOOKUP(I13325,'DE-PARA'!C:D,2,0)),"NÃO ENCONTRADO")</f>
        <v>Materiais</v>
      </c>
      <c r="L13325" s="50" t="str">
        <f>VLOOKUP(K13325,'Base -Receita-Despesa'!$B:$AS,1,FALSE)</f>
        <v>Materiais</v>
      </c>
    </row>
    <row r="13326" spans="1:12" x14ac:dyDescent="0.3">
      <c r="A13326" s="82" t="str">
        <f t="shared" si="416"/>
        <v>2019</v>
      </c>
      <c r="B13326" s="260" t="s">
        <v>2228</v>
      </c>
      <c r="C13326" s="261" t="s">
        <v>138</v>
      </c>
      <c r="D13326" s="74" t="str">
        <f t="shared" si="417"/>
        <v>mai/2019</v>
      </c>
      <c r="E13326" s="264">
        <v>43591</v>
      </c>
      <c r="F13326" s="260">
        <v>85048</v>
      </c>
      <c r="G13326" s="260" t="s">
        <v>2229</v>
      </c>
      <c r="H13326" s="265" t="s">
        <v>528</v>
      </c>
      <c r="I13326" s="265" t="s">
        <v>2181</v>
      </c>
      <c r="J13326" s="265">
        <v>-597.79999999999995</v>
      </c>
      <c r="K13326" s="83" t="str">
        <f>IFERROR(IFERROR(VLOOKUP(I13326,'DE-PARA'!B:D,3,0),VLOOKUP(I13326,'DE-PARA'!C:D,2,0)),"NÃO ENCONTRADO")</f>
        <v>Materiais</v>
      </c>
      <c r="L13326" s="50" t="str">
        <f>VLOOKUP(K13326,'Base -Receita-Despesa'!$B:$AS,1,FALSE)</f>
        <v>Materiais</v>
      </c>
    </row>
    <row r="13327" spans="1:12" x14ac:dyDescent="0.3">
      <c r="A13327" s="82" t="str">
        <f t="shared" si="416"/>
        <v>2019</v>
      </c>
      <c r="B13327" s="260" t="s">
        <v>2228</v>
      </c>
      <c r="C13327" s="261" t="s">
        <v>138</v>
      </c>
      <c r="D13327" s="74" t="str">
        <f t="shared" si="417"/>
        <v>mai/2019</v>
      </c>
      <c r="E13327" s="264">
        <v>43591</v>
      </c>
      <c r="F13327" s="260">
        <v>85053</v>
      </c>
      <c r="G13327" s="260" t="s">
        <v>2229</v>
      </c>
      <c r="H13327" s="265" t="s">
        <v>528</v>
      </c>
      <c r="I13327" s="265" t="s">
        <v>2181</v>
      </c>
      <c r="J13327" s="265">
        <v>-640</v>
      </c>
      <c r="K13327" s="83" t="str">
        <f>IFERROR(IFERROR(VLOOKUP(I13327,'DE-PARA'!B:D,3,0),VLOOKUP(I13327,'DE-PARA'!C:D,2,0)),"NÃO ENCONTRADO")</f>
        <v>Materiais</v>
      </c>
      <c r="L13327" s="50" t="str">
        <f>VLOOKUP(K13327,'Base -Receita-Despesa'!$B:$AS,1,FALSE)</f>
        <v>Materiais</v>
      </c>
    </row>
    <row r="13328" spans="1:12" x14ac:dyDescent="0.3">
      <c r="A13328" s="82" t="str">
        <f t="shared" si="416"/>
        <v>2019</v>
      </c>
      <c r="B13328" s="260" t="s">
        <v>2228</v>
      </c>
      <c r="C13328" s="261" t="s">
        <v>138</v>
      </c>
      <c r="D13328" s="74" t="str">
        <f t="shared" si="417"/>
        <v>mai/2019</v>
      </c>
      <c r="E13328" s="264">
        <v>43591</v>
      </c>
      <c r="F13328" s="260">
        <v>85051</v>
      </c>
      <c r="G13328" s="260" t="s">
        <v>2229</v>
      </c>
      <c r="H13328" s="265" t="s">
        <v>528</v>
      </c>
      <c r="I13328" s="265" t="s">
        <v>2181</v>
      </c>
      <c r="J13328" s="265">
        <v>-124</v>
      </c>
      <c r="K13328" s="83" t="str">
        <f>IFERROR(IFERROR(VLOOKUP(I13328,'DE-PARA'!B:D,3,0),VLOOKUP(I13328,'DE-PARA'!C:D,2,0)),"NÃO ENCONTRADO")</f>
        <v>Materiais</v>
      </c>
      <c r="L13328" s="50" t="str">
        <f>VLOOKUP(K13328,'Base -Receita-Despesa'!$B:$AS,1,FALSE)</f>
        <v>Materiais</v>
      </c>
    </row>
    <row r="13329" spans="1:12" x14ac:dyDescent="0.3">
      <c r="A13329" s="82" t="str">
        <f t="shared" si="416"/>
        <v>2019</v>
      </c>
      <c r="B13329" s="260" t="s">
        <v>2228</v>
      </c>
      <c r="C13329" s="261" t="s">
        <v>138</v>
      </c>
      <c r="D13329" s="74" t="str">
        <f t="shared" si="417"/>
        <v>mai/2019</v>
      </c>
      <c r="E13329" s="264">
        <v>43591</v>
      </c>
      <c r="F13329" s="260">
        <v>85047</v>
      </c>
      <c r="G13329" s="260" t="s">
        <v>2229</v>
      </c>
      <c r="H13329" s="265" t="s">
        <v>528</v>
      </c>
      <c r="I13329" s="265" t="s">
        <v>2182</v>
      </c>
      <c r="J13329" s="265">
        <v>-421.64</v>
      </c>
      <c r="K13329" s="83" t="str">
        <f>IFERROR(IFERROR(VLOOKUP(I13329,'DE-PARA'!B:D,3,0),VLOOKUP(I13329,'DE-PARA'!C:D,2,0)),"NÃO ENCONTRADO")</f>
        <v>Materiais</v>
      </c>
      <c r="L13329" s="50" t="str">
        <f>VLOOKUP(K13329,'Base -Receita-Despesa'!$B:$AS,1,FALSE)</f>
        <v>Materiais</v>
      </c>
    </row>
    <row r="13330" spans="1:12" x14ac:dyDescent="0.3">
      <c r="A13330" s="82" t="str">
        <f t="shared" si="416"/>
        <v>2019</v>
      </c>
      <c r="B13330" s="260" t="s">
        <v>2228</v>
      </c>
      <c r="C13330" s="261" t="s">
        <v>138</v>
      </c>
      <c r="D13330" s="74" t="str">
        <f t="shared" si="417"/>
        <v>mai/2019</v>
      </c>
      <c r="E13330" s="264">
        <v>43591</v>
      </c>
      <c r="F13330" s="260">
        <v>1135666</v>
      </c>
      <c r="G13330" s="260" t="s">
        <v>2229</v>
      </c>
      <c r="H13330" s="265" t="s">
        <v>4400</v>
      </c>
      <c r="I13330" s="265" t="s">
        <v>2181</v>
      </c>
      <c r="J13330" s="266">
        <v>-1775</v>
      </c>
      <c r="K13330" s="83" t="str">
        <f>IFERROR(IFERROR(VLOOKUP(I13330,'DE-PARA'!B:D,3,0),VLOOKUP(I13330,'DE-PARA'!C:D,2,0)),"NÃO ENCONTRADO")</f>
        <v>Materiais</v>
      </c>
      <c r="L13330" s="50" t="str">
        <f>VLOOKUP(K13330,'Base -Receita-Despesa'!$B:$AS,1,FALSE)</f>
        <v>Materiais</v>
      </c>
    </row>
    <row r="13331" spans="1:12" x14ac:dyDescent="0.3">
      <c r="A13331" s="82" t="str">
        <f t="shared" si="416"/>
        <v>2019</v>
      </c>
      <c r="B13331" s="260" t="s">
        <v>2228</v>
      </c>
      <c r="C13331" s="261" t="s">
        <v>138</v>
      </c>
      <c r="D13331" s="74" t="str">
        <f t="shared" si="417"/>
        <v>mai/2019</v>
      </c>
      <c r="E13331" s="264">
        <v>43591</v>
      </c>
      <c r="F13331" s="260">
        <v>1121272</v>
      </c>
      <c r="G13331" s="260" t="s">
        <v>2229</v>
      </c>
      <c r="H13331" s="265" t="s">
        <v>4400</v>
      </c>
      <c r="I13331" s="265" t="s">
        <v>2182</v>
      </c>
      <c r="J13331" s="266">
        <v>-2418.54</v>
      </c>
      <c r="K13331" s="83" t="str">
        <f>IFERROR(IFERROR(VLOOKUP(I13331,'DE-PARA'!B:D,3,0),VLOOKUP(I13331,'DE-PARA'!C:D,2,0)),"NÃO ENCONTRADO")</f>
        <v>Materiais</v>
      </c>
      <c r="L13331" s="50" t="str">
        <f>VLOOKUP(K13331,'Base -Receita-Despesa'!$B:$AS,1,FALSE)</f>
        <v>Materiais</v>
      </c>
    </row>
    <row r="13332" spans="1:12" x14ac:dyDescent="0.3">
      <c r="A13332" s="82" t="str">
        <f t="shared" si="416"/>
        <v>2019</v>
      </c>
      <c r="B13332" s="260" t="s">
        <v>2228</v>
      </c>
      <c r="C13332" s="261" t="s">
        <v>138</v>
      </c>
      <c r="D13332" s="74" t="str">
        <f t="shared" si="417"/>
        <v>mai/2019</v>
      </c>
      <c r="E13332" s="264">
        <v>43591</v>
      </c>
      <c r="F13332" s="260">
        <v>97385</v>
      </c>
      <c r="G13332" s="260" t="s">
        <v>2229</v>
      </c>
      <c r="H13332" s="265" t="s">
        <v>2602</v>
      </c>
      <c r="I13332" s="265" t="s">
        <v>2182</v>
      </c>
      <c r="J13332" s="266">
        <v>-1512.61</v>
      </c>
      <c r="K13332" s="83" t="str">
        <f>IFERROR(IFERROR(VLOOKUP(I13332,'DE-PARA'!B:D,3,0),VLOOKUP(I13332,'DE-PARA'!C:D,2,0)),"NÃO ENCONTRADO")</f>
        <v>Materiais</v>
      </c>
      <c r="L13332" s="50" t="str">
        <f>VLOOKUP(K13332,'Base -Receita-Despesa'!$B:$AS,1,FALSE)</f>
        <v>Materiais</v>
      </c>
    </row>
    <row r="13333" spans="1:12" x14ac:dyDescent="0.3">
      <c r="A13333" s="82" t="str">
        <f t="shared" si="416"/>
        <v>2019</v>
      </c>
      <c r="B13333" s="260" t="s">
        <v>2228</v>
      </c>
      <c r="C13333" s="261" t="s">
        <v>138</v>
      </c>
      <c r="D13333" s="74" t="str">
        <f t="shared" si="417"/>
        <v>mai/2019</v>
      </c>
      <c r="E13333" s="264">
        <v>43591</v>
      </c>
      <c r="F13333" s="260">
        <v>8304</v>
      </c>
      <c r="G13333" s="260" t="s">
        <v>2229</v>
      </c>
      <c r="H13333" s="265" t="s">
        <v>4443</v>
      </c>
      <c r="I13333" s="265" t="s">
        <v>2182</v>
      </c>
      <c r="J13333" s="265">
        <v>-204.53</v>
      </c>
      <c r="K13333" s="83" t="str">
        <f>IFERROR(IFERROR(VLOOKUP(I13333,'DE-PARA'!B:D,3,0),VLOOKUP(I13333,'DE-PARA'!C:D,2,0)),"NÃO ENCONTRADO")</f>
        <v>Materiais</v>
      </c>
      <c r="L13333" s="50" t="str">
        <f>VLOOKUP(K13333,'Base -Receita-Despesa'!$B:$AS,1,FALSE)</f>
        <v>Materiais</v>
      </c>
    </row>
    <row r="13334" spans="1:12" x14ac:dyDescent="0.3">
      <c r="A13334" s="82" t="str">
        <f t="shared" si="416"/>
        <v>2019</v>
      </c>
      <c r="B13334" s="260" t="s">
        <v>2228</v>
      </c>
      <c r="C13334" s="261" t="s">
        <v>138</v>
      </c>
      <c r="D13334" s="74" t="str">
        <f t="shared" si="417"/>
        <v>mai/2019</v>
      </c>
      <c r="E13334" s="264">
        <v>43591</v>
      </c>
      <c r="F13334" s="260">
        <v>8304</v>
      </c>
      <c r="G13334" s="260" t="s">
        <v>2229</v>
      </c>
      <c r="H13334" s="265" t="s">
        <v>4443</v>
      </c>
      <c r="I13334" s="265" t="s">
        <v>562</v>
      </c>
      <c r="J13334" s="265">
        <v>-96.79</v>
      </c>
      <c r="K13334" s="83" t="str">
        <f>IFERROR(IFERROR(VLOOKUP(I13334,'DE-PARA'!B:D,3,0),VLOOKUP(I13334,'DE-PARA'!C:D,2,0)),"NÃO ENCONTRADO")</f>
        <v>Outras Saídas</v>
      </c>
      <c r="L13334" s="50" t="str">
        <f>VLOOKUP(K13334,'Base -Receita-Despesa'!$B:$AS,1,FALSE)</f>
        <v>Outras Saídas</v>
      </c>
    </row>
    <row r="13335" spans="1:12" x14ac:dyDescent="0.3">
      <c r="A13335" s="82" t="str">
        <f t="shared" si="416"/>
        <v>2019</v>
      </c>
      <c r="B13335" s="260" t="s">
        <v>2228</v>
      </c>
      <c r="C13335" s="261" t="s">
        <v>138</v>
      </c>
      <c r="D13335" s="74" t="str">
        <f t="shared" si="417"/>
        <v>mai/2019</v>
      </c>
      <c r="E13335" s="264">
        <v>43591</v>
      </c>
      <c r="F13335" s="260">
        <v>36522</v>
      </c>
      <c r="G13335" s="260" t="s">
        <v>2229</v>
      </c>
      <c r="H13335" s="265" t="s">
        <v>4380</v>
      </c>
      <c r="I13335" s="265" t="s">
        <v>120</v>
      </c>
      <c r="J13335" s="266">
        <v>-1500</v>
      </c>
      <c r="K13335" s="83" t="str">
        <f>IFERROR(IFERROR(VLOOKUP(I13335,'DE-PARA'!B:D,3,0),VLOOKUP(I13335,'DE-PARA'!C:D,2,0)),"NÃO ENCONTRADO")</f>
        <v>Serviços</v>
      </c>
      <c r="L13335" s="50" t="str">
        <f>VLOOKUP(K13335,'Base -Receita-Despesa'!$B:$AS,1,FALSE)</f>
        <v>Serviços</v>
      </c>
    </row>
    <row r="13336" spans="1:12" x14ac:dyDescent="0.3">
      <c r="A13336" s="82" t="str">
        <f t="shared" si="416"/>
        <v>2019</v>
      </c>
      <c r="B13336" s="260" t="s">
        <v>2228</v>
      </c>
      <c r="C13336" s="261" t="s">
        <v>138</v>
      </c>
      <c r="D13336" s="74" t="str">
        <f t="shared" si="417"/>
        <v>mai/2019</v>
      </c>
      <c r="E13336" s="264">
        <v>43591</v>
      </c>
      <c r="F13336" s="260">
        <v>65944</v>
      </c>
      <c r="G13336" s="260" t="s">
        <v>2229</v>
      </c>
      <c r="H13336" s="268" t="s">
        <v>3817</v>
      </c>
      <c r="I13336" s="265" t="s">
        <v>2181</v>
      </c>
      <c r="J13336" s="265">
        <v>-348.53</v>
      </c>
      <c r="K13336" s="83" t="str">
        <f>IFERROR(IFERROR(VLOOKUP(I13336,'DE-PARA'!B:D,3,0),VLOOKUP(I13336,'DE-PARA'!C:D,2,0)),"NÃO ENCONTRADO")</f>
        <v>Materiais</v>
      </c>
      <c r="L13336" s="50" t="str">
        <f>VLOOKUP(K13336,'Base -Receita-Despesa'!$B:$AS,1,FALSE)</f>
        <v>Materiais</v>
      </c>
    </row>
    <row r="13337" spans="1:12" x14ac:dyDescent="0.3">
      <c r="A13337" s="82" t="str">
        <f t="shared" si="416"/>
        <v>2019</v>
      </c>
      <c r="B13337" s="260" t="s">
        <v>2228</v>
      </c>
      <c r="C13337" s="261" t="s">
        <v>138</v>
      </c>
      <c r="D13337" s="74" t="str">
        <f t="shared" si="417"/>
        <v>mai/2019</v>
      </c>
      <c r="E13337" s="264">
        <v>43591</v>
      </c>
      <c r="F13337" s="260" t="s">
        <v>4508</v>
      </c>
      <c r="G13337" s="260" t="s">
        <v>2229</v>
      </c>
      <c r="H13337" s="268" t="s">
        <v>4509</v>
      </c>
      <c r="I13337" s="265" t="s">
        <v>4503</v>
      </c>
      <c r="J13337" s="266">
        <v>-4867.04</v>
      </c>
      <c r="K13337" s="83" t="str">
        <f>IFERROR(IFERROR(VLOOKUP(I13337,'DE-PARA'!B:D,3,0),VLOOKUP(I13337,'DE-PARA'!C:D,2,0)),"NÃO ENCONTRADO")</f>
        <v>Encargos sobre Folha de Pagamento</v>
      </c>
      <c r="L13337" s="50" t="str">
        <f>VLOOKUP(K13337,'Base -Receita-Despesa'!$B:$AS,1,FALSE)</f>
        <v>Encargos sobre Folha de Pagamento</v>
      </c>
    </row>
    <row r="13338" spans="1:12" x14ac:dyDescent="0.3">
      <c r="A13338" s="82" t="str">
        <f t="shared" si="416"/>
        <v>2019</v>
      </c>
      <c r="B13338" s="260" t="s">
        <v>2228</v>
      </c>
      <c r="C13338" s="261" t="s">
        <v>138</v>
      </c>
      <c r="D13338" s="74" t="str">
        <f t="shared" si="417"/>
        <v>mai/2019</v>
      </c>
      <c r="E13338" s="264">
        <v>43591</v>
      </c>
      <c r="F13338" s="260" t="s">
        <v>4508</v>
      </c>
      <c r="G13338" s="260" t="s">
        <v>2229</v>
      </c>
      <c r="H13338" s="265" t="s">
        <v>4509</v>
      </c>
      <c r="I13338" s="265" t="s">
        <v>562</v>
      </c>
      <c r="J13338" s="266">
        <v>-1094.0999999999999</v>
      </c>
      <c r="K13338" s="83" t="str">
        <f>IFERROR(IFERROR(VLOOKUP(I13338,'DE-PARA'!B:D,3,0),VLOOKUP(I13338,'DE-PARA'!C:D,2,0)),"NÃO ENCONTRADO")</f>
        <v>Outras Saídas</v>
      </c>
      <c r="L13338" s="50" t="str">
        <f>VLOOKUP(K13338,'Base -Receita-Despesa'!$B:$AS,1,FALSE)</f>
        <v>Outras Saídas</v>
      </c>
    </row>
    <row r="13339" spans="1:12" x14ac:dyDescent="0.3">
      <c r="A13339" s="82" t="str">
        <f t="shared" si="416"/>
        <v>2019</v>
      </c>
      <c r="B13339" s="260" t="s">
        <v>2228</v>
      </c>
      <c r="C13339" s="261" t="s">
        <v>138</v>
      </c>
      <c r="D13339" s="74" t="str">
        <f t="shared" si="417"/>
        <v>mai/2019</v>
      </c>
      <c r="E13339" s="264">
        <v>43591</v>
      </c>
      <c r="F13339" s="260" t="s">
        <v>1070</v>
      </c>
      <c r="G13339" s="260" t="s">
        <v>2229</v>
      </c>
      <c r="H13339" s="265" t="s">
        <v>1071</v>
      </c>
      <c r="I13339" s="265" t="s">
        <v>2237</v>
      </c>
      <c r="J13339" s="266">
        <v>62985.62</v>
      </c>
      <c r="K13339" s="83" t="str">
        <f>IFERROR(IFERROR(VLOOKUP(I13339,'DE-PARA'!B:D,3,0),VLOOKUP(I13339,'DE-PARA'!C:D,2,0)),"NÃO ENCONTRADO")</f>
        <v>Entrada Conta Aplicação (+)</v>
      </c>
      <c r="L13339" s="50" t="str">
        <f>VLOOKUP(K13339,'Base -Receita-Despesa'!$B:$AS,1,FALSE)</f>
        <v>ENTRADA CONTA APLICAÇÃO (+)</v>
      </c>
    </row>
    <row r="13340" spans="1:12" x14ac:dyDescent="0.3">
      <c r="A13340" s="82" t="str">
        <f t="shared" si="416"/>
        <v>2019</v>
      </c>
      <c r="B13340" s="260" t="s">
        <v>2228</v>
      </c>
      <c r="C13340" s="261" t="s">
        <v>138</v>
      </c>
      <c r="D13340" s="74" t="str">
        <f t="shared" si="417"/>
        <v>mai/2019</v>
      </c>
      <c r="E13340" s="264">
        <v>43591</v>
      </c>
      <c r="F13340" s="260" t="s">
        <v>1261</v>
      </c>
      <c r="G13340" s="260" t="s">
        <v>2229</v>
      </c>
      <c r="H13340" s="265" t="s">
        <v>2250</v>
      </c>
      <c r="I13340" s="265" t="s">
        <v>135</v>
      </c>
      <c r="J13340" s="265">
        <v>-9.5</v>
      </c>
      <c r="K13340" s="83" t="str">
        <f>IFERROR(IFERROR(VLOOKUP(I13340,'DE-PARA'!B:D,3,0),VLOOKUP(I13340,'DE-PARA'!C:D,2,0)),"NÃO ENCONTRADO")</f>
        <v>Outras Saídas</v>
      </c>
      <c r="L13340" s="50" t="str">
        <f>VLOOKUP(K13340,'Base -Receita-Despesa'!$B:$AS,1,FALSE)</f>
        <v>Outras Saídas</v>
      </c>
    </row>
    <row r="13341" spans="1:12" x14ac:dyDescent="0.3">
      <c r="A13341" s="82" t="str">
        <f t="shared" si="416"/>
        <v>2019</v>
      </c>
      <c r="B13341" s="260" t="s">
        <v>2228</v>
      </c>
      <c r="C13341" s="261" t="s">
        <v>138</v>
      </c>
      <c r="D13341" s="74" t="str">
        <f t="shared" si="417"/>
        <v>mai/2019</v>
      </c>
      <c r="E13341" s="264">
        <v>43591</v>
      </c>
      <c r="F13341" s="260" t="s">
        <v>1261</v>
      </c>
      <c r="G13341" s="260" t="s">
        <v>2229</v>
      </c>
      <c r="H13341" s="265" t="s">
        <v>2250</v>
      </c>
      <c r="I13341" s="265" t="s">
        <v>135</v>
      </c>
      <c r="J13341" s="265">
        <v>-9.5</v>
      </c>
      <c r="K13341" s="83" t="str">
        <f>IFERROR(IFERROR(VLOOKUP(I13341,'DE-PARA'!B:D,3,0),VLOOKUP(I13341,'DE-PARA'!C:D,2,0)),"NÃO ENCONTRADO")</f>
        <v>Outras Saídas</v>
      </c>
      <c r="L13341" s="50" t="str">
        <f>VLOOKUP(K13341,'Base -Receita-Despesa'!$B:$AS,1,FALSE)</f>
        <v>Outras Saídas</v>
      </c>
    </row>
    <row r="13342" spans="1:12" x14ac:dyDescent="0.3">
      <c r="A13342" s="82" t="str">
        <f t="shared" si="416"/>
        <v>2019</v>
      </c>
      <c r="B13342" s="260" t="s">
        <v>2228</v>
      </c>
      <c r="C13342" s="261" t="s">
        <v>138</v>
      </c>
      <c r="D13342" s="74" t="str">
        <f t="shared" si="417"/>
        <v>mai/2019</v>
      </c>
      <c r="E13342" s="264">
        <v>43591</v>
      </c>
      <c r="F13342" s="260" t="s">
        <v>1261</v>
      </c>
      <c r="G13342" s="260" t="s">
        <v>2229</v>
      </c>
      <c r="H13342" s="265" t="s">
        <v>2250</v>
      </c>
      <c r="I13342" s="265" t="s">
        <v>135</v>
      </c>
      <c r="J13342" s="265">
        <v>-9.5</v>
      </c>
      <c r="K13342" s="83" t="str">
        <f>IFERROR(IFERROR(VLOOKUP(I13342,'DE-PARA'!B:D,3,0),VLOOKUP(I13342,'DE-PARA'!C:D,2,0)),"NÃO ENCONTRADO")</f>
        <v>Outras Saídas</v>
      </c>
      <c r="L13342" s="50" t="str">
        <f>VLOOKUP(K13342,'Base -Receita-Despesa'!$B:$AS,1,FALSE)</f>
        <v>Outras Saídas</v>
      </c>
    </row>
    <row r="13343" spans="1:12" x14ac:dyDescent="0.3">
      <c r="A13343" s="82" t="str">
        <f t="shared" si="416"/>
        <v>2019</v>
      </c>
      <c r="B13343" s="260" t="s">
        <v>2228</v>
      </c>
      <c r="C13343" s="261" t="s">
        <v>138</v>
      </c>
      <c r="D13343" s="74" t="str">
        <f t="shared" si="417"/>
        <v>mai/2019</v>
      </c>
      <c r="E13343" s="264">
        <v>43591</v>
      </c>
      <c r="F13343" s="260" t="s">
        <v>1261</v>
      </c>
      <c r="G13343" s="260" t="s">
        <v>2229</v>
      </c>
      <c r="H13343" s="265" t="s">
        <v>2250</v>
      </c>
      <c r="I13343" s="265" t="s">
        <v>135</v>
      </c>
      <c r="J13343" s="265">
        <v>-9.5</v>
      </c>
      <c r="K13343" s="83" t="str">
        <f>IFERROR(IFERROR(VLOOKUP(I13343,'DE-PARA'!B:D,3,0),VLOOKUP(I13343,'DE-PARA'!C:D,2,0)),"NÃO ENCONTRADO")</f>
        <v>Outras Saídas</v>
      </c>
      <c r="L13343" s="50" t="str">
        <f>VLOOKUP(K13343,'Base -Receita-Despesa'!$B:$AS,1,FALSE)</f>
        <v>Outras Saídas</v>
      </c>
    </row>
    <row r="13344" spans="1:12" x14ac:dyDescent="0.3">
      <c r="A13344" s="82" t="str">
        <f t="shared" si="416"/>
        <v>2019</v>
      </c>
      <c r="B13344" s="260" t="s">
        <v>2228</v>
      </c>
      <c r="C13344" s="261" t="s">
        <v>138</v>
      </c>
      <c r="D13344" s="74" t="str">
        <f t="shared" si="417"/>
        <v>mai/2019</v>
      </c>
      <c r="E13344" s="264">
        <v>43591</v>
      </c>
      <c r="F13344" s="260" t="s">
        <v>1261</v>
      </c>
      <c r="G13344" s="260" t="s">
        <v>2229</v>
      </c>
      <c r="H13344" s="265" t="s">
        <v>2250</v>
      </c>
      <c r="I13344" s="265" t="s">
        <v>135</v>
      </c>
      <c r="J13344" s="265">
        <v>-9.5</v>
      </c>
      <c r="K13344" s="83" t="str">
        <f>IFERROR(IFERROR(VLOOKUP(I13344,'DE-PARA'!B:D,3,0),VLOOKUP(I13344,'DE-PARA'!C:D,2,0)),"NÃO ENCONTRADO")</f>
        <v>Outras Saídas</v>
      </c>
      <c r="L13344" s="50" t="str">
        <f>VLOOKUP(K13344,'Base -Receita-Despesa'!$B:$AS,1,FALSE)</f>
        <v>Outras Saídas</v>
      </c>
    </row>
    <row r="13345" spans="1:12" x14ac:dyDescent="0.3">
      <c r="A13345" s="82" t="str">
        <f t="shared" si="416"/>
        <v>2019</v>
      </c>
      <c r="B13345" s="260" t="s">
        <v>2228</v>
      </c>
      <c r="C13345" s="261" t="s">
        <v>138</v>
      </c>
      <c r="D13345" s="74" t="str">
        <f t="shared" si="417"/>
        <v>mai/2019</v>
      </c>
      <c r="E13345" s="264">
        <v>43591</v>
      </c>
      <c r="F13345" s="260" t="s">
        <v>1261</v>
      </c>
      <c r="G13345" s="260" t="s">
        <v>2229</v>
      </c>
      <c r="H13345" s="265" t="s">
        <v>2250</v>
      </c>
      <c r="I13345" s="265" t="s">
        <v>135</v>
      </c>
      <c r="J13345" s="265">
        <v>-9.5</v>
      </c>
      <c r="K13345" s="83" t="str">
        <f>IFERROR(IFERROR(VLOOKUP(I13345,'DE-PARA'!B:D,3,0),VLOOKUP(I13345,'DE-PARA'!C:D,2,0)),"NÃO ENCONTRADO")</f>
        <v>Outras Saídas</v>
      </c>
      <c r="L13345" s="50" t="str">
        <f>VLOOKUP(K13345,'Base -Receita-Despesa'!$B:$AS,1,FALSE)</f>
        <v>Outras Saídas</v>
      </c>
    </row>
    <row r="13346" spans="1:12" x14ac:dyDescent="0.3">
      <c r="A13346" s="82" t="str">
        <f t="shared" si="416"/>
        <v>2019</v>
      </c>
      <c r="B13346" s="260" t="s">
        <v>2228</v>
      </c>
      <c r="C13346" s="261" t="s">
        <v>138</v>
      </c>
      <c r="D13346" s="74" t="str">
        <f t="shared" si="417"/>
        <v>mai/2019</v>
      </c>
      <c r="E13346" s="264">
        <v>43591</v>
      </c>
      <c r="F13346" s="260" t="s">
        <v>1261</v>
      </c>
      <c r="G13346" s="260" t="s">
        <v>2229</v>
      </c>
      <c r="H13346" s="265" t="s">
        <v>2250</v>
      </c>
      <c r="I13346" s="265" t="s">
        <v>135</v>
      </c>
      <c r="J13346" s="265">
        <v>-9.5</v>
      </c>
      <c r="K13346" s="83" t="str">
        <f>IFERROR(IFERROR(VLOOKUP(I13346,'DE-PARA'!B:D,3,0),VLOOKUP(I13346,'DE-PARA'!C:D,2,0)),"NÃO ENCONTRADO")</f>
        <v>Outras Saídas</v>
      </c>
      <c r="L13346" s="50" t="str">
        <f>VLOOKUP(K13346,'Base -Receita-Despesa'!$B:$AS,1,FALSE)</f>
        <v>Outras Saídas</v>
      </c>
    </row>
    <row r="13347" spans="1:12" x14ac:dyDescent="0.3">
      <c r="A13347" s="82" t="str">
        <f t="shared" si="416"/>
        <v>2019</v>
      </c>
      <c r="B13347" s="260" t="s">
        <v>2228</v>
      </c>
      <c r="C13347" s="261" t="s">
        <v>138</v>
      </c>
      <c r="D13347" s="74" t="str">
        <f t="shared" si="417"/>
        <v>mai/2019</v>
      </c>
      <c r="E13347" s="264">
        <v>43591</v>
      </c>
      <c r="F13347" s="260" t="s">
        <v>1261</v>
      </c>
      <c r="G13347" s="260" t="s">
        <v>2229</v>
      </c>
      <c r="H13347" s="265" t="s">
        <v>2250</v>
      </c>
      <c r="I13347" s="265" t="s">
        <v>135</v>
      </c>
      <c r="J13347" s="265">
        <v>-9.5</v>
      </c>
      <c r="K13347" s="83" t="str">
        <f>IFERROR(IFERROR(VLOOKUP(I13347,'DE-PARA'!B:D,3,0),VLOOKUP(I13347,'DE-PARA'!C:D,2,0)),"NÃO ENCONTRADO")</f>
        <v>Outras Saídas</v>
      </c>
      <c r="L13347" s="50" t="str">
        <f>VLOOKUP(K13347,'Base -Receita-Despesa'!$B:$AS,1,FALSE)</f>
        <v>Outras Saídas</v>
      </c>
    </row>
    <row r="13348" spans="1:12" x14ac:dyDescent="0.3">
      <c r="A13348" s="82" t="str">
        <f t="shared" si="416"/>
        <v>2019</v>
      </c>
      <c r="B13348" s="260" t="s">
        <v>2228</v>
      </c>
      <c r="C13348" s="261" t="s">
        <v>138</v>
      </c>
      <c r="D13348" s="74" t="str">
        <f t="shared" si="417"/>
        <v>mai/2019</v>
      </c>
      <c r="E13348" s="264">
        <v>43591</v>
      </c>
      <c r="F13348" s="260" t="s">
        <v>1261</v>
      </c>
      <c r="G13348" s="260" t="s">
        <v>2229</v>
      </c>
      <c r="H13348" s="265" t="s">
        <v>2250</v>
      </c>
      <c r="I13348" s="265" t="s">
        <v>135</v>
      </c>
      <c r="J13348" s="265">
        <v>-8.61</v>
      </c>
      <c r="K13348" s="83" t="str">
        <f>IFERROR(IFERROR(VLOOKUP(I13348,'DE-PARA'!B:D,3,0),VLOOKUP(I13348,'DE-PARA'!C:D,2,0)),"NÃO ENCONTRADO")</f>
        <v>Outras Saídas</v>
      </c>
      <c r="L13348" s="50" t="str">
        <f>VLOOKUP(K13348,'Base -Receita-Despesa'!$B:$AS,1,FALSE)</f>
        <v>Outras Saídas</v>
      </c>
    </row>
    <row r="13349" spans="1:12" x14ac:dyDescent="0.3">
      <c r="A13349" s="82" t="str">
        <f t="shared" si="416"/>
        <v>2019</v>
      </c>
      <c r="B13349" s="260" t="s">
        <v>2228</v>
      </c>
      <c r="C13349" s="261" t="s">
        <v>138</v>
      </c>
      <c r="D13349" s="74" t="str">
        <f t="shared" si="417"/>
        <v>mai/2019</v>
      </c>
      <c r="E13349" s="264">
        <v>43592</v>
      </c>
      <c r="F13349" s="260">
        <v>14470</v>
      </c>
      <c r="G13349" s="260" t="s">
        <v>2229</v>
      </c>
      <c r="H13349" s="265" t="s">
        <v>2401</v>
      </c>
      <c r="I13349" s="265" t="s">
        <v>2182</v>
      </c>
      <c r="J13349" s="266">
        <v>-2900</v>
      </c>
      <c r="K13349" s="83" t="str">
        <f>IFERROR(IFERROR(VLOOKUP(I13349,'DE-PARA'!B:D,3,0),VLOOKUP(I13349,'DE-PARA'!C:D,2,0)),"NÃO ENCONTRADO")</f>
        <v>Materiais</v>
      </c>
      <c r="L13349" s="50" t="str">
        <f>VLOOKUP(K13349,'Base -Receita-Despesa'!$B:$AS,1,FALSE)</f>
        <v>Materiais</v>
      </c>
    </row>
    <row r="13350" spans="1:12" x14ac:dyDescent="0.3">
      <c r="A13350" s="82" t="str">
        <f t="shared" si="416"/>
        <v>2019</v>
      </c>
      <c r="B13350" s="260" t="s">
        <v>2228</v>
      </c>
      <c r="C13350" s="261" t="s">
        <v>138</v>
      </c>
      <c r="D13350" s="74" t="str">
        <f t="shared" si="417"/>
        <v>mai/2019</v>
      </c>
      <c r="E13350" s="264">
        <v>43592</v>
      </c>
      <c r="F13350" s="260">
        <v>14455</v>
      </c>
      <c r="G13350" s="260" t="s">
        <v>2232</v>
      </c>
      <c r="H13350" s="265" t="s">
        <v>2401</v>
      </c>
      <c r="I13350" s="265" t="s">
        <v>2181</v>
      </c>
      <c r="J13350" s="266">
        <v>-1400.95</v>
      </c>
      <c r="K13350" s="83" t="str">
        <f>IFERROR(IFERROR(VLOOKUP(I13350,'DE-PARA'!B:D,3,0),VLOOKUP(I13350,'DE-PARA'!C:D,2,0)),"NÃO ENCONTRADO")</f>
        <v>Materiais</v>
      </c>
      <c r="L13350" s="50" t="str">
        <f>VLOOKUP(K13350,'Base -Receita-Despesa'!$B:$AS,1,FALSE)</f>
        <v>Materiais</v>
      </c>
    </row>
    <row r="13351" spans="1:12" x14ac:dyDescent="0.3">
      <c r="A13351" s="82" t="str">
        <f t="shared" si="416"/>
        <v>2019</v>
      </c>
      <c r="B13351" s="260" t="s">
        <v>2228</v>
      </c>
      <c r="C13351" s="261" t="s">
        <v>138</v>
      </c>
      <c r="D13351" s="74" t="str">
        <f t="shared" si="417"/>
        <v>mai/2019</v>
      </c>
      <c r="E13351" s="264">
        <v>43592</v>
      </c>
      <c r="F13351" s="260" t="s">
        <v>4498</v>
      </c>
      <c r="G13351" s="260" t="s">
        <v>2229</v>
      </c>
      <c r="H13351" s="265" t="s">
        <v>4498</v>
      </c>
      <c r="I13351" s="265" t="s">
        <v>141</v>
      </c>
      <c r="J13351" s="266">
        <v>-65804.899999999994</v>
      </c>
      <c r="K13351" s="83" t="str">
        <f>IFERROR(IFERROR(VLOOKUP(I13351,'DE-PARA'!B:D,3,0),VLOOKUP(I13351,'DE-PARA'!C:D,2,0)),"NÃO ENCONTRADO")</f>
        <v>Pessoal</v>
      </c>
      <c r="L13351" s="50" t="str">
        <f>VLOOKUP(K13351,'Base -Receita-Despesa'!$B:$AS,1,FALSE)</f>
        <v>Pessoal</v>
      </c>
    </row>
    <row r="13352" spans="1:12" x14ac:dyDescent="0.3">
      <c r="A13352" s="82" t="str">
        <f t="shared" si="416"/>
        <v>2019</v>
      </c>
      <c r="B13352" s="260" t="s">
        <v>2228</v>
      </c>
      <c r="C13352" s="261" t="s">
        <v>138</v>
      </c>
      <c r="D13352" s="74" t="str">
        <f t="shared" si="417"/>
        <v>mai/2019</v>
      </c>
      <c r="E13352" s="264">
        <v>43592</v>
      </c>
      <c r="F13352" s="260">
        <v>8447</v>
      </c>
      <c r="G13352" s="260" t="s">
        <v>2229</v>
      </c>
      <c r="H13352" s="265" t="s">
        <v>4510</v>
      </c>
      <c r="I13352" s="265" t="s">
        <v>2182</v>
      </c>
      <c r="J13352" s="265">
        <v>-588.83000000000004</v>
      </c>
      <c r="K13352" s="83" t="str">
        <f>IFERROR(IFERROR(VLOOKUP(I13352,'DE-PARA'!B:D,3,0),VLOOKUP(I13352,'DE-PARA'!C:D,2,0)),"NÃO ENCONTRADO")</f>
        <v>Materiais</v>
      </c>
      <c r="L13352" s="50" t="str">
        <f>VLOOKUP(K13352,'Base -Receita-Despesa'!$B:$AS,1,FALSE)</f>
        <v>Materiais</v>
      </c>
    </row>
    <row r="13353" spans="1:12" x14ac:dyDescent="0.3">
      <c r="A13353" s="82" t="str">
        <f t="shared" si="416"/>
        <v>2019</v>
      </c>
      <c r="B13353" s="260" t="s">
        <v>2228</v>
      </c>
      <c r="C13353" s="261" t="s">
        <v>138</v>
      </c>
      <c r="D13353" s="74" t="str">
        <f t="shared" si="417"/>
        <v>mai/2019</v>
      </c>
      <c r="E13353" s="264">
        <v>43592</v>
      </c>
      <c r="F13353" s="260">
        <v>8446</v>
      </c>
      <c r="G13353" s="260" t="s">
        <v>2229</v>
      </c>
      <c r="H13353" s="265" t="s">
        <v>4510</v>
      </c>
      <c r="I13353" s="265" t="s">
        <v>2183</v>
      </c>
      <c r="J13353" s="265">
        <v>-664.83</v>
      </c>
      <c r="K13353" s="83" t="str">
        <f>IFERROR(IFERROR(VLOOKUP(I13353,'DE-PARA'!B:D,3,0),VLOOKUP(I13353,'DE-PARA'!C:D,2,0)),"NÃO ENCONTRADO")</f>
        <v>Materiais</v>
      </c>
      <c r="L13353" s="50" t="str">
        <f>VLOOKUP(K13353,'Base -Receita-Despesa'!$B:$AS,1,FALSE)</f>
        <v>Materiais</v>
      </c>
    </row>
    <row r="13354" spans="1:12" x14ac:dyDescent="0.3">
      <c r="A13354" s="82" t="str">
        <f t="shared" ref="A13354:A13417" si="418">IF(K13354="NÃO ENCONTRADO",0,RIGHT(D13354,4))</f>
        <v>2019</v>
      </c>
      <c r="B13354" s="260" t="s">
        <v>2228</v>
      </c>
      <c r="C13354" s="261" t="s">
        <v>138</v>
      </c>
      <c r="D13354" s="74" t="str">
        <f t="shared" si="417"/>
        <v>mai/2019</v>
      </c>
      <c r="E13354" s="264">
        <v>43592</v>
      </c>
      <c r="F13354" s="260" t="s">
        <v>4498</v>
      </c>
      <c r="G13354" s="260" t="s">
        <v>2229</v>
      </c>
      <c r="H13354" s="265" t="s">
        <v>4477</v>
      </c>
      <c r="I13354" s="265" t="s">
        <v>141</v>
      </c>
      <c r="J13354" s="266">
        <v>-3191.81</v>
      </c>
      <c r="K13354" s="83" t="str">
        <f>IFERROR(IFERROR(VLOOKUP(I13354,'DE-PARA'!B:D,3,0),VLOOKUP(I13354,'DE-PARA'!C:D,2,0)),"NÃO ENCONTRADO")</f>
        <v>Pessoal</v>
      </c>
      <c r="L13354" s="50" t="str">
        <f>VLOOKUP(K13354,'Base -Receita-Despesa'!$B:$AS,1,FALSE)</f>
        <v>Pessoal</v>
      </c>
    </row>
    <row r="13355" spans="1:12" x14ac:dyDescent="0.3">
      <c r="A13355" s="82" t="str">
        <f t="shared" si="418"/>
        <v>2019</v>
      </c>
      <c r="B13355" s="260" t="s">
        <v>2228</v>
      </c>
      <c r="C13355" s="261" t="s">
        <v>138</v>
      </c>
      <c r="D13355" s="74" t="str">
        <f t="shared" si="417"/>
        <v>mai/2019</v>
      </c>
      <c r="E13355" s="264">
        <v>43592</v>
      </c>
      <c r="F13355" s="260">
        <v>1857</v>
      </c>
      <c r="G13355" s="260" t="s">
        <v>2229</v>
      </c>
      <c r="H13355" s="265" t="s">
        <v>2394</v>
      </c>
      <c r="I13355" s="265" t="s">
        <v>2192</v>
      </c>
      <c r="J13355" s="265">
        <v>-278.70999999999998</v>
      </c>
      <c r="K13355" s="83" t="str">
        <f>IFERROR(IFERROR(VLOOKUP(I13355,'DE-PARA'!B:D,3,0),VLOOKUP(I13355,'DE-PARA'!C:D,2,0)),"NÃO ENCONTRADO")</f>
        <v>Materiais</v>
      </c>
      <c r="L13355" s="50" t="str">
        <f>VLOOKUP(K13355,'Base -Receita-Despesa'!$B:$AS,1,FALSE)</f>
        <v>Materiais</v>
      </c>
    </row>
    <row r="13356" spans="1:12" x14ac:dyDescent="0.3">
      <c r="A13356" s="82" t="str">
        <f t="shared" si="418"/>
        <v>2019</v>
      </c>
      <c r="B13356" s="260" t="s">
        <v>2228</v>
      </c>
      <c r="C13356" s="261" t="s">
        <v>138</v>
      </c>
      <c r="D13356" s="74" t="str">
        <f t="shared" si="417"/>
        <v>mai/2019</v>
      </c>
      <c r="E13356" s="264">
        <v>43592</v>
      </c>
      <c r="F13356" s="260">
        <v>243212</v>
      </c>
      <c r="G13356" s="260" t="s">
        <v>2229</v>
      </c>
      <c r="H13356" s="265" t="s">
        <v>4456</v>
      </c>
      <c r="I13356" s="265" t="s">
        <v>2182</v>
      </c>
      <c r="J13356" s="265">
        <v>-534.46</v>
      </c>
      <c r="K13356" s="83" t="str">
        <f>IFERROR(IFERROR(VLOOKUP(I13356,'DE-PARA'!B:D,3,0),VLOOKUP(I13356,'DE-PARA'!C:D,2,0)),"NÃO ENCONTRADO")</f>
        <v>Materiais</v>
      </c>
      <c r="L13356" s="50" t="str">
        <f>VLOOKUP(K13356,'Base -Receita-Despesa'!$B:$AS,1,FALSE)</f>
        <v>Materiais</v>
      </c>
    </row>
    <row r="13357" spans="1:12" x14ac:dyDescent="0.3">
      <c r="A13357" s="82" t="str">
        <f t="shared" si="418"/>
        <v>2019</v>
      </c>
      <c r="B13357" s="260" t="s">
        <v>2228</v>
      </c>
      <c r="C13357" s="261" t="s">
        <v>138</v>
      </c>
      <c r="D13357" s="74" t="str">
        <f t="shared" si="417"/>
        <v>mai/2019</v>
      </c>
      <c r="E13357" s="264">
        <v>43592</v>
      </c>
      <c r="F13357" s="260">
        <v>243309</v>
      </c>
      <c r="G13357" s="260" t="s">
        <v>2229</v>
      </c>
      <c r="H13357" s="265" t="s">
        <v>4456</v>
      </c>
      <c r="I13357" s="265" t="s">
        <v>2186</v>
      </c>
      <c r="J13357" s="265">
        <v>-926.8</v>
      </c>
      <c r="K13357" s="83" t="str">
        <f>IFERROR(IFERROR(VLOOKUP(I13357,'DE-PARA'!B:D,3,0),VLOOKUP(I13357,'DE-PARA'!C:D,2,0)),"NÃO ENCONTRADO")</f>
        <v>Materiais</v>
      </c>
      <c r="L13357" s="50" t="str">
        <f>VLOOKUP(K13357,'Base -Receita-Despesa'!$B:$AS,1,FALSE)</f>
        <v>Materiais</v>
      </c>
    </row>
    <row r="13358" spans="1:12" x14ac:dyDescent="0.3">
      <c r="A13358" s="82" t="str">
        <f t="shared" si="418"/>
        <v>2019</v>
      </c>
      <c r="B13358" s="260" t="s">
        <v>2228</v>
      </c>
      <c r="C13358" s="261" t="s">
        <v>138</v>
      </c>
      <c r="D13358" s="74" t="str">
        <f t="shared" si="417"/>
        <v>mai/2019</v>
      </c>
      <c r="E13358" s="264">
        <v>43592</v>
      </c>
      <c r="F13358" s="260" t="s">
        <v>1070</v>
      </c>
      <c r="G13358" s="260" t="s">
        <v>2229</v>
      </c>
      <c r="H13358" s="265" t="s">
        <v>1071</v>
      </c>
      <c r="I13358" s="265" t="s">
        <v>2237</v>
      </c>
      <c r="J13358" s="266">
        <v>140162.93</v>
      </c>
      <c r="K13358" s="83" t="str">
        <f>IFERROR(IFERROR(VLOOKUP(I13358,'DE-PARA'!B:D,3,0),VLOOKUP(I13358,'DE-PARA'!C:D,2,0)),"NÃO ENCONTRADO")</f>
        <v>Entrada Conta Aplicação (+)</v>
      </c>
      <c r="L13358" s="50" t="str">
        <f>VLOOKUP(K13358,'Base -Receita-Despesa'!$B:$AS,1,FALSE)</f>
        <v>ENTRADA CONTA APLICAÇÃO (+)</v>
      </c>
    </row>
    <row r="13359" spans="1:12" x14ac:dyDescent="0.3">
      <c r="A13359" s="82" t="str">
        <f t="shared" si="418"/>
        <v>2019</v>
      </c>
      <c r="B13359" s="260" t="s">
        <v>2228</v>
      </c>
      <c r="C13359" s="261" t="s">
        <v>138</v>
      </c>
      <c r="D13359" s="74" t="str">
        <f t="shared" si="417"/>
        <v>mai/2019</v>
      </c>
      <c r="E13359" s="264">
        <v>43592</v>
      </c>
      <c r="F13359" s="260" t="s">
        <v>1261</v>
      </c>
      <c r="G13359" s="260" t="s">
        <v>2229</v>
      </c>
      <c r="H13359" s="265" t="s">
        <v>2250</v>
      </c>
      <c r="I13359" s="265" t="s">
        <v>135</v>
      </c>
      <c r="J13359" s="265">
        <v>-9.5</v>
      </c>
      <c r="K13359" s="83" t="str">
        <f>IFERROR(IFERROR(VLOOKUP(I13359,'DE-PARA'!B:D,3,0),VLOOKUP(I13359,'DE-PARA'!C:D,2,0)),"NÃO ENCONTRADO")</f>
        <v>Outras Saídas</v>
      </c>
      <c r="L13359" s="50" t="str">
        <f>VLOOKUP(K13359,'Base -Receita-Despesa'!$B:$AS,1,FALSE)</f>
        <v>Outras Saídas</v>
      </c>
    </row>
    <row r="13360" spans="1:12" x14ac:dyDescent="0.3">
      <c r="A13360" s="82" t="str">
        <f t="shared" si="418"/>
        <v>2019</v>
      </c>
      <c r="B13360" s="260" t="s">
        <v>2228</v>
      </c>
      <c r="C13360" s="261" t="s">
        <v>138</v>
      </c>
      <c r="D13360" s="74" t="str">
        <f t="shared" si="417"/>
        <v>mai/2019</v>
      </c>
      <c r="E13360" s="264">
        <v>43592</v>
      </c>
      <c r="F13360" s="260" t="s">
        <v>1261</v>
      </c>
      <c r="G13360" s="260" t="s">
        <v>2229</v>
      </c>
      <c r="H13360" s="265" t="s">
        <v>2250</v>
      </c>
      <c r="I13360" s="265" t="s">
        <v>135</v>
      </c>
      <c r="J13360" s="265">
        <v>-9.5</v>
      </c>
      <c r="K13360" s="83" t="str">
        <f>IFERROR(IFERROR(VLOOKUP(I13360,'DE-PARA'!B:D,3,0),VLOOKUP(I13360,'DE-PARA'!C:D,2,0)),"NÃO ENCONTRADO")</f>
        <v>Outras Saídas</v>
      </c>
      <c r="L13360" s="50" t="str">
        <f>VLOOKUP(K13360,'Base -Receita-Despesa'!$B:$AS,1,FALSE)</f>
        <v>Outras Saídas</v>
      </c>
    </row>
    <row r="13361" spans="1:12" x14ac:dyDescent="0.3">
      <c r="A13361" s="82" t="str">
        <f t="shared" si="418"/>
        <v>2019</v>
      </c>
      <c r="B13361" s="260" t="s">
        <v>2228</v>
      </c>
      <c r="C13361" s="261" t="s">
        <v>138</v>
      </c>
      <c r="D13361" s="74" t="str">
        <f t="shared" si="417"/>
        <v>mai/2019</v>
      </c>
      <c r="E13361" s="264">
        <v>43592</v>
      </c>
      <c r="F13361" s="260" t="s">
        <v>1261</v>
      </c>
      <c r="G13361" s="260" t="s">
        <v>2229</v>
      </c>
      <c r="H13361" s="265" t="s">
        <v>2250</v>
      </c>
      <c r="I13361" s="265" t="s">
        <v>135</v>
      </c>
      <c r="J13361" s="265">
        <v>-9.5</v>
      </c>
      <c r="K13361" s="83" t="str">
        <f>IFERROR(IFERROR(VLOOKUP(I13361,'DE-PARA'!B:D,3,0),VLOOKUP(I13361,'DE-PARA'!C:D,2,0)),"NÃO ENCONTRADO")</f>
        <v>Outras Saídas</v>
      </c>
      <c r="L13361" s="50" t="str">
        <f>VLOOKUP(K13361,'Base -Receita-Despesa'!$B:$AS,1,FALSE)</f>
        <v>Outras Saídas</v>
      </c>
    </row>
    <row r="13362" spans="1:12" x14ac:dyDescent="0.3">
      <c r="A13362" s="82" t="str">
        <f t="shared" si="418"/>
        <v>2019</v>
      </c>
      <c r="B13362" s="260" t="s">
        <v>2228</v>
      </c>
      <c r="C13362" s="261" t="s">
        <v>138</v>
      </c>
      <c r="D13362" s="74" t="str">
        <f t="shared" si="417"/>
        <v>mai/2019</v>
      </c>
      <c r="E13362" s="264">
        <v>43592</v>
      </c>
      <c r="F13362" s="260" t="s">
        <v>1261</v>
      </c>
      <c r="G13362" s="260" t="s">
        <v>2229</v>
      </c>
      <c r="H13362" s="265" t="s">
        <v>2250</v>
      </c>
      <c r="I13362" s="265" t="s">
        <v>135</v>
      </c>
      <c r="J13362" s="265">
        <v>-9.5</v>
      </c>
      <c r="K13362" s="83" t="str">
        <f>IFERROR(IFERROR(VLOOKUP(I13362,'DE-PARA'!B:D,3,0),VLOOKUP(I13362,'DE-PARA'!C:D,2,0)),"NÃO ENCONTRADO")</f>
        <v>Outras Saídas</v>
      </c>
      <c r="L13362" s="50" t="str">
        <f>VLOOKUP(K13362,'Base -Receita-Despesa'!$B:$AS,1,FALSE)</f>
        <v>Outras Saídas</v>
      </c>
    </row>
    <row r="13363" spans="1:12" x14ac:dyDescent="0.3">
      <c r="A13363" s="82" t="str">
        <f t="shared" si="418"/>
        <v>2019</v>
      </c>
      <c r="B13363" s="260" t="s">
        <v>2228</v>
      </c>
      <c r="C13363" s="261" t="s">
        <v>138</v>
      </c>
      <c r="D13363" s="74" t="str">
        <f t="shared" si="417"/>
        <v>mai/2019</v>
      </c>
      <c r="E13363" s="264">
        <v>43592</v>
      </c>
      <c r="F13363" s="260" t="s">
        <v>1261</v>
      </c>
      <c r="G13363" s="260" t="s">
        <v>2229</v>
      </c>
      <c r="H13363" s="265" t="s">
        <v>2250</v>
      </c>
      <c r="I13363" s="265" t="s">
        <v>135</v>
      </c>
      <c r="J13363" s="265">
        <v>-9.5</v>
      </c>
      <c r="K13363" s="83" t="str">
        <f>IFERROR(IFERROR(VLOOKUP(I13363,'DE-PARA'!B:D,3,0),VLOOKUP(I13363,'DE-PARA'!C:D,2,0)),"NÃO ENCONTRADO")</f>
        <v>Outras Saídas</v>
      </c>
      <c r="L13363" s="50" t="str">
        <f>VLOOKUP(K13363,'Base -Receita-Despesa'!$B:$AS,1,FALSE)</f>
        <v>Outras Saídas</v>
      </c>
    </row>
    <row r="13364" spans="1:12" x14ac:dyDescent="0.3">
      <c r="A13364" s="82" t="str">
        <f t="shared" si="418"/>
        <v>2019</v>
      </c>
      <c r="B13364" s="260" t="s">
        <v>2228</v>
      </c>
      <c r="C13364" s="261" t="s">
        <v>138</v>
      </c>
      <c r="D13364" s="74" t="str">
        <f t="shared" si="417"/>
        <v>mai/2019</v>
      </c>
      <c r="E13364" s="264">
        <v>43592</v>
      </c>
      <c r="F13364" s="260" t="s">
        <v>1261</v>
      </c>
      <c r="G13364" s="260" t="s">
        <v>2229</v>
      </c>
      <c r="H13364" s="265" t="s">
        <v>2250</v>
      </c>
      <c r="I13364" s="265" t="s">
        <v>135</v>
      </c>
      <c r="J13364" s="265">
        <v>-9.5</v>
      </c>
      <c r="K13364" s="83" t="str">
        <f>IFERROR(IFERROR(VLOOKUP(I13364,'DE-PARA'!B:D,3,0),VLOOKUP(I13364,'DE-PARA'!C:D,2,0)),"NÃO ENCONTRADO")</f>
        <v>Outras Saídas</v>
      </c>
      <c r="L13364" s="50" t="str">
        <f>VLOOKUP(K13364,'Base -Receita-Despesa'!$B:$AS,1,FALSE)</f>
        <v>Outras Saídas</v>
      </c>
    </row>
    <row r="13365" spans="1:12" x14ac:dyDescent="0.3">
      <c r="A13365" s="82" t="str">
        <f t="shared" si="418"/>
        <v>2019</v>
      </c>
      <c r="B13365" s="260" t="s">
        <v>2228</v>
      </c>
      <c r="C13365" s="261" t="s">
        <v>138</v>
      </c>
      <c r="D13365" s="74" t="str">
        <f t="shared" si="417"/>
        <v>mai/2019</v>
      </c>
      <c r="E13365" s="264">
        <v>43592</v>
      </c>
      <c r="F13365" s="260">
        <v>39217</v>
      </c>
      <c r="G13365" s="260" t="s">
        <v>2229</v>
      </c>
      <c r="H13365" s="265" t="s">
        <v>4409</v>
      </c>
      <c r="I13365" s="265" t="s">
        <v>2193</v>
      </c>
      <c r="J13365" s="265">
        <v>-204.8</v>
      </c>
      <c r="K13365" s="83" t="str">
        <f>IFERROR(IFERROR(VLOOKUP(I13365,'DE-PARA'!B:D,3,0),VLOOKUP(I13365,'DE-PARA'!C:D,2,0)),"NÃO ENCONTRADO")</f>
        <v>Materiais</v>
      </c>
      <c r="L13365" s="50" t="str">
        <f>VLOOKUP(K13365,'Base -Receita-Despesa'!$B:$AS,1,FALSE)</f>
        <v>Materiais</v>
      </c>
    </row>
    <row r="13366" spans="1:12" x14ac:dyDescent="0.3">
      <c r="A13366" s="82" t="str">
        <f t="shared" si="418"/>
        <v>2019</v>
      </c>
      <c r="B13366" s="260" t="s">
        <v>2228</v>
      </c>
      <c r="C13366" s="261" t="s">
        <v>138</v>
      </c>
      <c r="D13366" s="74" t="str">
        <f t="shared" si="417"/>
        <v>mai/2019</v>
      </c>
      <c r="E13366" s="264">
        <v>43592</v>
      </c>
      <c r="F13366" s="260" t="s">
        <v>1061</v>
      </c>
      <c r="G13366" s="260" t="s">
        <v>2229</v>
      </c>
      <c r="H13366" s="265" t="s">
        <v>4370</v>
      </c>
      <c r="I13366" s="265" t="s">
        <v>2170</v>
      </c>
      <c r="J13366" s="266">
        <v>-63609.84</v>
      </c>
      <c r="K13366" s="83" t="str">
        <f>IFERROR(IFERROR(VLOOKUP(I13366,'DE-PARA'!B:D,3,0),VLOOKUP(I13366,'DE-PARA'!C:D,2,0)),"NÃO ENCONTRADO")</f>
        <v>Reembolso de Rateios(-)</v>
      </c>
      <c r="L13366" s="50" t="str">
        <f>VLOOKUP(K13366,'Base -Receita-Despesa'!$B:$AS,1,FALSE)</f>
        <v>Reembolso de Rateios(-)</v>
      </c>
    </row>
    <row r="13367" spans="1:12" x14ac:dyDescent="0.3">
      <c r="A13367" s="82" t="str">
        <f t="shared" si="418"/>
        <v>2019</v>
      </c>
      <c r="B13367" s="260" t="s">
        <v>2228</v>
      </c>
      <c r="C13367" s="261" t="s">
        <v>138</v>
      </c>
      <c r="D13367" s="74" t="str">
        <f t="shared" si="417"/>
        <v>mai/2019</v>
      </c>
      <c r="E13367" s="264">
        <v>43593</v>
      </c>
      <c r="F13367" s="260">
        <v>158</v>
      </c>
      <c r="G13367" s="260" t="s">
        <v>2229</v>
      </c>
      <c r="H13367" s="265" t="s">
        <v>2389</v>
      </c>
      <c r="I13367" s="265" t="s">
        <v>2197</v>
      </c>
      <c r="J13367" s="266">
        <v>-4450</v>
      </c>
      <c r="K13367" s="83" t="str">
        <f>IFERROR(IFERROR(VLOOKUP(I13367,'DE-PARA'!B:D,3,0),VLOOKUP(I13367,'DE-PARA'!C:D,2,0)),"NÃO ENCONTRADO")</f>
        <v>Serviços</v>
      </c>
      <c r="L13367" s="50" t="str">
        <f>VLOOKUP(K13367,'Base -Receita-Despesa'!$B:$AS,1,FALSE)</f>
        <v>Serviços</v>
      </c>
    </row>
    <row r="13368" spans="1:12" x14ac:dyDescent="0.3">
      <c r="A13368" s="82" t="str">
        <f t="shared" si="418"/>
        <v>2019</v>
      </c>
      <c r="B13368" s="260" t="s">
        <v>2228</v>
      </c>
      <c r="C13368" s="261" t="s">
        <v>138</v>
      </c>
      <c r="D13368" s="74" t="str">
        <f t="shared" si="417"/>
        <v>mai/2019</v>
      </c>
      <c r="E13368" s="264">
        <v>43593</v>
      </c>
      <c r="F13368" s="260">
        <v>1052256</v>
      </c>
      <c r="G13368" s="260" t="s">
        <v>2229</v>
      </c>
      <c r="H13368" s="265" t="s">
        <v>2605</v>
      </c>
      <c r="I13368" s="265" t="s">
        <v>2182</v>
      </c>
      <c r="J13368" s="266">
        <v>-6129.42</v>
      </c>
      <c r="K13368" s="83" t="str">
        <f>IFERROR(IFERROR(VLOOKUP(I13368,'DE-PARA'!B:D,3,0),VLOOKUP(I13368,'DE-PARA'!C:D,2,0)),"NÃO ENCONTRADO")</f>
        <v>Materiais</v>
      </c>
      <c r="L13368" s="50" t="str">
        <f>VLOOKUP(K13368,'Base -Receita-Despesa'!$B:$AS,1,FALSE)</f>
        <v>Materiais</v>
      </c>
    </row>
    <row r="13369" spans="1:12" x14ac:dyDescent="0.3">
      <c r="A13369" s="82" t="str">
        <f t="shared" si="418"/>
        <v>2019</v>
      </c>
      <c r="B13369" s="260" t="s">
        <v>2228</v>
      </c>
      <c r="C13369" s="261" t="s">
        <v>138</v>
      </c>
      <c r="D13369" s="74" t="str">
        <f t="shared" si="417"/>
        <v>mai/2019</v>
      </c>
      <c r="E13369" s="264">
        <v>43593</v>
      </c>
      <c r="F13369" s="260">
        <v>1052256</v>
      </c>
      <c r="G13369" s="260" t="s">
        <v>2229</v>
      </c>
      <c r="H13369" s="265" t="s">
        <v>2605</v>
      </c>
      <c r="I13369" s="265" t="s">
        <v>562</v>
      </c>
      <c r="J13369" s="265">
        <v>-235.98</v>
      </c>
      <c r="K13369" s="83" t="str">
        <f>IFERROR(IFERROR(VLOOKUP(I13369,'DE-PARA'!B:D,3,0),VLOOKUP(I13369,'DE-PARA'!C:D,2,0)),"NÃO ENCONTRADO")</f>
        <v>Outras Saídas</v>
      </c>
      <c r="L13369" s="50" t="str">
        <f>VLOOKUP(K13369,'Base -Receita-Despesa'!$B:$AS,1,FALSE)</f>
        <v>Outras Saídas</v>
      </c>
    </row>
    <row r="13370" spans="1:12" x14ac:dyDescent="0.3">
      <c r="A13370" s="82" t="str">
        <f t="shared" si="418"/>
        <v>2019</v>
      </c>
      <c r="B13370" s="260" t="s">
        <v>2228</v>
      </c>
      <c r="C13370" s="261" t="s">
        <v>138</v>
      </c>
      <c r="D13370" s="74" t="str">
        <f t="shared" si="417"/>
        <v>mai/2019</v>
      </c>
      <c r="E13370" s="264">
        <v>43593</v>
      </c>
      <c r="F13370" s="260">
        <v>199736</v>
      </c>
      <c r="G13370" s="260" t="s">
        <v>2229</v>
      </c>
      <c r="H13370" s="265" t="s">
        <v>4511</v>
      </c>
      <c r="I13370" s="265" t="s">
        <v>2181</v>
      </c>
      <c r="J13370" s="265">
        <v>-39.36</v>
      </c>
      <c r="K13370" s="83" t="str">
        <f>IFERROR(IFERROR(VLOOKUP(I13370,'DE-PARA'!B:D,3,0),VLOOKUP(I13370,'DE-PARA'!C:D,2,0)),"NÃO ENCONTRADO")</f>
        <v>Materiais</v>
      </c>
      <c r="L13370" s="50" t="str">
        <f>VLOOKUP(K13370,'Base -Receita-Despesa'!$B:$AS,1,FALSE)</f>
        <v>Materiais</v>
      </c>
    </row>
    <row r="13371" spans="1:12" x14ac:dyDescent="0.3">
      <c r="A13371" s="82" t="str">
        <f t="shared" si="418"/>
        <v>2019</v>
      </c>
      <c r="B13371" s="260" t="s">
        <v>2228</v>
      </c>
      <c r="C13371" s="261" t="s">
        <v>138</v>
      </c>
      <c r="D13371" s="74" t="str">
        <f t="shared" si="417"/>
        <v>mai/2019</v>
      </c>
      <c r="E13371" s="264">
        <v>43593</v>
      </c>
      <c r="F13371" s="260">
        <v>199736</v>
      </c>
      <c r="G13371" s="260" t="s">
        <v>2229</v>
      </c>
      <c r="H13371" s="265" t="s">
        <v>4511</v>
      </c>
      <c r="I13371" s="265" t="s">
        <v>562</v>
      </c>
      <c r="J13371" s="265">
        <v>-2.2200000000000002</v>
      </c>
      <c r="K13371" s="83" t="str">
        <f>IFERROR(IFERROR(VLOOKUP(I13371,'DE-PARA'!B:D,3,0),VLOOKUP(I13371,'DE-PARA'!C:D,2,0)),"NÃO ENCONTRADO")</f>
        <v>Outras Saídas</v>
      </c>
      <c r="L13371" s="50" t="str">
        <f>VLOOKUP(K13371,'Base -Receita-Despesa'!$B:$AS,1,FALSE)</f>
        <v>Outras Saídas</v>
      </c>
    </row>
    <row r="13372" spans="1:12" x14ac:dyDescent="0.3">
      <c r="A13372" s="82" t="str">
        <f t="shared" si="418"/>
        <v>2019</v>
      </c>
      <c r="B13372" s="260" t="s">
        <v>2228</v>
      </c>
      <c r="C13372" s="261" t="s">
        <v>138</v>
      </c>
      <c r="D13372" s="74" t="str">
        <f t="shared" si="417"/>
        <v>mai/2019</v>
      </c>
      <c r="E13372" s="264">
        <v>43593</v>
      </c>
      <c r="F13372" s="260">
        <v>195627</v>
      </c>
      <c r="G13372" s="260" t="s">
        <v>2229</v>
      </c>
      <c r="H13372" s="265" t="s">
        <v>4511</v>
      </c>
      <c r="I13372" s="265" t="s">
        <v>2181</v>
      </c>
      <c r="J13372" s="265">
        <v>-437.59</v>
      </c>
      <c r="K13372" s="83" t="str">
        <f>IFERROR(IFERROR(VLOOKUP(I13372,'DE-PARA'!B:D,3,0),VLOOKUP(I13372,'DE-PARA'!C:D,2,0)),"NÃO ENCONTRADO")</f>
        <v>Materiais</v>
      </c>
      <c r="L13372" s="50" t="str">
        <f>VLOOKUP(K13372,'Base -Receita-Despesa'!$B:$AS,1,FALSE)</f>
        <v>Materiais</v>
      </c>
    </row>
    <row r="13373" spans="1:12" x14ac:dyDescent="0.3">
      <c r="A13373" s="82" t="str">
        <f t="shared" si="418"/>
        <v>2019</v>
      </c>
      <c r="B13373" s="260" t="s">
        <v>2228</v>
      </c>
      <c r="C13373" s="261" t="s">
        <v>138</v>
      </c>
      <c r="D13373" s="74" t="str">
        <f t="shared" si="417"/>
        <v>mai/2019</v>
      </c>
      <c r="E13373" s="264">
        <v>43593</v>
      </c>
      <c r="F13373" s="260">
        <v>195627</v>
      </c>
      <c r="G13373" s="260" t="s">
        <v>2229</v>
      </c>
      <c r="H13373" s="265" t="s">
        <v>4511</v>
      </c>
      <c r="I13373" s="265" t="s">
        <v>562</v>
      </c>
      <c r="J13373" s="265">
        <v>-32.64</v>
      </c>
      <c r="K13373" s="83" t="str">
        <f>IFERROR(IFERROR(VLOOKUP(I13373,'DE-PARA'!B:D,3,0),VLOOKUP(I13373,'DE-PARA'!C:D,2,0)),"NÃO ENCONTRADO")</f>
        <v>Outras Saídas</v>
      </c>
      <c r="L13373" s="50" t="str">
        <f>VLOOKUP(K13373,'Base -Receita-Despesa'!$B:$AS,1,FALSE)</f>
        <v>Outras Saídas</v>
      </c>
    </row>
    <row r="13374" spans="1:12" x14ac:dyDescent="0.3">
      <c r="A13374" s="82" t="str">
        <f t="shared" si="418"/>
        <v>2019</v>
      </c>
      <c r="B13374" s="260" t="s">
        <v>2228</v>
      </c>
      <c r="C13374" s="261" t="s">
        <v>138</v>
      </c>
      <c r="D13374" s="74" t="str">
        <f t="shared" si="417"/>
        <v>mai/2019</v>
      </c>
      <c r="E13374" s="264">
        <v>43593</v>
      </c>
      <c r="F13374" s="260">
        <v>195644</v>
      </c>
      <c r="G13374" s="260" t="s">
        <v>2229</v>
      </c>
      <c r="H13374" s="265" t="s">
        <v>4511</v>
      </c>
      <c r="I13374" s="265" t="s">
        <v>2181</v>
      </c>
      <c r="J13374" s="265">
        <v>-590.05999999999995</v>
      </c>
      <c r="K13374" s="83" t="str">
        <f>IFERROR(IFERROR(VLOOKUP(I13374,'DE-PARA'!B:D,3,0),VLOOKUP(I13374,'DE-PARA'!C:D,2,0)),"NÃO ENCONTRADO")</f>
        <v>Materiais</v>
      </c>
      <c r="L13374" s="50" t="str">
        <f>VLOOKUP(K13374,'Base -Receita-Despesa'!$B:$AS,1,FALSE)</f>
        <v>Materiais</v>
      </c>
    </row>
    <row r="13375" spans="1:12" x14ac:dyDescent="0.3">
      <c r="A13375" s="82" t="str">
        <f t="shared" si="418"/>
        <v>2019</v>
      </c>
      <c r="B13375" s="260" t="s">
        <v>2228</v>
      </c>
      <c r="C13375" s="261" t="s">
        <v>138</v>
      </c>
      <c r="D13375" s="74" t="str">
        <f t="shared" si="417"/>
        <v>mai/2019</v>
      </c>
      <c r="E13375" s="264">
        <v>43593</v>
      </c>
      <c r="F13375" s="260">
        <v>195644</v>
      </c>
      <c r="G13375" s="260" t="s">
        <v>2229</v>
      </c>
      <c r="H13375" s="265" t="s">
        <v>4511</v>
      </c>
      <c r="I13375" s="265" t="s">
        <v>562</v>
      </c>
      <c r="J13375" s="265">
        <v>-44.02</v>
      </c>
      <c r="K13375" s="83" t="str">
        <f>IFERROR(IFERROR(VLOOKUP(I13375,'DE-PARA'!B:D,3,0),VLOOKUP(I13375,'DE-PARA'!C:D,2,0)),"NÃO ENCONTRADO")</f>
        <v>Outras Saídas</v>
      </c>
      <c r="L13375" s="50" t="str">
        <f>VLOOKUP(K13375,'Base -Receita-Despesa'!$B:$AS,1,FALSE)</f>
        <v>Outras Saídas</v>
      </c>
    </row>
    <row r="13376" spans="1:12" x14ac:dyDescent="0.3">
      <c r="A13376" s="82" t="str">
        <f t="shared" si="418"/>
        <v>2019</v>
      </c>
      <c r="B13376" s="260" t="s">
        <v>2228</v>
      </c>
      <c r="C13376" s="261" t="s">
        <v>138</v>
      </c>
      <c r="D13376" s="74" t="str">
        <f t="shared" si="417"/>
        <v>mai/2019</v>
      </c>
      <c r="E13376" s="264">
        <v>43593</v>
      </c>
      <c r="F13376" s="260">
        <v>199620</v>
      </c>
      <c r="G13376" s="260" t="s">
        <v>2229</v>
      </c>
      <c r="H13376" s="265" t="s">
        <v>4511</v>
      </c>
      <c r="I13376" s="265" t="s">
        <v>2181</v>
      </c>
      <c r="J13376" s="265">
        <v>-57.6</v>
      </c>
      <c r="K13376" s="83" t="str">
        <f>IFERROR(IFERROR(VLOOKUP(I13376,'DE-PARA'!B:D,3,0),VLOOKUP(I13376,'DE-PARA'!C:D,2,0)),"NÃO ENCONTRADO")</f>
        <v>Materiais</v>
      </c>
      <c r="L13376" s="50" t="str">
        <f>VLOOKUP(K13376,'Base -Receita-Despesa'!$B:$AS,1,FALSE)</f>
        <v>Materiais</v>
      </c>
    </row>
    <row r="13377" spans="1:12" x14ac:dyDescent="0.3">
      <c r="A13377" s="82" t="str">
        <f t="shared" si="418"/>
        <v>2019</v>
      </c>
      <c r="B13377" s="260" t="s">
        <v>2228</v>
      </c>
      <c r="C13377" s="261" t="s">
        <v>138</v>
      </c>
      <c r="D13377" s="74" t="str">
        <f t="shared" si="417"/>
        <v>mai/2019</v>
      </c>
      <c r="E13377" s="264">
        <v>43593</v>
      </c>
      <c r="F13377" s="260">
        <v>199620</v>
      </c>
      <c r="G13377" s="260" t="s">
        <v>2229</v>
      </c>
      <c r="H13377" s="265" t="s">
        <v>4511</v>
      </c>
      <c r="I13377" s="265" t="s">
        <v>562</v>
      </c>
      <c r="J13377" s="265">
        <v>-3.25</v>
      </c>
      <c r="K13377" s="83" t="str">
        <f>IFERROR(IFERROR(VLOOKUP(I13377,'DE-PARA'!B:D,3,0),VLOOKUP(I13377,'DE-PARA'!C:D,2,0)),"NÃO ENCONTRADO")</f>
        <v>Outras Saídas</v>
      </c>
      <c r="L13377" s="50" t="str">
        <f>VLOOKUP(K13377,'Base -Receita-Despesa'!$B:$AS,1,FALSE)</f>
        <v>Outras Saídas</v>
      </c>
    </row>
    <row r="13378" spans="1:12" x14ac:dyDescent="0.3">
      <c r="A13378" s="82" t="str">
        <f t="shared" si="418"/>
        <v>2019</v>
      </c>
      <c r="B13378" s="260" t="s">
        <v>2228</v>
      </c>
      <c r="C13378" s="261" t="s">
        <v>138</v>
      </c>
      <c r="D13378" s="74" t="str">
        <f t="shared" si="417"/>
        <v>mai/2019</v>
      </c>
      <c r="E13378" s="264">
        <v>43593</v>
      </c>
      <c r="F13378" s="260">
        <v>199676</v>
      </c>
      <c r="G13378" s="260" t="s">
        <v>2229</v>
      </c>
      <c r="H13378" s="265" t="s">
        <v>4511</v>
      </c>
      <c r="I13378" s="265" t="s">
        <v>2186</v>
      </c>
      <c r="J13378" s="265">
        <v>-404.5</v>
      </c>
      <c r="K13378" s="83" t="str">
        <f>IFERROR(IFERROR(VLOOKUP(I13378,'DE-PARA'!B:D,3,0),VLOOKUP(I13378,'DE-PARA'!C:D,2,0)),"NÃO ENCONTRADO")</f>
        <v>Materiais</v>
      </c>
      <c r="L13378" s="50" t="str">
        <f>VLOOKUP(K13378,'Base -Receita-Despesa'!$B:$AS,1,FALSE)</f>
        <v>Materiais</v>
      </c>
    </row>
    <row r="13379" spans="1:12" x14ac:dyDescent="0.3">
      <c r="A13379" s="82" t="str">
        <f t="shared" si="418"/>
        <v>2019</v>
      </c>
      <c r="B13379" s="260" t="s">
        <v>2228</v>
      </c>
      <c r="C13379" s="261" t="s">
        <v>138</v>
      </c>
      <c r="D13379" s="74" t="str">
        <f t="shared" si="417"/>
        <v>mai/2019</v>
      </c>
      <c r="E13379" s="264">
        <v>43593</v>
      </c>
      <c r="F13379" s="260">
        <v>199676</v>
      </c>
      <c r="G13379" s="260" t="s">
        <v>2229</v>
      </c>
      <c r="H13379" s="265" t="s">
        <v>4511</v>
      </c>
      <c r="I13379" s="265" t="s">
        <v>562</v>
      </c>
      <c r="J13379" s="265">
        <v>-22.81</v>
      </c>
      <c r="K13379" s="83" t="str">
        <f>IFERROR(IFERROR(VLOOKUP(I13379,'DE-PARA'!B:D,3,0),VLOOKUP(I13379,'DE-PARA'!C:D,2,0)),"NÃO ENCONTRADO")</f>
        <v>Outras Saídas</v>
      </c>
      <c r="L13379" s="50" t="str">
        <f>VLOOKUP(K13379,'Base -Receita-Despesa'!$B:$AS,1,FALSE)</f>
        <v>Outras Saídas</v>
      </c>
    </row>
    <row r="13380" spans="1:12" x14ac:dyDescent="0.3">
      <c r="A13380" s="82" t="str">
        <f t="shared" si="418"/>
        <v>2019</v>
      </c>
      <c r="B13380" s="260" t="s">
        <v>2228</v>
      </c>
      <c r="C13380" s="261" t="s">
        <v>138</v>
      </c>
      <c r="D13380" s="74" t="str">
        <f t="shared" ref="D13380:D13443" si="419">TEXT(E13380,"mmm/aaaa")</f>
        <v>mai/2019</v>
      </c>
      <c r="E13380" s="264">
        <v>43593</v>
      </c>
      <c r="F13380" s="260">
        <v>201063</v>
      </c>
      <c r="G13380" s="260" t="s">
        <v>2229</v>
      </c>
      <c r="H13380" s="265" t="s">
        <v>4511</v>
      </c>
      <c r="I13380" s="265" t="s">
        <v>2181</v>
      </c>
      <c r="J13380" s="265">
        <v>-938.5</v>
      </c>
      <c r="K13380" s="83" t="str">
        <f>IFERROR(IFERROR(VLOOKUP(I13380,'DE-PARA'!B:D,3,0),VLOOKUP(I13380,'DE-PARA'!C:D,2,0)),"NÃO ENCONTRADO")</f>
        <v>Materiais</v>
      </c>
      <c r="L13380" s="50" t="str">
        <f>VLOOKUP(K13380,'Base -Receita-Despesa'!$B:$AS,1,FALSE)</f>
        <v>Materiais</v>
      </c>
    </row>
    <row r="13381" spans="1:12" x14ac:dyDescent="0.3">
      <c r="A13381" s="82" t="str">
        <f t="shared" si="418"/>
        <v>2019</v>
      </c>
      <c r="B13381" s="260" t="s">
        <v>2228</v>
      </c>
      <c r="C13381" s="261" t="s">
        <v>138</v>
      </c>
      <c r="D13381" s="74" t="str">
        <f t="shared" si="419"/>
        <v>mai/2019</v>
      </c>
      <c r="E13381" s="264">
        <v>43593</v>
      </c>
      <c r="F13381" s="260">
        <v>201063</v>
      </c>
      <c r="G13381" s="260" t="s">
        <v>2229</v>
      </c>
      <c r="H13381" s="265" t="s">
        <v>4511</v>
      </c>
      <c r="I13381" s="265" t="s">
        <v>562</v>
      </c>
      <c r="J13381" s="265">
        <v>-46.84</v>
      </c>
      <c r="K13381" s="83" t="str">
        <f>IFERROR(IFERROR(VLOOKUP(I13381,'DE-PARA'!B:D,3,0),VLOOKUP(I13381,'DE-PARA'!C:D,2,0)),"NÃO ENCONTRADO")</f>
        <v>Outras Saídas</v>
      </c>
      <c r="L13381" s="50" t="str">
        <f>VLOOKUP(K13381,'Base -Receita-Despesa'!$B:$AS,1,FALSE)</f>
        <v>Outras Saídas</v>
      </c>
    </row>
    <row r="13382" spans="1:12" x14ac:dyDescent="0.3">
      <c r="A13382" s="82" t="str">
        <f t="shared" si="418"/>
        <v>2019</v>
      </c>
      <c r="B13382" s="260" t="s">
        <v>2228</v>
      </c>
      <c r="C13382" s="261" t="s">
        <v>138</v>
      </c>
      <c r="D13382" s="74" t="str">
        <f t="shared" si="419"/>
        <v>mai/2019</v>
      </c>
      <c r="E13382" s="264">
        <v>43593</v>
      </c>
      <c r="F13382" s="260">
        <v>20517</v>
      </c>
      <c r="G13382" s="260" t="s">
        <v>2229</v>
      </c>
      <c r="H13382" s="265" t="s">
        <v>4407</v>
      </c>
      <c r="I13382" s="265" t="s">
        <v>2182</v>
      </c>
      <c r="J13382" s="265">
        <v>-64</v>
      </c>
      <c r="K13382" s="83" t="str">
        <f>IFERROR(IFERROR(VLOOKUP(I13382,'DE-PARA'!B:D,3,0),VLOOKUP(I13382,'DE-PARA'!C:D,2,0)),"NÃO ENCONTRADO")</f>
        <v>Materiais</v>
      </c>
      <c r="L13382" s="50" t="str">
        <f>VLOOKUP(K13382,'Base -Receita-Despesa'!$B:$AS,1,FALSE)</f>
        <v>Materiais</v>
      </c>
    </row>
    <row r="13383" spans="1:12" x14ac:dyDescent="0.3">
      <c r="A13383" s="82" t="str">
        <f t="shared" si="418"/>
        <v>2019</v>
      </c>
      <c r="B13383" s="260" t="s">
        <v>2228</v>
      </c>
      <c r="C13383" s="261" t="s">
        <v>138</v>
      </c>
      <c r="D13383" s="74" t="str">
        <f t="shared" si="419"/>
        <v>mai/2019</v>
      </c>
      <c r="E13383" s="264">
        <v>43593</v>
      </c>
      <c r="F13383" s="260">
        <v>20517</v>
      </c>
      <c r="G13383" s="260" t="s">
        <v>2229</v>
      </c>
      <c r="H13383" s="265" t="s">
        <v>4407</v>
      </c>
      <c r="I13383" s="265" t="s">
        <v>562</v>
      </c>
      <c r="J13383" s="265">
        <v>-6.93</v>
      </c>
      <c r="K13383" s="83" t="str">
        <f>IFERROR(IFERROR(VLOOKUP(I13383,'DE-PARA'!B:D,3,0),VLOOKUP(I13383,'DE-PARA'!C:D,2,0)),"NÃO ENCONTRADO")</f>
        <v>Outras Saídas</v>
      </c>
      <c r="L13383" s="50" t="str">
        <f>VLOOKUP(K13383,'Base -Receita-Despesa'!$B:$AS,1,FALSE)</f>
        <v>Outras Saídas</v>
      </c>
    </row>
    <row r="13384" spans="1:12" x14ac:dyDescent="0.3">
      <c r="A13384" s="82" t="str">
        <f t="shared" si="418"/>
        <v>2019</v>
      </c>
      <c r="B13384" s="260" t="s">
        <v>2228</v>
      </c>
      <c r="C13384" s="261" t="s">
        <v>138</v>
      </c>
      <c r="D13384" s="74" t="str">
        <f t="shared" si="419"/>
        <v>mai/2019</v>
      </c>
      <c r="E13384" s="264">
        <v>43593</v>
      </c>
      <c r="F13384" s="260">
        <v>20833</v>
      </c>
      <c r="G13384" s="260" t="s">
        <v>2229</v>
      </c>
      <c r="H13384" s="265" t="s">
        <v>4407</v>
      </c>
      <c r="I13384" s="265" t="s">
        <v>2182</v>
      </c>
      <c r="J13384" s="266">
        <v>-3784.94</v>
      </c>
      <c r="K13384" s="83" t="str">
        <f>IFERROR(IFERROR(VLOOKUP(I13384,'DE-PARA'!B:D,3,0),VLOOKUP(I13384,'DE-PARA'!C:D,2,0)),"NÃO ENCONTRADO")</f>
        <v>Materiais</v>
      </c>
      <c r="L13384" s="50" t="str">
        <f>VLOOKUP(K13384,'Base -Receita-Despesa'!$B:$AS,1,FALSE)</f>
        <v>Materiais</v>
      </c>
    </row>
    <row r="13385" spans="1:12" x14ac:dyDescent="0.3">
      <c r="A13385" s="82" t="str">
        <f t="shared" si="418"/>
        <v>2019</v>
      </c>
      <c r="B13385" s="260" t="s">
        <v>2228</v>
      </c>
      <c r="C13385" s="261" t="s">
        <v>138</v>
      </c>
      <c r="D13385" s="74" t="str">
        <f t="shared" si="419"/>
        <v>mai/2019</v>
      </c>
      <c r="E13385" s="264">
        <v>43593</v>
      </c>
      <c r="F13385" s="260">
        <v>20833</v>
      </c>
      <c r="G13385" s="260" t="s">
        <v>2229</v>
      </c>
      <c r="H13385" s="265" t="s">
        <v>4407</v>
      </c>
      <c r="I13385" s="265" t="s">
        <v>562</v>
      </c>
      <c r="J13385" s="265">
        <v>-177.89</v>
      </c>
      <c r="K13385" s="83" t="str">
        <f>IFERROR(IFERROR(VLOOKUP(I13385,'DE-PARA'!B:D,3,0),VLOOKUP(I13385,'DE-PARA'!C:D,2,0)),"NÃO ENCONTRADO")</f>
        <v>Outras Saídas</v>
      </c>
      <c r="L13385" s="50" t="str">
        <f>VLOOKUP(K13385,'Base -Receita-Despesa'!$B:$AS,1,FALSE)</f>
        <v>Outras Saídas</v>
      </c>
    </row>
    <row r="13386" spans="1:12" x14ac:dyDescent="0.3">
      <c r="A13386" s="82" t="str">
        <f t="shared" si="418"/>
        <v>2019</v>
      </c>
      <c r="B13386" s="260" t="s">
        <v>2228</v>
      </c>
      <c r="C13386" s="261" t="s">
        <v>138</v>
      </c>
      <c r="D13386" s="74" t="str">
        <f t="shared" si="419"/>
        <v>mai/2019</v>
      </c>
      <c r="E13386" s="264">
        <v>43593</v>
      </c>
      <c r="F13386" s="260">
        <v>21965</v>
      </c>
      <c r="G13386" s="260" t="s">
        <v>2229</v>
      </c>
      <c r="H13386" s="265" t="s">
        <v>4407</v>
      </c>
      <c r="I13386" s="265" t="s">
        <v>2182</v>
      </c>
      <c r="J13386" s="266">
        <v>-1390.62</v>
      </c>
      <c r="K13386" s="83" t="str">
        <f>IFERROR(IFERROR(VLOOKUP(I13386,'DE-PARA'!B:D,3,0),VLOOKUP(I13386,'DE-PARA'!C:D,2,0)),"NÃO ENCONTRADO")</f>
        <v>Materiais</v>
      </c>
      <c r="L13386" s="50" t="str">
        <f>VLOOKUP(K13386,'Base -Receita-Despesa'!$B:$AS,1,FALSE)</f>
        <v>Materiais</v>
      </c>
    </row>
    <row r="13387" spans="1:12" x14ac:dyDescent="0.3">
      <c r="A13387" s="82" t="str">
        <f t="shared" si="418"/>
        <v>2019</v>
      </c>
      <c r="B13387" s="260" t="s">
        <v>2228</v>
      </c>
      <c r="C13387" s="261" t="s">
        <v>138</v>
      </c>
      <c r="D13387" s="74" t="str">
        <f t="shared" si="419"/>
        <v>mai/2019</v>
      </c>
      <c r="E13387" s="264">
        <v>43593</v>
      </c>
      <c r="F13387" s="260">
        <v>75628</v>
      </c>
      <c r="G13387" s="260" t="s">
        <v>2229</v>
      </c>
      <c r="H13387" s="265" t="s">
        <v>2316</v>
      </c>
      <c r="I13387" s="265" t="s">
        <v>2181</v>
      </c>
      <c r="J13387" s="265">
        <v>-338.9</v>
      </c>
      <c r="K13387" s="83" t="str">
        <f>IFERROR(IFERROR(VLOOKUP(I13387,'DE-PARA'!B:D,3,0),VLOOKUP(I13387,'DE-PARA'!C:D,2,0)),"NÃO ENCONTRADO")</f>
        <v>Materiais</v>
      </c>
      <c r="L13387" s="50" t="str">
        <f>VLOOKUP(K13387,'Base -Receita-Despesa'!$B:$AS,1,FALSE)</f>
        <v>Materiais</v>
      </c>
    </row>
    <row r="13388" spans="1:12" x14ac:dyDescent="0.3">
      <c r="A13388" s="82" t="str">
        <f t="shared" si="418"/>
        <v>2019</v>
      </c>
      <c r="B13388" s="260" t="s">
        <v>2228</v>
      </c>
      <c r="C13388" s="261" t="s">
        <v>138</v>
      </c>
      <c r="D13388" s="74" t="str">
        <f t="shared" si="419"/>
        <v>mai/2019</v>
      </c>
      <c r="E13388" s="264">
        <v>43593</v>
      </c>
      <c r="F13388" s="260">
        <v>192</v>
      </c>
      <c r="G13388" s="260" t="s">
        <v>2229</v>
      </c>
      <c r="H13388" s="265" t="s">
        <v>212</v>
      </c>
      <c r="I13388" s="265" t="s">
        <v>213</v>
      </c>
      <c r="J13388" s="266">
        <v>-7000</v>
      </c>
      <c r="K13388" s="83" t="str">
        <f>IFERROR(IFERROR(VLOOKUP(I13388,'DE-PARA'!B:D,3,0),VLOOKUP(I13388,'DE-PARA'!C:D,2,0)),"NÃO ENCONTRADO")</f>
        <v>Serviços</v>
      </c>
      <c r="L13388" s="50" t="str">
        <f>VLOOKUP(K13388,'Base -Receita-Despesa'!$B:$AS,1,FALSE)</f>
        <v>Serviços</v>
      </c>
    </row>
    <row r="13389" spans="1:12" x14ac:dyDescent="0.3">
      <c r="A13389" s="82" t="str">
        <f t="shared" si="418"/>
        <v>2019</v>
      </c>
      <c r="B13389" s="260" t="s">
        <v>2228</v>
      </c>
      <c r="C13389" s="261" t="s">
        <v>138</v>
      </c>
      <c r="D13389" s="74" t="str">
        <f t="shared" si="419"/>
        <v>mai/2019</v>
      </c>
      <c r="E13389" s="264">
        <v>43593</v>
      </c>
      <c r="F13389" s="260">
        <v>7452</v>
      </c>
      <c r="G13389" s="260" t="s">
        <v>2229</v>
      </c>
      <c r="H13389" s="265" t="s">
        <v>2399</v>
      </c>
      <c r="I13389" s="265" t="s">
        <v>232</v>
      </c>
      <c r="J13389" s="266">
        <v>-1410</v>
      </c>
      <c r="K13389" s="83" t="str">
        <f>IFERROR(IFERROR(VLOOKUP(I13389,'DE-PARA'!B:D,3,0),VLOOKUP(I13389,'DE-PARA'!C:D,2,0)),"NÃO ENCONTRADO")</f>
        <v>Materiais</v>
      </c>
      <c r="L13389" s="50" t="str">
        <f>VLOOKUP(K13389,'Base -Receita-Despesa'!$B:$AS,1,FALSE)</f>
        <v>Materiais</v>
      </c>
    </row>
    <row r="13390" spans="1:12" x14ac:dyDescent="0.3">
      <c r="A13390" s="82" t="str">
        <f t="shared" si="418"/>
        <v>2019</v>
      </c>
      <c r="B13390" s="260" t="s">
        <v>2228</v>
      </c>
      <c r="C13390" s="261" t="s">
        <v>138</v>
      </c>
      <c r="D13390" s="74" t="str">
        <f t="shared" si="419"/>
        <v>mai/2019</v>
      </c>
      <c r="E13390" s="264">
        <v>43593</v>
      </c>
      <c r="F13390" s="260">
        <v>7511</v>
      </c>
      <c r="G13390" s="260" t="s">
        <v>2229</v>
      </c>
      <c r="H13390" s="265" t="s">
        <v>2399</v>
      </c>
      <c r="I13390" s="265" t="s">
        <v>232</v>
      </c>
      <c r="J13390" s="265">
        <v>-997.5</v>
      </c>
      <c r="K13390" s="83" t="str">
        <f>IFERROR(IFERROR(VLOOKUP(I13390,'DE-PARA'!B:D,3,0),VLOOKUP(I13390,'DE-PARA'!C:D,2,0)),"NÃO ENCONTRADO")</f>
        <v>Materiais</v>
      </c>
      <c r="L13390" s="50" t="str">
        <f>VLOOKUP(K13390,'Base -Receita-Despesa'!$B:$AS,1,FALSE)</f>
        <v>Materiais</v>
      </c>
    </row>
    <row r="13391" spans="1:12" x14ac:dyDescent="0.3">
      <c r="A13391" s="82" t="str">
        <f t="shared" si="418"/>
        <v>2019</v>
      </c>
      <c r="B13391" s="260" t="s">
        <v>2228</v>
      </c>
      <c r="C13391" s="261" t="s">
        <v>138</v>
      </c>
      <c r="D13391" s="74" t="str">
        <f t="shared" si="419"/>
        <v>mai/2019</v>
      </c>
      <c r="E13391" s="264">
        <v>43593</v>
      </c>
      <c r="F13391" s="260">
        <v>7562</v>
      </c>
      <c r="G13391" s="260" t="s">
        <v>2229</v>
      </c>
      <c r="H13391" s="265" t="s">
        <v>2399</v>
      </c>
      <c r="I13391" s="265" t="s">
        <v>232</v>
      </c>
      <c r="J13391" s="265">
        <v>-760</v>
      </c>
      <c r="K13391" s="83" t="str">
        <f>IFERROR(IFERROR(VLOOKUP(I13391,'DE-PARA'!B:D,3,0),VLOOKUP(I13391,'DE-PARA'!C:D,2,0)),"NÃO ENCONTRADO")</f>
        <v>Materiais</v>
      </c>
      <c r="L13391" s="50" t="str">
        <f>VLOOKUP(K13391,'Base -Receita-Despesa'!$B:$AS,1,FALSE)</f>
        <v>Materiais</v>
      </c>
    </row>
    <row r="13392" spans="1:12" x14ac:dyDescent="0.3">
      <c r="A13392" s="82" t="str">
        <f t="shared" si="418"/>
        <v>2019</v>
      </c>
      <c r="B13392" s="260" t="s">
        <v>2228</v>
      </c>
      <c r="C13392" s="261" t="s">
        <v>138</v>
      </c>
      <c r="D13392" s="74" t="str">
        <f t="shared" si="419"/>
        <v>mai/2019</v>
      </c>
      <c r="E13392" s="264">
        <v>43593</v>
      </c>
      <c r="F13392" s="260">
        <v>7373</v>
      </c>
      <c r="G13392" s="260" t="s">
        <v>2229</v>
      </c>
      <c r="H13392" s="265" t="s">
        <v>2399</v>
      </c>
      <c r="I13392" s="265" t="s">
        <v>232</v>
      </c>
      <c r="J13392" s="265">
        <v>-799</v>
      </c>
      <c r="K13392" s="83" t="str">
        <f>IFERROR(IFERROR(VLOOKUP(I13392,'DE-PARA'!B:D,3,0),VLOOKUP(I13392,'DE-PARA'!C:D,2,0)),"NÃO ENCONTRADO")</f>
        <v>Materiais</v>
      </c>
      <c r="L13392" s="50" t="str">
        <f>VLOOKUP(K13392,'Base -Receita-Despesa'!$B:$AS,1,FALSE)</f>
        <v>Materiais</v>
      </c>
    </row>
    <row r="13393" spans="1:12" x14ac:dyDescent="0.3">
      <c r="A13393" s="82" t="str">
        <f t="shared" si="418"/>
        <v>2019</v>
      </c>
      <c r="B13393" s="260" t="s">
        <v>2228</v>
      </c>
      <c r="C13393" s="261" t="s">
        <v>138</v>
      </c>
      <c r="D13393" s="74" t="str">
        <f t="shared" si="419"/>
        <v>mai/2019</v>
      </c>
      <c r="E13393" s="264">
        <v>43593</v>
      </c>
      <c r="F13393" s="260">
        <v>5018</v>
      </c>
      <c r="G13393" s="260" t="s">
        <v>2229</v>
      </c>
      <c r="H13393" s="265" t="s">
        <v>4512</v>
      </c>
      <c r="I13393" s="265" t="s">
        <v>2182</v>
      </c>
      <c r="J13393" s="265">
        <v>-540</v>
      </c>
      <c r="K13393" s="83" t="str">
        <f>IFERROR(IFERROR(VLOOKUP(I13393,'DE-PARA'!B:D,3,0),VLOOKUP(I13393,'DE-PARA'!C:D,2,0)),"NÃO ENCONTRADO")</f>
        <v>Materiais</v>
      </c>
      <c r="L13393" s="50" t="str">
        <f>VLOOKUP(K13393,'Base -Receita-Despesa'!$B:$AS,1,FALSE)</f>
        <v>Materiais</v>
      </c>
    </row>
    <row r="13394" spans="1:12" x14ac:dyDescent="0.3">
      <c r="A13394" s="82" t="str">
        <f t="shared" si="418"/>
        <v>2019</v>
      </c>
      <c r="B13394" s="260" t="s">
        <v>2228</v>
      </c>
      <c r="C13394" s="261" t="s">
        <v>138</v>
      </c>
      <c r="D13394" s="74" t="str">
        <f t="shared" si="419"/>
        <v>mai/2019</v>
      </c>
      <c r="E13394" s="264">
        <v>43593</v>
      </c>
      <c r="F13394" s="260">
        <v>5095</v>
      </c>
      <c r="G13394" s="260" t="s">
        <v>2229</v>
      </c>
      <c r="H13394" s="265" t="s">
        <v>4512</v>
      </c>
      <c r="I13394" s="265" t="s">
        <v>2182</v>
      </c>
      <c r="J13394" s="266">
        <v>-1087.5</v>
      </c>
      <c r="K13394" s="83" t="str">
        <f>IFERROR(IFERROR(VLOOKUP(I13394,'DE-PARA'!B:D,3,0),VLOOKUP(I13394,'DE-PARA'!C:D,2,0)),"NÃO ENCONTRADO")</f>
        <v>Materiais</v>
      </c>
      <c r="L13394" s="50" t="str">
        <f>VLOOKUP(K13394,'Base -Receita-Despesa'!$B:$AS,1,FALSE)</f>
        <v>Materiais</v>
      </c>
    </row>
    <row r="13395" spans="1:12" x14ac:dyDescent="0.3">
      <c r="A13395" s="82" t="str">
        <f t="shared" si="418"/>
        <v>2019</v>
      </c>
      <c r="B13395" s="260" t="s">
        <v>2228</v>
      </c>
      <c r="C13395" s="261" t="s">
        <v>138</v>
      </c>
      <c r="D13395" s="74" t="str">
        <f t="shared" si="419"/>
        <v>mai/2019</v>
      </c>
      <c r="E13395" s="264">
        <v>43593</v>
      </c>
      <c r="F13395" s="260">
        <v>834</v>
      </c>
      <c r="G13395" s="260" t="s">
        <v>2229</v>
      </c>
      <c r="H13395" s="265" t="s">
        <v>4513</v>
      </c>
      <c r="I13395" s="265" t="s">
        <v>2193</v>
      </c>
      <c r="J13395" s="266">
        <v>-1286.4000000000001</v>
      </c>
      <c r="K13395" s="83" t="str">
        <f>IFERROR(IFERROR(VLOOKUP(I13395,'DE-PARA'!B:D,3,0),VLOOKUP(I13395,'DE-PARA'!C:D,2,0)),"NÃO ENCONTRADO")</f>
        <v>Materiais</v>
      </c>
      <c r="L13395" s="50" t="str">
        <f>VLOOKUP(K13395,'Base -Receita-Despesa'!$B:$AS,1,FALSE)</f>
        <v>Materiais</v>
      </c>
    </row>
    <row r="13396" spans="1:12" x14ac:dyDescent="0.3">
      <c r="A13396" s="82" t="str">
        <f t="shared" si="418"/>
        <v>2019</v>
      </c>
      <c r="B13396" s="260" t="s">
        <v>2228</v>
      </c>
      <c r="C13396" s="261" t="s">
        <v>138</v>
      </c>
      <c r="D13396" s="74" t="str">
        <f t="shared" si="419"/>
        <v>mai/2019</v>
      </c>
      <c r="E13396" s="264">
        <v>43593</v>
      </c>
      <c r="F13396" s="260">
        <v>39054</v>
      </c>
      <c r="G13396" s="260" t="s">
        <v>2229</v>
      </c>
      <c r="H13396" s="265" t="s">
        <v>4469</v>
      </c>
      <c r="I13396" s="265" t="s">
        <v>2182</v>
      </c>
      <c r="J13396" s="265">
        <v>-775</v>
      </c>
      <c r="K13396" s="83" t="str">
        <f>IFERROR(IFERROR(VLOOKUP(I13396,'DE-PARA'!B:D,3,0),VLOOKUP(I13396,'DE-PARA'!C:D,2,0)),"NÃO ENCONTRADO")</f>
        <v>Materiais</v>
      </c>
      <c r="L13396" s="50" t="str">
        <f>VLOOKUP(K13396,'Base -Receita-Despesa'!$B:$AS,1,FALSE)</f>
        <v>Materiais</v>
      </c>
    </row>
    <row r="13397" spans="1:12" x14ac:dyDescent="0.3">
      <c r="A13397" s="82" t="str">
        <f t="shared" si="418"/>
        <v>2019</v>
      </c>
      <c r="B13397" s="260" t="s">
        <v>2228</v>
      </c>
      <c r="C13397" s="261" t="s">
        <v>138</v>
      </c>
      <c r="D13397" s="74" t="str">
        <f t="shared" si="419"/>
        <v>mai/2019</v>
      </c>
      <c r="E13397" s="264">
        <v>43593</v>
      </c>
      <c r="F13397" s="260">
        <v>39054</v>
      </c>
      <c r="G13397" s="260" t="s">
        <v>2229</v>
      </c>
      <c r="H13397" s="265" t="s">
        <v>4469</v>
      </c>
      <c r="I13397" s="265" t="s">
        <v>562</v>
      </c>
      <c r="J13397" s="265">
        <v>-163.01</v>
      </c>
      <c r="K13397" s="83" t="str">
        <f>IFERROR(IFERROR(VLOOKUP(I13397,'DE-PARA'!B:D,3,0),VLOOKUP(I13397,'DE-PARA'!C:D,2,0)),"NÃO ENCONTRADO")</f>
        <v>Outras Saídas</v>
      </c>
      <c r="L13397" s="50" t="str">
        <f>VLOOKUP(K13397,'Base -Receita-Despesa'!$B:$AS,1,FALSE)</f>
        <v>Outras Saídas</v>
      </c>
    </row>
    <row r="13398" spans="1:12" x14ac:dyDescent="0.3">
      <c r="A13398" s="82" t="str">
        <f t="shared" si="418"/>
        <v>2019</v>
      </c>
      <c r="B13398" s="260" t="s">
        <v>2228</v>
      </c>
      <c r="C13398" s="261" t="s">
        <v>138</v>
      </c>
      <c r="D13398" s="74" t="str">
        <f t="shared" si="419"/>
        <v>mai/2019</v>
      </c>
      <c r="E13398" s="264">
        <v>43593</v>
      </c>
      <c r="F13398" s="260">
        <v>19</v>
      </c>
      <c r="G13398" s="260" t="s">
        <v>2229</v>
      </c>
      <c r="H13398" s="265" t="s">
        <v>2396</v>
      </c>
      <c r="I13398" s="265" t="s">
        <v>241</v>
      </c>
      <c r="J13398" s="265">
        <v>-350</v>
      </c>
      <c r="K13398" s="83" t="str">
        <f>IFERROR(IFERROR(VLOOKUP(I13398,'DE-PARA'!B:D,3,0),VLOOKUP(I13398,'DE-PARA'!C:D,2,0)),"NÃO ENCONTRADO")</f>
        <v>Serviços</v>
      </c>
      <c r="L13398" s="50" t="str">
        <f>VLOOKUP(K13398,'Base -Receita-Despesa'!$B:$AS,1,FALSE)</f>
        <v>Serviços</v>
      </c>
    </row>
    <row r="13399" spans="1:12" x14ac:dyDescent="0.3">
      <c r="A13399" s="82" t="str">
        <f t="shared" si="418"/>
        <v>2019</v>
      </c>
      <c r="B13399" s="260" t="s">
        <v>2228</v>
      </c>
      <c r="C13399" s="261" t="s">
        <v>138</v>
      </c>
      <c r="D13399" s="74" t="str">
        <f t="shared" si="419"/>
        <v>mai/2019</v>
      </c>
      <c r="E13399" s="264">
        <v>43593</v>
      </c>
      <c r="F13399" s="260">
        <v>18545</v>
      </c>
      <c r="G13399" s="260" t="s">
        <v>2229</v>
      </c>
      <c r="H13399" s="265" t="s">
        <v>4514</v>
      </c>
      <c r="I13399" s="265" t="s">
        <v>2181</v>
      </c>
      <c r="J13399" s="266">
        <v>-3363</v>
      </c>
      <c r="K13399" s="83" t="str">
        <f>IFERROR(IFERROR(VLOOKUP(I13399,'DE-PARA'!B:D,3,0),VLOOKUP(I13399,'DE-PARA'!C:D,2,0)),"NÃO ENCONTRADO")</f>
        <v>Materiais</v>
      </c>
      <c r="L13399" s="50" t="str">
        <f>VLOOKUP(K13399,'Base -Receita-Despesa'!$B:$AS,1,FALSE)</f>
        <v>Materiais</v>
      </c>
    </row>
    <row r="13400" spans="1:12" x14ac:dyDescent="0.3">
      <c r="A13400" s="82" t="str">
        <f t="shared" si="418"/>
        <v>2019</v>
      </c>
      <c r="B13400" s="260" t="s">
        <v>2228</v>
      </c>
      <c r="C13400" s="261" t="s">
        <v>138</v>
      </c>
      <c r="D13400" s="74" t="str">
        <f t="shared" si="419"/>
        <v>mai/2019</v>
      </c>
      <c r="E13400" s="264">
        <v>43593</v>
      </c>
      <c r="F13400" s="260">
        <v>18545</v>
      </c>
      <c r="G13400" s="260" t="s">
        <v>2229</v>
      </c>
      <c r="H13400" s="265" t="s">
        <v>4514</v>
      </c>
      <c r="I13400" s="265" t="s">
        <v>562</v>
      </c>
      <c r="J13400" s="265">
        <v>-280.79000000000002</v>
      </c>
      <c r="K13400" s="83" t="str">
        <f>IFERROR(IFERROR(VLOOKUP(I13400,'DE-PARA'!B:D,3,0),VLOOKUP(I13400,'DE-PARA'!C:D,2,0)),"NÃO ENCONTRADO")</f>
        <v>Outras Saídas</v>
      </c>
      <c r="L13400" s="50" t="str">
        <f>VLOOKUP(K13400,'Base -Receita-Despesa'!$B:$AS,1,FALSE)</f>
        <v>Outras Saídas</v>
      </c>
    </row>
    <row r="13401" spans="1:12" x14ac:dyDescent="0.3">
      <c r="A13401" s="82" t="str">
        <f t="shared" si="418"/>
        <v>2019</v>
      </c>
      <c r="B13401" s="260" t="s">
        <v>2228</v>
      </c>
      <c r="C13401" s="261" t="s">
        <v>138</v>
      </c>
      <c r="D13401" s="74" t="str">
        <f t="shared" si="419"/>
        <v>mai/2019</v>
      </c>
      <c r="E13401" s="264">
        <v>43593</v>
      </c>
      <c r="F13401" s="260">
        <v>2615</v>
      </c>
      <c r="G13401" s="260" t="s">
        <v>2229</v>
      </c>
      <c r="H13401" s="265" t="s">
        <v>4451</v>
      </c>
      <c r="I13401" s="265" t="s">
        <v>2217</v>
      </c>
      <c r="J13401" s="266">
        <v>-1419</v>
      </c>
      <c r="K13401" s="83" t="str">
        <f>IFERROR(IFERROR(VLOOKUP(I13401,'DE-PARA'!B:D,3,0),VLOOKUP(I13401,'DE-PARA'!C:D,2,0)),"NÃO ENCONTRADO")</f>
        <v>Investimentos</v>
      </c>
      <c r="L13401" s="50" t="str">
        <f>VLOOKUP(K13401,'Base -Receita-Despesa'!$B:$AS,1,FALSE)</f>
        <v>Investimentos</v>
      </c>
    </row>
    <row r="13402" spans="1:12" x14ac:dyDescent="0.3">
      <c r="A13402" s="82" t="str">
        <f t="shared" si="418"/>
        <v>2019</v>
      </c>
      <c r="B13402" s="260" t="s">
        <v>2228</v>
      </c>
      <c r="C13402" s="261" t="s">
        <v>138</v>
      </c>
      <c r="D13402" s="74" t="str">
        <f t="shared" si="419"/>
        <v>mai/2019</v>
      </c>
      <c r="E13402" s="264">
        <v>43593</v>
      </c>
      <c r="F13402" s="260">
        <v>178241</v>
      </c>
      <c r="G13402" s="260" t="s">
        <v>2330</v>
      </c>
      <c r="H13402" s="265" t="s">
        <v>4515</v>
      </c>
      <c r="I13402" s="265" t="s">
        <v>2181</v>
      </c>
      <c r="J13402" s="266">
        <v>-1638.64</v>
      </c>
      <c r="K13402" s="83" t="str">
        <f>IFERROR(IFERROR(VLOOKUP(I13402,'DE-PARA'!B:D,3,0),VLOOKUP(I13402,'DE-PARA'!C:D,2,0)),"NÃO ENCONTRADO")</f>
        <v>Materiais</v>
      </c>
      <c r="L13402" s="50" t="str">
        <f>VLOOKUP(K13402,'Base -Receita-Despesa'!$B:$AS,1,FALSE)</f>
        <v>Materiais</v>
      </c>
    </row>
    <row r="13403" spans="1:12" x14ac:dyDescent="0.3">
      <c r="A13403" s="82" t="str">
        <f t="shared" si="418"/>
        <v>2019</v>
      </c>
      <c r="B13403" s="260" t="s">
        <v>2228</v>
      </c>
      <c r="C13403" s="261" t="s">
        <v>138</v>
      </c>
      <c r="D13403" s="74" t="str">
        <f t="shared" si="419"/>
        <v>mai/2019</v>
      </c>
      <c r="E13403" s="264">
        <v>43593</v>
      </c>
      <c r="F13403" s="260">
        <v>76</v>
      </c>
      <c r="G13403" s="260" t="s">
        <v>2229</v>
      </c>
      <c r="H13403" s="265" t="s">
        <v>3242</v>
      </c>
      <c r="I13403" s="265" t="s">
        <v>179</v>
      </c>
      <c r="J13403" s="266">
        <v>-19452</v>
      </c>
      <c r="K13403" s="83" t="str">
        <f>IFERROR(IFERROR(VLOOKUP(I13403,'DE-PARA'!B:D,3,0),VLOOKUP(I13403,'DE-PARA'!C:D,2,0)),"NÃO ENCONTRADO")</f>
        <v>Serviços</v>
      </c>
      <c r="L13403" s="50" t="str">
        <f>VLOOKUP(K13403,'Base -Receita-Despesa'!$B:$AS,1,FALSE)</f>
        <v>Serviços</v>
      </c>
    </row>
    <row r="13404" spans="1:12" x14ac:dyDescent="0.3">
      <c r="A13404" s="82" t="str">
        <f t="shared" si="418"/>
        <v>2019</v>
      </c>
      <c r="B13404" s="260" t="s">
        <v>2228</v>
      </c>
      <c r="C13404" s="261" t="s">
        <v>138</v>
      </c>
      <c r="D13404" s="74" t="str">
        <f t="shared" si="419"/>
        <v>mai/2019</v>
      </c>
      <c r="E13404" s="264">
        <v>43593</v>
      </c>
      <c r="F13404" s="260">
        <v>136404</v>
      </c>
      <c r="G13404" s="260" t="s">
        <v>2229</v>
      </c>
      <c r="H13404" s="265" t="s">
        <v>707</v>
      </c>
      <c r="I13404" s="265" t="s">
        <v>2188</v>
      </c>
      <c r="J13404" s="266">
        <v>-3076.98</v>
      </c>
      <c r="K13404" s="83" t="str">
        <f>IFERROR(IFERROR(VLOOKUP(I13404,'DE-PARA'!B:D,3,0),VLOOKUP(I13404,'DE-PARA'!C:D,2,0)),"NÃO ENCONTRADO")</f>
        <v>Materiais</v>
      </c>
      <c r="L13404" s="50" t="str">
        <f>VLOOKUP(K13404,'Base -Receita-Despesa'!$B:$AS,1,FALSE)</f>
        <v>Materiais</v>
      </c>
    </row>
    <row r="13405" spans="1:12" x14ac:dyDescent="0.3">
      <c r="A13405" s="82" t="str">
        <f t="shared" si="418"/>
        <v>2019</v>
      </c>
      <c r="B13405" s="260" t="s">
        <v>2228</v>
      </c>
      <c r="C13405" s="261" t="s">
        <v>138</v>
      </c>
      <c r="D13405" s="74" t="str">
        <f t="shared" si="419"/>
        <v>mai/2019</v>
      </c>
      <c r="E13405" s="264">
        <v>43593</v>
      </c>
      <c r="F13405" s="260">
        <v>138155</v>
      </c>
      <c r="G13405" s="260" t="s">
        <v>2229</v>
      </c>
      <c r="H13405" s="265" t="s">
        <v>707</v>
      </c>
      <c r="I13405" s="265" t="s">
        <v>2188</v>
      </c>
      <c r="J13405" s="266">
        <v>-1611.53</v>
      </c>
      <c r="K13405" s="83" t="str">
        <f>IFERROR(IFERROR(VLOOKUP(I13405,'DE-PARA'!B:D,3,0),VLOOKUP(I13405,'DE-PARA'!C:D,2,0)),"NÃO ENCONTRADO")</f>
        <v>Materiais</v>
      </c>
      <c r="L13405" s="50" t="str">
        <f>VLOOKUP(K13405,'Base -Receita-Despesa'!$B:$AS,1,FALSE)</f>
        <v>Materiais</v>
      </c>
    </row>
    <row r="13406" spans="1:12" x14ac:dyDescent="0.3">
      <c r="A13406" s="82" t="str">
        <f t="shared" si="418"/>
        <v>2019</v>
      </c>
      <c r="B13406" s="260" t="s">
        <v>2228</v>
      </c>
      <c r="C13406" s="261" t="s">
        <v>138</v>
      </c>
      <c r="D13406" s="74" t="str">
        <f t="shared" si="419"/>
        <v>mai/2019</v>
      </c>
      <c r="E13406" s="264">
        <v>43593</v>
      </c>
      <c r="F13406" s="260">
        <v>3503</v>
      </c>
      <c r="G13406" s="260" t="s">
        <v>2229</v>
      </c>
      <c r="H13406" s="265" t="s">
        <v>4441</v>
      </c>
      <c r="I13406" s="265" t="s">
        <v>2182</v>
      </c>
      <c r="J13406" s="265">
        <v>-82.68</v>
      </c>
      <c r="K13406" s="83" t="str">
        <f>IFERROR(IFERROR(VLOOKUP(I13406,'DE-PARA'!B:D,3,0),VLOOKUP(I13406,'DE-PARA'!C:D,2,0)),"NÃO ENCONTRADO")</f>
        <v>Materiais</v>
      </c>
      <c r="L13406" s="50" t="str">
        <f>VLOOKUP(K13406,'Base -Receita-Despesa'!$B:$AS,1,FALSE)</f>
        <v>Materiais</v>
      </c>
    </row>
    <row r="13407" spans="1:12" x14ac:dyDescent="0.3">
      <c r="A13407" s="82" t="str">
        <f t="shared" si="418"/>
        <v>2019</v>
      </c>
      <c r="B13407" s="260" t="s">
        <v>2228</v>
      </c>
      <c r="C13407" s="261" t="s">
        <v>138</v>
      </c>
      <c r="D13407" s="74" t="str">
        <f t="shared" si="419"/>
        <v>mai/2019</v>
      </c>
      <c r="E13407" s="264">
        <v>43593</v>
      </c>
      <c r="F13407" s="260">
        <v>3465</v>
      </c>
      <c r="G13407" s="260" t="s">
        <v>2229</v>
      </c>
      <c r="H13407" s="265" t="s">
        <v>4441</v>
      </c>
      <c r="I13407" s="265" t="s">
        <v>2182</v>
      </c>
      <c r="J13407" s="266">
        <v>-1237.5</v>
      </c>
      <c r="K13407" s="83" t="str">
        <f>IFERROR(IFERROR(VLOOKUP(I13407,'DE-PARA'!B:D,3,0),VLOOKUP(I13407,'DE-PARA'!C:D,2,0)),"NÃO ENCONTRADO")</f>
        <v>Materiais</v>
      </c>
      <c r="L13407" s="50" t="str">
        <f>VLOOKUP(K13407,'Base -Receita-Despesa'!$B:$AS,1,FALSE)</f>
        <v>Materiais</v>
      </c>
    </row>
    <row r="13408" spans="1:12" x14ac:dyDescent="0.3">
      <c r="A13408" s="82" t="str">
        <f t="shared" si="418"/>
        <v>2019</v>
      </c>
      <c r="B13408" s="260" t="s">
        <v>2228</v>
      </c>
      <c r="C13408" s="261" t="s">
        <v>138</v>
      </c>
      <c r="D13408" s="74" t="str">
        <f t="shared" si="419"/>
        <v>mai/2019</v>
      </c>
      <c r="E13408" s="264">
        <v>43593</v>
      </c>
      <c r="F13408" s="260">
        <v>445</v>
      </c>
      <c r="G13408" s="260" t="s">
        <v>2229</v>
      </c>
      <c r="H13408" s="265" t="s">
        <v>4385</v>
      </c>
      <c r="I13408" s="265" t="s">
        <v>120</v>
      </c>
      <c r="J13408" s="266">
        <v>-42620</v>
      </c>
      <c r="K13408" s="83" t="str">
        <f>IFERROR(IFERROR(VLOOKUP(I13408,'DE-PARA'!B:D,3,0),VLOOKUP(I13408,'DE-PARA'!C:D,2,0)),"NÃO ENCONTRADO")</f>
        <v>Serviços</v>
      </c>
      <c r="L13408" s="50" t="str">
        <f>VLOOKUP(K13408,'Base -Receita-Despesa'!$B:$AS,1,FALSE)</f>
        <v>Serviços</v>
      </c>
    </row>
    <row r="13409" spans="1:12" x14ac:dyDescent="0.3">
      <c r="A13409" s="82" t="str">
        <f t="shared" si="418"/>
        <v>2019</v>
      </c>
      <c r="B13409" s="260" t="s">
        <v>2228</v>
      </c>
      <c r="C13409" s="261" t="s">
        <v>138</v>
      </c>
      <c r="D13409" s="74" t="str">
        <f t="shared" si="419"/>
        <v>mai/2019</v>
      </c>
      <c r="E13409" s="264">
        <v>43593</v>
      </c>
      <c r="F13409" s="260" t="s">
        <v>4498</v>
      </c>
      <c r="G13409" s="260" t="s">
        <v>2229</v>
      </c>
      <c r="H13409" s="265" t="s">
        <v>4516</v>
      </c>
      <c r="I13409" s="265" t="s">
        <v>141</v>
      </c>
      <c r="J13409" s="265">
        <v>-987</v>
      </c>
      <c r="K13409" s="83" t="str">
        <f>IFERROR(IFERROR(VLOOKUP(I13409,'DE-PARA'!B:D,3,0),VLOOKUP(I13409,'DE-PARA'!C:D,2,0)),"NÃO ENCONTRADO")</f>
        <v>Pessoal</v>
      </c>
      <c r="L13409" s="50" t="str">
        <f>VLOOKUP(K13409,'Base -Receita-Despesa'!$B:$AS,1,FALSE)</f>
        <v>Pessoal</v>
      </c>
    </row>
    <row r="13410" spans="1:12" x14ac:dyDescent="0.3">
      <c r="A13410" s="82" t="str">
        <f t="shared" si="418"/>
        <v>2019</v>
      </c>
      <c r="B13410" s="260" t="s">
        <v>2228</v>
      </c>
      <c r="C13410" s="261" t="s">
        <v>138</v>
      </c>
      <c r="D13410" s="74" t="str">
        <f t="shared" si="419"/>
        <v>mai/2019</v>
      </c>
      <c r="E13410" s="264">
        <v>43593</v>
      </c>
      <c r="F13410" s="260">
        <v>37102</v>
      </c>
      <c r="G13410" s="260" t="s">
        <v>2229</v>
      </c>
      <c r="H13410" s="265" t="s">
        <v>2904</v>
      </c>
      <c r="I13410" s="265" t="s">
        <v>198</v>
      </c>
      <c r="J13410" s="265">
        <v>-38</v>
      </c>
      <c r="K13410" s="83" t="str">
        <f>IFERROR(IFERROR(VLOOKUP(I13410,'DE-PARA'!B:D,3,0),VLOOKUP(I13410,'DE-PARA'!C:D,2,0)),"NÃO ENCONTRADO")</f>
        <v>Materiais</v>
      </c>
      <c r="L13410" s="50" t="str">
        <f>VLOOKUP(K13410,'Base -Receita-Despesa'!$B:$AS,1,FALSE)</f>
        <v>Materiais</v>
      </c>
    </row>
    <row r="13411" spans="1:12" x14ac:dyDescent="0.3">
      <c r="A13411" s="82" t="str">
        <f t="shared" si="418"/>
        <v>2019</v>
      </c>
      <c r="B13411" s="260" t="s">
        <v>2228</v>
      </c>
      <c r="C13411" s="261" t="s">
        <v>138</v>
      </c>
      <c r="D13411" s="74" t="str">
        <f t="shared" si="419"/>
        <v>mai/2019</v>
      </c>
      <c r="E13411" s="264">
        <v>43593</v>
      </c>
      <c r="F13411" s="260" t="s">
        <v>1070</v>
      </c>
      <c r="G13411" s="260" t="s">
        <v>2229</v>
      </c>
      <c r="H13411" s="265" t="s">
        <v>1071</v>
      </c>
      <c r="I13411" s="265" t="s">
        <v>2237</v>
      </c>
      <c r="J13411" s="266">
        <v>115630.36</v>
      </c>
      <c r="K13411" s="83" t="str">
        <f>IFERROR(IFERROR(VLOOKUP(I13411,'DE-PARA'!B:D,3,0),VLOOKUP(I13411,'DE-PARA'!C:D,2,0)),"NÃO ENCONTRADO")</f>
        <v>Entrada Conta Aplicação (+)</v>
      </c>
      <c r="L13411" s="50" t="str">
        <f>VLOOKUP(K13411,'Base -Receita-Despesa'!$B:$AS,1,FALSE)</f>
        <v>ENTRADA CONTA APLICAÇÃO (+)</v>
      </c>
    </row>
    <row r="13412" spans="1:12" x14ac:dyDescent="0.3">
      <c r="A13412" s="82" t="str">
        <f t="shared" si="418"/>
        <v>2019</v>
      </c>
      <c r="B13412" s="260" t="s">
        <v>2228</v>
      </c>
      <c r="C13412" s="261" t="s">
        <v>138</v>
      </c>
      <c r="D13412" s="74" t="str">
        <f t="shared" si="419"/>
        <v>mai/2019</v>
      </c>
      <c r="E13412" s="264">
        <v>43593</v>
      </c>
      <c r="F13412" s="260" t="s">
        <v>4517</v>
      </c>
      <c r="G13412" s="260" t="s">
        <v>2229</v>
      </c>
      <c r="H13412" s="265" t="s">
        <v>4463</v>
      </c>
      <c r="I13412" s="265" t="s">
        <v>2209</v>
      </c>
      <c r="J13412" s="265">
        <v>-131.58000000000001</v>
      </c>
      <c r="K13412" s="83" t="str">
        <f>IFERROR(IFERROR(VLOOKUP(I13412,'DE-PARA'!B:D,3,0),VLOOKUP(I13412,'DE-PARA'!C:D,2,0)),"NÃO ENCONTRADO")</f>
        <v>Despesas com Viagens</v>
      </c>
      <c r="L13412" s="50" t="str">
        <f>VLOOKUP(K13412,'Base -Receita-Despesa'!$B:$AS,1,FALSE)</f>
        <v>Despesas com Viagens</v>
      </c>
    </row>
    <row r="13413" spans="1:12" x14ac:dyDescent="0.3">
      <c r="A13413" s="82" t="str">
        <f t="shared" si="418"/>
        <v>2019</v>
      </c>
      <c r="B13413" s="260" t="s">
        <v>2228</v>
      </c>
      <c r="C13413" s="261" t="s">
        <v>138</v>
      </c>
      <c r="D13413" s="74" t="str">
        <f t="shared" si="419"/>
        <v>mai/2019</v>
      </c>
      <c r="E13413" s="264">
        <v>43593</v>
      </c>
      <c r="F13413" s="260" t="s">
        <v>1261</v>
      </c>
      <c r="G13413" s="260" t="s">
        <v>2229</v>
      </c>
      <c r="H13413" s="265" t="s">
        <v>2250</v>
      </c>
      <c r="I13413" s="265" t="s">
        <v>135</v>
      </c>
      <c r="J13413" s="265">
        <v>-9.5</v>
      </c>
      <c r="K13413" s="83" t="str">
        <f>IFERROR(IFERROR(VLOOKUP(I13413,'DE-PARA'!B:D,3,0),VLOOKUP(I13413,'DE-PARA'!C:D,2,0)),"NÃO ENCONTRADO")</f>
        <v>Outras Saídas</v>
      </c>
      <c r="L13413" s="50" t="str">
        <f>VLOOKUP(K13413,'Base -Receita-Despesa'!$B:$AS,1,FALSE)</f>
        <v>Outras Saídas</v>
      </c>
    </row>
    <row r="13414" spans="1:12" x14ac:dyDescent="0.3">
      <c r="A13414" s="82" t="str">
        <f t="shared" si="418"/>
        <v>2019</v>
      </c>
      <c r="B13414" s="260" t="s">
        <v>2228</v>
      </c>
      <c r="C13414" s="261" t="s">
        <v>138</v>
      </c>
      <c r="D13414" s="74" t="str">
        <f t="shared" si="419"/>
        <v>mai/2019</v>
      </c>
      <c r="E13414" s="264">
        <v>43593</v>
      </c>
      <c r="F13414" s="260" t="s">
        <v>1261</v>
      </c>
      <c r="G13414" s="260" t="s">
        <v>2229</v>
      </c>
      <c r="H13414" s="265" t="s">
        <v>2250</v>
      </c>
      <c r="I13414" s="265" t="s">
        <v>135</v>
      </c>
      <c r="J13414" s="265">
        <v>-9.5</v>
      </c>
      <c r="K13414" s="83" t="str">
        <f>IFERROR(IFERROR(VLOOKUP(I13414,'DE-PARA'!B:D,3,0),VLOOKUP(I13414,'DE-PARA'!C:D,2,0)),"NÃO ENCONTRADO")</f>
        <v>Outras Saídas</v>
      </c>
      <c r="L13414" s="50" t="str">
        <f>VLOOKUP(K13414,'Base -Receita-Despesa'!$B:$AS,1,FALSE)</f>
        <v>Outras Saídas</v>
      </c>
    </row>
    <row r="13415" spans="1:12" x14ac:dyDescent="0.3">
      <c r="A13415" s="82" t="str">
        <f t="shared" si="418"/>
        <v>2019</v>
      </c>
      <c r="B13415" s="260" t="s">
        <v>2228</v>
      </c>
      <c r="C13415" s="261" t="s">
        <v>138</v>
      </c>
      <c r="D13415" s="74" t="str">
        <f t="shared" si="419"/>
        <v>mai/2019</v>
      </c>
      <c r="E13415" s="264">
        <v>43593</v>
      </c>
      <c r="F13415" s="260" t="s">
        <v>1261</v>
      </c>
      <c r="G13415" s="260" t="s">
        <v>2229</v>
      </c>
      <c r="H13415" s="265" t="s">
        <v>2250</v>
      </c>
      <c r="I13415" s="265" t="s">
        <v>135</v>
      </c>
      <c r="J13415" s="265">
        <v>-9.5</v>
      </c>
      <c r="K13415" s="83" t="str">
        <f>IFERROR(IFERROR(VLOOKUP(I13415,'DE-PARA'!B:D,3,0),VLOOKUP(I13415,'DE-PARA'!C:D,2,0)),"NÃO ENCONTRADO")</f>
        <v>Outras Saídas</v>
      </c>
      <c r="L13415" s="50" t="str">
        <f>VLOOKUP(K13415,'Base -Receita-Despesa'!$B:$AS,1,FALSE)</f>
        <v>Outras Saídas</v>
      </c>
    </row>
    <row r="13416" spans="1:12" x14ac:dyDescent="0.3">
      <c r="A13416" s="82" t="str">
        <f t="shared" si="418"/>
        <v>2019</v>
      </c>
      <c r="B13416" s="260" t="s">
        <v>2228</v>
      </c>
      <c r="C13416" s="261" t="s">
        <v>138</v>
      </c>
      <c r="D13416" s="74" t="str">
        <f t="shared" si="419"/>
        <v>mai/2019</v>
      </c>
      <c r="E13416" s="264">
        <v>43593</v>
      </c>
      <c r="F13416" s="260" t="s">
        <v>1261</v>
      </c>
      <c r="G13416" s="260" t="s">
        <v>2229</v>
      </c>
      <c r="H13416" s="265" t="s">
        <v>2250</v>
      </c>
      <c r="I13416" s="265" t="s">
        <v>135</v>
      </c>
      <c r="J13416" s="265">
        <v>-9.5</v>
      </c>
      <c r="K13416" s="83" t="str">
        <f>IFERROR(IFERROR(VLOOKUP(I13416,'DE-PARA'!B:D,3,0),VLOOKUP(I13416,'DE-PARA'!C:D,2,0)),"NÃO ENCONTRADO")</f>
        <v>Outras Saídas</v>
      </c>
      <c r="L13416" s="50" t="str">
        <f>VLOOKUP(K13416,'Base -Receita-Despesa'!$B:$AS,1,FALSE)</f>
        <v>Outras Saídas</v>
      </c>
    </row>
    <row r="13417" spans="1:12" x14ac:dyDescent="0.3">
      <c r="A13417" s="82" t="str">
        <f t="shared" si="418"/>
        <v>2019</v>
      </c>
      <c r="B13417" s="260" t="s">
        <v>2228</v>
      </c>
      <c r="C13417" s="261" t="s">
        <v>138</v>
      </c>
      <c r="D13417" s="74" t="str">
        <f t="shared" si="419"/>
        <v>mai/2019</v>
      </c>
      <c r="E13417" s="264">
        <v>43593</v>
      </c>
      <c r="F13417" s="260" t="s">
        <v>1261</v>
      </c>
      <c r="G13417" s="260" t="s">
        <v>2229</v>
      </c>
      <c r="H13417" s="265" t="s">
        <v>2250</v>
      </c>
      <c r="I13417" s="265" t="s">
        <v>135</v>
      </c>
      <c r="J13417" s="265">
        <v>-9.5</v>
      </c>
      <c r="K13417" s="83" t="str">
        <f>IFERROR(IFERROR(VLOOKUP(I13417,'DE-PARA'!B:D,3,0),VLOOKUP(I13417,'DE-PARA'!C:D,2,0)),"NÃO ENCONTRADO")</f>
        <v>Outras Saídas</v>
      </c>
      <c r="L13417" s="50" t="str">
        <f>VLOOKUP(K13417,'Base -Receita-Despesa'!$B:$AS,1,FALSE)</f>
        <v>Outras Saídas</v>
      </c>
    </row>
    <row r="13418" spans="1:12" x14ac:dyDescent="0.3">
      <c r="A13418" s="82" t="str">
        <f t="shared" ref="A13418:A13481" si="420">IF(K13418="NÃO ENCONTRADO",0,RIGHT(D13418,4))</f>
        <v>2019</v>
      </c>
      <c r="B13418" s="260" t="s">
        <v>2228</v>
      </c>
      <c r="C13418" s="261" t="s">
        <v>138</v>
      </c>
      <c r="D13418" s="74" t="str">
        <f t="shared" si="419"/>
        <v>mai/2019</v>
      </c>
      <c r="E13418" s="264">
        <v>43593</v>
      </c>
      <c r="F13418" s="260" t="s">
        <v>1261</v>
      </c>
      <c r="G13418" s="260" t="s">
        <v>2229</v>
      </c>
      <c r="H13418" s="265" t="s">
        <v>2250</v>
      </c>
      <c r="I13418" s="265" t="s">
        <v>135</v>
      </c>
      <c r="J13418" s="265">
        <v>-9.5</v>
      </c>
      <c r="K13418" s="83" t="str">
        <f>IFERROR(IFERROR(VLOOKUP(I13418,'DE-PARA'!B:D,3,0),VLOOKUP(I13418,'DE-PARA'!C:D,2,0)),"NÃO ENCONTRADO")</f>
        <v>Outras Saídas</v>
      </c>
      <c r="L13418" s="50" t="str">
        <f>VLOOKUP(K13418,'Base -Receita-Despesa'!$B:$AS,1,FALSE)</f>
        <v>Outras Saídas</v>
      </c>
    </row>
    <row r="13419" spans="1:12" x14ac:dyDescent="0.3">
      <c r="A13419" s="82" t="str">
        <f t="shared" si="420"/>
        <v>2019</v>
      </c>
      <c r="B13419" s="260" t="s">
        <v>2228</v>
      </c>
      <c r="C13419" s="261" t="s">
        <v>138</v>
      </c>
      <c r="D13419" s="74" t="str">
        <f t="shared" si="419"/>
        <v>mai/2019</v>
      </c>
      <c r="E13419" s="264">
        <v>43593</v>
      </c>
      <c r="F13419" s="260" t="s">
        <v>1261</v>
      </c>
      <c r="G13419" s="260" t="s">
        <v>2229</v>
      </c>
      <c r="H13419" s="265" t="s">
        <v>2250</v>
      </c>
      <c r="I13419" s="265" t="s">
        <v>135</v>
      </c>
      <c r="J13419" s="265">
        <v>-9.5</v>
      </c>
      <c r="K13419" s="83" t="str">
        <f>IFERROR(IFERROR(VLOOKUP(I13419,'DE-PARA'!B:D,3,0),VLOOKUP(I13419,'DE-PARA'!C:D,2,0)),"NÃO ENCONTRADO")</f>
        <v>Outras Saídas</v>
      </c>
      <c r="L13419" s="50" t="str">
        <f>VLOOKUP(K13419,'Base -Receita-Despesa'!$B:$AS,1,FALSE)</f>
        <v>Outras Saídas</v>
      </c>
    </row>
    <row r="13420" spans="1:12" x14ac:dyDescent="0.3">
      <c r="A13420" s="82" t="str">
        <f t="shared" si="420"/>
        <v>2019</v>
      </c>
      <c r="B13420" s="260" t="s">
        <v>2228</v>
      </c>
      <c r="C13420" s="261" t="s">
        <v>138</v>
      </c>
      <c r="D13420" s="74" t="str">
        <f t="shared" si="419"/>
        <v>mai/2019</v>
      </c>
      <c r="E13420" s="264">
        <v>43593</v>
      </c>
      <c r="F13420" s="260" t="s">
        <v>1261</v>
      </c>
      <c r="G13420" s="260" t="s">
        <v>2229</v>
      </c>
      <c r="H13420" s="265" t="s">
        <v>2250</v>
      </c>
      <c r="I13420" s="265" t="s">
        <v>135</v>
      </c>
      <c r="J13420" s="265">
        <v>-9.5</v>
      </c>
      <c r="K13420" s="83" t="str">
        <f>IFERROR(IFERROR(VLOOKUP(I13420,'DE-PARA'!B:D,3,0),VLOOKUP(I13420,'DE-PARA'!C:D,2,0)),"NÃO ENCONTRADO")</f>
        <v>Outras Saídas</v>
      </c>
      <c r="L13420" s="50" t="str">
        <f>VLOOKUP(K13420,'Base -Receita-Despesa'!$B:$AS,1,FALSE)</f>
        <v>Outras Saídas</v>
      </c>
    </row>
    <row r="13421" spans="1:12" x14ac:dyDescent="0.3">
      <c r="A13421" s="82" t="str">
        <f t="shared" si="420"/>
        <v>2019</v>
      </c>
      <c r="B13421" s="260" t="s">
        <v>2228</v>
      </c>
      <c r="C13421" s="261" t="s">
        <v>138</v>
      </c>
      <c r="D13421" s="74" t="str">
        <f t="shared" si="419"/>
        <v>mai/2019</v>
      </c>
      <c r="E13421" s="264">
        <v>43593</v>
      </c>
      <c r="F13421" s="260" t="s">
        <v>1261</v>
      </c>
      <c r="G13421" s="260" t="s">
        <v>2229</v>
      </c>
      <c r="H13421" s="265" t="s">
        <v>2250</v>
      </c>
      <c r="I13421" s="265" t="s">
        <v>135</v>
      </c>
      <c r="J13421" s="265">
        <v>-9.5</v>
      </c>
      <c r="K13421" s="83" t="str">
        <f>IFERROR(IFERROR(VLOOKUP(I13421,'DE-PARA'!B:D,3,0),VLOOKUP(I13421,'DE-PARA'!C:D,2,0)),"NÃO ENCONTRADO")</f>
        <v>Outras Saídas</v>
      </c>
      <c r="L13421" s="50" t="str">
        <f>VLOOKUP(K13421,'Base -Receita-Despesa'!$B:$AS,1,FALSE)</f>
        <v>Outras Saídas</v>
      </c>
    </row>
    <row r="13422" spans="1:12" x14ac:dyDescent="0.3">
      <c r="A13422" s="82" t="str">
        <f t="shared" si="420"/>
        <v>2019</v>
      </c>
      <c r="B13422" s="260" t="s">
        <v>2228</v>
      </c>
      <c r="C13422" s="261" t="s">
        <v>138</v>
      </c>
      <c r="D13422" s="74" t="str">
        <f t="shared" si="419"/>
        <v>mai/2019</v>
      </c>
      <c r="E13422" s="264">
        <v>43593</v>
      </c>
      <c r="F13422" s="260" t="s">
        <v>1261</v>
      </c>
      <c r="G13422" s="260" t="s">
        <v>2229</v>
      </c>
      <c r="H13422" s="265" t="s">
        <v>2250</v>
      </c>
      <c r="I13422" s="265" t="s">
        <v>135</v>
      </c>
      <c r="J13422" s="265">
        <v>-9.5</v>
      </c>
      <c r="K13422" s="83" t="str">
        <f>IFERROR(IFERROR(VLOOKUP(I13422,'DE-PARA'!B:D,3,0),VLOOKUP(I13422,'DE-PARA'!C:D,2,0)),"NÃO ENCONTRADO")</f>
        <v>Outras Saídas</v>
      </c>
      <c r="L13422" s="50" t="str">
        <f>VLOOKUP(K13422,'Base -Receita-Despesa'!$B:$AS,1,FALSE)</f>
        <v>Outras Saídas</v>
      </c>
    </row>
    <row r="13423" spans="1:12" x14ac:dyDescent="0.3">
      <c r="A13423" s="82" t="str">
        <f t="shared" si="420"/>
        <v>2019</v>
      </c>
      <c r="B13423" s="260" t="s">
        <v>2228</v>
      </c>
      <c r="C13423" s="261" t="s">
        <v>138</v>
      </c>
      <c r="D13423" s="74" t="str">
        <f t="shared" si="419"/>
        <v>mai/2019</v>
      </c>
      <c r="E13423" s="264">
        <v>43593</v>
      </c>
      <c r="F13423" s="260" t="s">
        <v>1261</v>
      </c>
      <c r="G13423" s="260" t="s">
        <v>2229</v>
      </c>
      <c r="H13423" s="265" t="s">
        <v>2250</v>
      </c>
      <c r="I13423" s="265" t="s">
        <v>135</v>
      </c>
      <c r="J13423" s="265">
        <v>-9.5</v>
      </c>
      <c r="K13423" s="83" t="str">
        <f>IFERROR(IFERROR(VLOOKUP(I13423,'DE-PARA'!B:D,3,0),VLOOKUP(I13423,'DE-PARA'!C:D,2,0)),"NÃO ENCONTRADO")</f>
        <v>Outras Saídas</v>
      </c>
      <c r="L13423" s="50" t="str">
        <f>VLOOKUP(K13423,'Base -Receita-Despesa'!$B:$AS,1,FALSE)</f>
        <v>Outras Saídas</v>
      </c>
    </row>
    <row r="13424" spans="1:12" x14ac:dyDescent="0.3">
      <c r="A13424" s="82" t="str">
        <f t="shared" si="420"/>
        <v>2019</v>
      </c>
      <c r="B13424" s="260" t="s">
        <v>2228</v>
      </c>
      <c r="C13424" s="261" t="s">
        <v>138</v>
      </c>
      <c r="D13424" s="74" t="str">
        <f t="shared" si="419"/>
        <v>mai/2019</v>
      </c>
      <c r="E13424" s="264">
        <v>43593</v>
      </c>
      <c r="F13424" s="260" t="s">
        <v>1261</v>
      </c>
      <c r="G13424" s="260" t="s">
        <v>2229</v>
      </c>
      <c r="H13424" s="265" t="s">
        <v>2250</v>
      </c>
      <c r="I13424" s="265" t="s">
        <v>135</v>
      </c>
      <c r="J13424" s="265">
        <v>-9.5</v>
      </c>
      <c r="K13424" s="83" t="str">
        <f>IFERROR(IFERROR(VLOOKUP(I13424,'DE-PARA'!B:D,3,0),VLOOKUP(I13424,'DE-PARA'!C:D,2,0)),"NÃO ENCONTRADO")</f>
        <v>Outras Saídas</v>
      </c>
      <c r="L13424" s="50" t="str">
        <f>VLOOKUP(K13424,'Base -Receita-Despesa'!$B:$AS,1,FALSE)</f>
        <v>Outras Saídas</v>
      </c>
    </row>
    <row r="13425" spans="1:12" x14ac:dyDescent="0.3">
      <c r="A13425" s="82" t="str">
        <f t="shared" si="420"/>
        <v>2019</v>
      </c>
      <c r="B13425" s="260" t="s">
        <v>2228</v>
      </c>
      <c r="C13425" s="261" t="s">
        <v>138</v>
      </c>
      <c r="D13425" s="74" t="str">
        <f t="shared" si="419"/>
        <v>mai/2019</v>
      </c>
      <c r="E13425" s="264">
        <v>43593</v>
      </c>
      <c r="F13425" s="260" t="s">
        <v>1261</v>
      </c>
      <c r="G13425" s="260" t="s">
        <v>2229</v>
      </c>
      <c r="H13425" s="265" t="s">
        <v>2250</v>
      </c>
      <c r="I13425" s="265" t="s">
        <v>135</v>
      </c>
      <c r="J13425" s="265">
        <v>-9.5</v>
      </c>
      <c r="K13425" s="83" t="str">
        <f>IFERROR(IFERROR(VLOOKUP(I13425,'DE-PARA'!B:D,3,0),VLOOKUP(I13425,'DE-PARA'!C:D,2,0)),"NÃO ENCONTRADO")</f>
        <v>Outras Saídas</v>
      </c>
      <c r="L13425" s="50" t="str">
        <f>VLOOKUP(K13425,'Base -Receita-Despesa'!$B:$AS,1,FALSE)</f>
        <v>Outras Saídas</v>
      </c>
    </row>
    <row r="13426" spans="1:12" x14ac:dyDescent="0.3">
      <c r="A13426" s="82" t="str">
        <f t="shared" si="420"/>
        <v>2019</v>
      </c>
      <c r="B13426" s="260" t="s">
        <v>2228</v>
      </c>
      <c r="C13426" s="261" t="s">
        <v>138</v>
      </c>
      <c r="D13426" s="74" t="str">
        <f t="shared" si="419"/>
        <v>mai/2019</v>
      </c>
      <c r="E13426" s="264">
        <v>43593</v>
      </c>
      <c r="F13426" s="260" t="s">
        <v>1261</v>
      </c>
      <c r="G13426" s="260" t="s">
        <v>2229</v>
      </c>
      <c r="H13426" s="265" t="s">
        <v>2250</v>
      </c>
      <c r="I13426" s="265" t="s">
        <v>135</v>
      </c>
      <c r="J13426" s="265">
        <v>-9.5</v>
      </c>
      <c r="K13426" s="83" t="str">
        <f>IFERROR(IFERROR(VLOOKUP(I13426,'DE-PARA'!B:D,3,0),VLOOKUP(I13426,'DE-PARA'!C:D,2,0)),"NÃO ENCONTRADO")</f>
        <v>Outras Saídas</v>
      </c>
      <c r="L13426" s="50" t="str">
        <f>VLOOKUP(K13426,'Base -Receita-Despesa'!$B:$AS,1,FALSE)</f>
        <v>Outras Saídas</v>
      </c>
    </row>
    <row r="13427" spans="1:12" x14ac:dyDescent="0.3">
      <c r="A13427" s="82" t="str">
        <f t="shared" si="420"/>
        <v>2019</v>
      </c>
      <c r="B13427" s="260" t="s">
        <v>2228</v>
      </c>
      <c r="C13427" s="261" t="s">
        <v>138</v>
      </c>
      <c r="D13427" s="74" t="str">
        <f t="shared" si="419"/>
        <v>mai/2019</v>
      </c>
      <c r="E13427" s="264">
        <v>43593</v>
      </c>
      <c r="F13427" s="260" t="s">
        <v>1261</v>
      </c>
      <c r="G13427" s="260" t="s">
        <v>2229</v>
      </c>
      <c r="H13427" s="265" t="s">
        <v>2250</v>
      </c>
      <c r="I13427" s="265" t="s">
        <v>135</v>
      </c>
      <c r="J13427" s="265">
        <v>-9.5</v>
      </c>
      <c r="K13427" s="83" t="str">
        <f>IFERROR(IFERROR(VLOOKUP(I13427,'DE-PARA'!B:D,3,0),VLOOKUP(I13427,'DE-PARA'!C:D,2,0)),"NÃO ENCONTRADO")</f>
        <v>Outras Saídas</v>
      </c>
      <c r="L13427" s="50" t="str">
        <f>VLOOKUP(K13427,'Base -Receita-Despesa'!$B:$AS,1,FALSE)</f>
        <v>Outras Saídas</v>
      </c>
    </row>
    <row r="13428" spans="1:12" x14ac:dyDescent="0.3">
      <c r="A13428" s="82" t="str">
        <f t="shared" si="420"/>
        <v>2019</v>
      </c>
      <c r="B13428" s="260" t="s">
        <v>2228</v>
      </c>
      <c r="C13428" s="261" t="s">
        <v>138</v>
      </c>
      <c r="D13428" s="74" t="str">
        <f t="shared" si="419"/>
        <v>mai/2019</v>
      </c>
      <c r="E13428" s="264">
        <v>43593</v>
      </c>
      <c r="F13428" s="260" t="s">
        <v>1261</v>
      </c>
      <c r="G13428" s="260" t="s">
        <v>2229</v>
      </c>
      <c r="H13428" s="265" t="s">
        <v>2250</v>
      </c>
      <c r="I13428" s="265" t="s">
        <v>135</v>
      </c>
      <c r="J13428" s="265">
        <v>-9.5</v>
      </c>
      <c r="K13428" s="83" t="str">
        <f>IFERROR(IFERROR(VLOOKUP(I13428,'DE-PARA'!B:D,3,0),VLOOKUP(I13428,'DE-PARA'!C:D,2,0)),"NÃO ENCONTRADO")</f>
        <v>Outras Saídas</v>
      </c>
      <c r="L13428" s="50" t="str">
        <f>VLOOKUP(K13428,'Base -Receita-Despesa'!$B:$AS,1,FALSE)</f>
        <v>Outras Saídas</v>
      </c>
    </row>
    <row r="13429" spans="1:12" x14ac:dyDescent="0.3">
      <c r="A13429" s="82" t="str">
        <f t="shared" si="420"/>
        <v>2019</v>
      </c>
      <c r="B13429" s="260" t="s">
        <v>2228</v>
      </c>
      <c r="C13429" s="261" t="s">
        <v>138</v>
      </c>
      <c r="D13429" s="74" t="str">
        <f t="shared" si="419"/>
        <v>mai/2019</v>
      </c>
      <c r="E13429" s="264">
        <v>43593</v>
      </c>
      <c r="F13429" s="260" t="s">
        <v>1261</v>
      </c>
      <c r="G13429" s="260" t="s">
        <v>2229</v>
      </c>
      <c r="H13429" s="265" t="s">
        <v>2250</v>
      </c>
      <c r="I13429" s="265" t="s">
        <v>135</v>
      </c>
      <c r="J13429" s="265">
        <v>-9.5</v>
      </c>
      <c r="K13429" s="83" t="str">
        <f>IFERROR(IFERROR(VLOOKUP(I13429,'DE-PARA'!B:D,3,0),VLOOKUP(I13429,'DE-PARA'!C:D,2,0)),"NÃO ENCONTRADO")</f>
        <v>Outras Saídas</v>
      </c>
      <c r="L13429" s="50" t="str">
        <f>VLOOKUP(K13429,'Base -Receita-Despesa'!$B:$AS,1,FALSE)</f>
        <v>Outras Saídas</v>
      </c>
    </row>
    <row r="13430" spans="1:12" x14ac:dyDescent="0.3">
      <c r="A13430" s="82" t="str">
        <f t="shared" si="420"/>
        <v>2019</v>
      </c>
      <c r="B13430" s="260" t="s">
        <v>2228</v>
      </c>
      <c r="C13430" s="261" t="s">
        <v>138</v>
      </c>
      <c r="D13430" s="74" t="str">
        <f t="shared" si="419"/>
        <v>mai/2019</v>
      </c>
      <c r="E13430" s="264">
        <v>43593</v>
      </c>
      <c r="F13430" s="260" t="s">
        <v>1261</v>
      </c>
      <c r="G13430" s="260" t="s">
        <v>2229</v>
      </c>
      <c r="H13430" s="265" t="s">
        <v>2250</v>
      </c>
      <c r="I13430" s="265" t="s">
        <v>135</v>
      </c>
      <c r="J13430" s="265">
        <v>-9.5</v>
      </c>
      <c r="K13430" s="83" t="str">
        <f>IFERROR(IFERROR(VLOOKUP(I13430,'DE-PARA'!B:D,3,0),VLOOKUP(I13430,'DE-PARA'!C:D,2,0)),"NÃO ENCONTRADO")</f>
        <v>Outras Saídas</v>
      </c>
      <c r="L13430" s="50" t="str">
        <f>VLOOKUP(K13430,'Base -Receita-Despesa'!$B:$AS,1,FALSE)</f>
        <v>Outras Saídas</v>
      </c>
    </row>
    <row r="13431" spans="1:12" x14ac:dyDescent="0.3">
      <c r="A13431" s="82" t="str">
        <f t="shared" si="420"/>
        <v>2019</v>
      </c>
      <c r="B13431" s="260" t="s">
        <v>2228</v>
      </c>
      <c r="C13431" s="261" t="s">
        <v>138</v>
      </c>
      <c r="D13431" s="74" t="str">
        <f t="shared" si="419"/>
        <v>mai/2019</v>
      </c>
      <c r="E13431" s="264">
        <v>43593</v>
      </c>
      <c r="F13431" s="260" t="s">
        <v>1261</v>
      </c>
      <c r="G13431" s="260" t="s">
        <v>2229</v>
      </c>
      <c r="H13431" s="265" t="s">
        <v>2250</v>
      </c>
      <c r="I13431" s="265" t="s">
        <v>135</v>
      </c>
      <c r="J13431" s="265">
        <v>-9.5</v>
      </c>
      <c r="K13431" s="83" t="str">
        <f>IFERROR(IFERROR(VLOOKUP(I13431,'DE-PARA'!B:D,3,0),VLOOKUP(I13431,'DE-PARA'!C:D,2,0)),"NÃO ENCONTRADO")</f>
        <v>Outras Saídas</v>
      </c>
      <c r="L13431" s="50" t="str">
        <f>VLOOKUP(K13431,'Base -Receita-Despesa'!$B:$AS,1,FALSE)</f>
        <v>Outras Saídas</v>
      </c>
    </row>
    <row r="13432" spans="1:12" x14ac:dyDescent="0.3">
      <c r="A13432" s="82" t="str">
        <f t="shared" si="420"/>
        <v>2019</v>
      </c>
      <c r="B13432" s="260" t="s">
        <v>2228</v>
      </c>
      <c r="C13432" s="261" t="s">
        <v>138</v>
      </c>
      <c r="D13432" s="74" t="str">
        <f t="shared" si="419"/>
        <v>mai/2019</v>
      </c>
      <c r="E13432" s="264">
        <v>43593</v>
      </c>
      <c r="F13432" s="260" t="s">
        <v>1261</v>
      </c>
      <c r="G13432" s="260" t="s">
        <v>2229</v>
      </c>
      <c r="H13432" s="265" t="s">
        <v>2250</v>
      </c>
      <c r="I13432" s="265" t="s">
        <v>135</v>
      </c>
      <c r="J13432" s="265">
        <v>-9.5</v>
      </c>
      <c r="K13432" s="83" t="str">
        <f>IFERROR(IFERROR(VLOOKUP(I13432,'DE-PARA'!B:D,3,0),VLOOKUP(I13432,'DE-PARA'!C:D,2,0)),"NÃO ENCONTRADO")</f>
        <v>Outras Saídas</v>
      </c>
      <c r="L13432" s="50" t="str">
        <f>VLOOKUP(K13432,'Base -Receita-Despesa'!$B:$AS,1,FALSE)</f>
        <v>Outras Saídas</v>
      </c>
    </row>
    <row r="13433" spans="1:12" x14ac:dyDescent="0.3">
      <c r="A13433" s="82" t="str">
        <f t="shared" si="420"/>
        <v>2019</v>
      </c>
      <c r="B13433" s="260" t="s">
        <v>2228</v>
      </c>
      <c r="C13433" s="261" t="s">
        <v>138</v>
      </c>
      <c r="D13433" s="74" t="str">
        <f t="shared" si="419"/>
        <v>mai/2019</v>
      </c>
      <c r="E13433" s="264">
        <v>43593</v>
      </c>
      <c r="F13433" s="260">
        <v>2450</v>
      </c>
      <c r="G13433" s="260" t="s">
        <v>2229</v>
      </c>
      <c r="H13433" s="265" t="s">
        <v>4455</v>
      </c>
      <c r="I13433" s="265" t="s">
        <v>232</v>
      </c>
      <c r="J13433" s="265">
        <v>-240</v>
      </c>
      <c r="K13433" s="83" t="str">
        <f>IFERROR(IFERROR(VLOOKUP(I13433,'DE-PARA'!B:D,3,0),VLOOKUP(I13433,'DE-PARA'!C:D,2,0)),"NÃO ENCONTRADO")</f>
        <v>Materiais</v>
      </c>
      <c r="L13433" s="50" t="str">
        <f>VLOOKUP(K13433,'Base -Receita-Despesa'!$B:$AS,1,FALSE)</f>
        <v>Materiais</v>
      </c>
    </row>
    <row r="13434" spans="1:12" x14ac:dyDescent="0.3">
      <c r="A13434" s="82" t="str">
        <f t="shared" si="420"/>
        <v>2019</v>
      </c>
      <c r="B13434" s="260" t="s">
        <v>2228</v>
      </c>
      <c r="C13434" s="261" t="s">
        <v>138</v>
      </c>
      <c r="D13434" s="74" t="str">
        <f t="shared" si="419"/>
        <v>mai/2019</v>
      </c>
      <c r="E13434" s="264">
        <v>43593</v>
      </c>
      <c r="F13434" s="260">
        <v>2518</v>
      </c>
      <c r="G13434" s="260" t="s">
        <v>2229</v>
      </c>
      <c r="H13434" s="265" t="s">
        <v>4455</v>
      </c>
      <c r="I13434" s="265" t="s">
        <v>232</v>
      </c>
      <c r="J13434" s="265">
        <v>-320</v>
      </c>
      <c r="K13434" s="83" t="str">
        <f>IFERROR(IFERROR(VLOOKUP(I13434,'DE-PARA'!B:D,3,0),VLOOKUP(I13434,'DE-PARA'!C:D,2,0)),"NÃO ENCONTRADO")</f>
        <v>Materiais</v>
      </c>
      <c r="L13434" s="50" t="str">
        <f>VLOOKUP(K13434,'Base -Receita-Despesa'!$B:$AS,1,FALSE)</f>
        <v>Materiais</v>
      </c>
    </row>
    <row r="13435" spans="1:12" x14ac:dyDescent="0.3">
      <c r="A13435" s="82" t="str">
        <f t="shared" si="420"/>
        <v>2019</v>
      </c>
      <c r="B13435" s="260" t="s">
        <v>2228</v>
      </c>
      <c r="C13435" s="261" t="s">
        <v>138</v>
      </c>
      <c r="D13435" s="74" t="str">
        <f t="shared" si="419"/>
        <v>mai/2019</v>
      </c>
      <c r="E13435" s="264">
        <v>43593</v>
      </c>
      <c r="F13435" s="260">
        <v>458</v>
      </c>
      <c r="G13435" s="260" t="s">
        <v>2229</v>
      </c>
      <c r="H13435" s="265" t="s">
        <v>2382</v>
      </c>
      <c r="I13435" s="265" t="s">
        <v>200</v>
      </c>
      <c r="J13435" s="266">
        <v>-4575.18</v>
      </c>
      <c r="K13435" s="83" t="str">
        <f>IFERROR(IFERROR(VLOOKUP(I13435,'DE-PARA'!B:D,3,0),VLOOKUP(I13435,'DE-PARA'!C:D,2,0)),"NÃO ENCONTRADO")</f>
        <v>Serviços</v>
      </c>
      <c r="L13435" s="50" t="str">
        <f>VLOOKUP(K13435,'Base -Receita-Despesa'!$B:$AS,1,FALSE)</f>
        <v>Serviços</v>
      </c>
    </row>
    <row r="13436" spans="1:12" x14ac:dyDescent="0.3">
      <c r="A13436" s="82" t="str">
        <f t="shared" si="420"/>
        <v>2019</v>
      </c>
      <c r="B13436" s="260" t="s">
        <v>2228</v>
      </c>
      <c r="C13436" s="261" t="s">
        <v>138</v>
      </c>
      <c r="D13436" s="74" t="str">
        <f t="shared" si="419"/>
        <v>mai/2019</v>
      </c>
      <c r="E13436" s="264">
        <v>43594</v>
      </c>
      <c r="F13436" s="260">
        <v>21864</v>
      </c>
      <c r="G13436" s="260" t="s">
        <v>2229</v>
      </c>
      <c r="H13436" s="265" t="s">
        <v>4402</v>
      </c>
      <c r="I13436" s="265" t="s">
        <v>2183</v>
      </c>
      <c r="J13436" s="265">
        <v>-907.92</v>
      </c>
      <c r="K13436" s="83" t="str">
        <f>IFERROR(IFERROR(VLOOKUP(I13436,'DE-PARA'!B:D,3,0),VLOOKUP(I13436,'DE-PARA'!C:D,2,0)),"NÃO ENCONTRADO")</f>
        <v>Materiais</v>
      </c>
      <c r="L13436" s="50" t="str">
        <f>VLOOKUP(K13436,'Base -Receita-Despesa'!$B:$AS,1,FALSE)</f>
        <v>Materiais</v>
      </c>
    </row>
    <row r="13437" spans="1:12" x14ac:dyDescent="0.3">
      <c r="A13437" s="82" t="str">
        <f t="shared" si="420"/>
        <v>2019</v>
      </c>
      <c r="B13437" s="260" t="s">
        <v>2228</v>
      </c>
      <c r="C13437" s="261" t="s">
        <v>138</v>
      </c>
      <c r="D13437" s="74" t="str">
        <f t="shared" si="419"/>
        <v>mai/2019</v>
      </c>
      <c r="E13437" s="264">
        <v>43594</v>
      </c>
      <c r="F13437" s="260">
        <v>21864</v>
      </c>
      <c r="G13437" s="260" t="s">
        <v>2229</v>
      </c>
      <c r="H13437" s="265" t="s">
        <v>4402</v>
      </c>
      <c r="I13437" s="265" t="s">
        <v>562</v>
      </c>
      <c r="J13437" s="265">
        <v>-28.78</v>
      </c>
      <c r="K13437" s="83" t="str">
        <f>IFERROR(IFERROR(VLOOKUP(I13437,'DE-PARA'!B:D,3,0),VLOOKUP(I13437,'DE-PARA'!C:D,2,0)),"NÃO ENCONTRADO")</f>
        <v>Outras Saídas</v>
      </c>
      <c r="L13437" s="50" t="str">
        <f>VLOOKUP(K13437,'Base -Receita-Despesa'!$B:$AS,1,FALSE)</f>
        <v>Outras Saídas</v>
      </c>
    </row>
    <row r="13438" spans="1:12" x14ac:dyDescent="0.3">
      <c r="A13438" s="82" t="str">
        <f t="shared" si="420"/>
        <v>2019</v>
      </c>
      <c r="B13438" s="260" t="s">
        <v>2228</v>
      </c>
      <c r="C13438" s="261" t="s">
        <v>138</v>
      </c>
      <c r="D13438" s="74" t="str">
        <f t="shared" si="419"/>
        <v>mai/2019</v>
      </c>
      <c r="E13438" s="264">
        <v>43594</v>
      </c>
      <c r="F13438" s="260">
        <v>21841</v>
      </c>
      <c r="G13438" s="260" t="s">
        <v>2229</v>
      </c>
      <c r="H13438" s="265" t="s">
        <v>4402</v>
      </c>
      <c r="I13438" s="265" t="s">
        <v>2183</v>
      </c>
      <c r="J13438" s="265">
        <v>-316</v>
      </c>
      <c r="K13438" s="83" t="str">
        <f>IFERROR(IFERROR(VLOOKUP(I13438,'DE-PARA'!B:D,3,0),VLOOKUP(I13438,'DE-PARA'!C:D,2,0)),"NÃO ENCONTRADO")</f>
        <v>Materiais</v>
      </c>
      <c r="L13438" s="50" t="str">
        <f>VLOOKUP(K13438,'Base -Receita-Despesa'!$B:$AS,1,FALSE)</f>
        <v>Materiais</v>
      </c>
    </row>
    <row r="13439" spans="1:12" x14ac:dyDescent="0.3">
      <c r="A13439" s="82" t="str">
        <f t="shared" si="420"/>
        <v>2019</v>
      </c>
      <c r="B13439" s="260" t="s">
        <v>2228</v>
      </c>
      <c r="C13439" s="261" t="s">
        <v>138</v>
      </c>
      <c r="D13439" s="74" t="str">
        <f t="shared" si="419"/>
        <v>mai/2019</v>
      </c>
      <c r="E13439" s="264">
        <v>43594</v>
      </c>
      <c r="F13439" s="260">
        <v>21841</v>
      </c>
      <c r="G13439" s="260" t="s">
        <v>2229</v>
      </c>
      <c r="H13439" s="265" t="s">
        <v>4402</v>
      </c>
      <c r="I13439" s="265" t="s">
        <v>562</v>
      </c>
      <c r="J13439" s="265">
        <v>-11.15</v>
      </c>
      <c r="K13439" s="83" t="str">
        <f>IFERROR(IFERROR(VLOOKUP(I13439,'DE-PARA'!B:D,3,0),VLOOKUP(I13439,'DE-PARA'!C:D,2,0)),"NÃO ENCONTRADO")</f>
        <v>Outras Saídas</v>
      </c>
      <c r="L13439" s="50" t="str">
        <f>VLOOKUP(K13439,'Base -Receita-Despesa'!$B:$AS,1,FALSE)</f>
        <v>Outras Saídas</v>
      </c>
    </row>
    <row r="13440" spans="1:12" x14ac:dyDescent="0.3">
      <c r="A13440" s="82" t="str">
        <f t="shared" si="420"/>
        <v>2019</v>
      </c>
      <c r="B13440" s="260" t="s">
        <v>2228</v>
      </c>
      <c r="C13440" s="261" t="s">
        <v>138</v>
      </c>
      <c r="D13440" s="74" t="str">
        <f t="shared" si="419"/>
        <v>mai/2019</v>
      </c>
      <c r="E13440" s="264">
        <v>43594</v>
      </c>
      <c r="F13440" s="260">
        <v>252</v>
      </c>
      <c r="G13440" s="260" t="s">
        <v>2229</v>
      </c>
      <c r="H13440" s="265" t="s">
        <v>4518</v>
      </c>
      <c r="I13440" s="265" t="s">
        <v>2194</v>
      </c>
      <c r="J13440" s="265">
        <v>-259</v>
      </c>
      <c r="K13440" s="83" t="str">
        <f>IFERROR(IFERROR(VLOOKUP(I13440,'DE-PARA'!B:D,3,0),VLOOKUP(I13440,'DE-PARA'!C:D,2,0)),"NÃO ENCONTRADO")</f>
        <v>Materiais</v>
      </c>
      <c r="L13440" s="50" t="str">
        <f>VLOOKUP(K13440,'Base -Receita-Despesa'!$B:$AS,1,FALSE)</f>
        <v>Materiais</v>
      </c>
    </row>
    <row r="13441" spans="1:12" x14ac:dyDescent="0.3">
      <c r="A13441" s="82" t="str">
        <f t="shared" si="420"/>
        <v>2019</v>
      </c>
      <c r="B13441" s="260" t="s">
        <v>2228</v>
      </c>
      <c r="C13441" s="261" t="s">
        <v>138</v>
      </c>
      <c r="D13441" s="74" t="str">
        <f t="shared" si="419"/>
        <v>mai/2019</v>
      </c>
      <c r="E13441" s="264">
        <v>43594</v>
      </c>
      <c r="F13441" s="260">
        <v>252</v>
      </c>
      <c r="G13441" s="260" t="s">
        <v>2229</v>
      </c>
      <c r="H13441" s="265" t="s">
        <v>4518</v>
      </c>
      <c r="I13441" s="265" t="s">
        <v>562</v>
      </c>
      <c r="J13441" s="265">
        <v>-10.87</v>
      </c>
      <c r="K13441" s="83" t="str">
        <f>IFERROR(IFERROR(VLOOKUP(I13441,'DE-PARA'!B:D,3,0),VLOOKUP(I13441,'DE-PARA'!C:D,2,0)),"NÃO ENCONTRADO")</f>
        <v>Outras Saídas</v>
      </c>
      <c r="L13441" s="50" t="str">
        <f>VLOOKUP(K13441,'Base -Receita-Despesa'!$B:$AS,1,FALSE)</f>
        <v>Outras Saídas</v>
      </c>
    </row>
    <row r="13442" spans="1:12" x14ac:dyDescent="0.3">
      <c r="A13442" s="82" t="str">
        <f t="shared" si="420"/>
        <v>2019</v>
      </c>
      <c r="B13442" s="260" t="s">
        <v>2228</v>
      </c>
      <c r="C13442" s="261" t="s">
        <v>138</v>
      </c>
      <c r="D13442" s="74" t="str">
        <f t="shared" si="419"/>
        <v>mai/2019</v>
      </c>
      <c r="E13442" s="264">
        <v>43594</v>
      </c>
      <c r="F13442" s="260">
        <v>1491</v>
      </c>
      <c r="G13442" s="260" t="s">
        <v>2229</v>
      </c>
      <c r="H13442" s="265" t="s">
        <v>4519</v>
      </c>
      <c r="I13442" s="265" t="s">
        <v>2182</v>
      </c>
      <c r="J13442" s="265">
        <v>-343.2</v>
      </c>
      <c r="K13442" s="83" t="str">
        <f>IFERROR(IFERROR(VLOOKUP(I13442,'DE-PARA'!B:D,3,0),VLOOKUP(I13442,'DE-PARA'!C:D,2,0)),"NÃO ENCONTRADO")</f>
        <v>Materiais</v>
      </c>
      <c r="L13442" s="50" t="str">
        <f>VLOOKUP(K13442,'Base -Receita-Despesa'!$B:$AS,1,FALSE)</f>
        <v>Materiais</v>
      </c>
    </row>
    <row r="13443" spans="1:12" x14ac:dyDescent="0.3">
      <c r="A13443" s="82" t="str">
        <f t="shared" si="420"/>
        <v>2019</v>
      </c>
      <c r="B13443" s="260" t="s">
        <v>2228</v>
      </c>
      <c r="C13443" s="261" t="s">
        <v>138</v>
      </c>
      <c r="D13443" s="74" t="str">
        <f t="shared" si="419"/>
        <v>mai/2019</v>
      </c>
      <c r="E13443" s="264">
        <v>43594</v>
      </c>
      <c r="F13443" s="260">
        <v>41456</v>
      </c>
      <c r="G13443" s="260" t="s">
        <v>2229</v>
      </c>
      <c r="H13443" s="265" t="s">
        <v>4520</v>
      </c>
      <c r="I13443" s="265" t="s">
        <v>846</v>
      </c>
      <c r="J13443" s="265">
        <v>-65.89</v>
      </c>
      <c r="K13443" s="83" t="str">
        <f>IFERROR(IFERROR(VLOOKUP(I13443,'DE-PARA'!B:D,3,0),VLOOKUP(I13443,'DE-PARA'!C:D,2,0)),"NÃO ENCONTRADO")</f>
        <v>Pessoal</v>
      </c>
      <c r="L13443" s="50" t="str">
        <f>VLOOKUP(K13443,'Base -Receita-Despesa'!$B:$AS,1,FALSE)</f>
        <v>Pessoal</v>
      </c>
    </row>
    <row r="13444" spans="1:12" x14ac:dyDescent="0.3">
      <c r="A13444" s="82" t="str">
        <f t="shared" si="420"/>
        <v>2019</v>
      </c>
      <c r="B13444" s="260" t="s">
        <v>2228</v>
      </c>
      <c r="C13444" s="261" t="s">
        <v>138</v>
      </c>
      <c r="D13444" s="74" t="str">
        <f t="shared" ref="D13444:D13507" si="421">TEXT(E13444,"mmm/aaaa")</f>
        <v>mai/2019</v>
      </c>
      <c r="E13444" s="264">
        <v>43594</v>
      </c>
      <c r="F13444" s="260">
        <v>8629</v>
      </c>
      <c r="G13444" s="260" t="s">
        <v>2229</v>
      </c>
      <c r="H13444" s="265" t="s">
        <v>4432</v>
      </c>
      <c r="I13444" s="265" t="s">
        <v>2182</v>
      </c>
      <c r="J13444" s="265">
        <v>-590.73</v>
      </c>
      <c r="K13444" s="83" t="str">
        <f>IFERROR(IFERROR(VLOOKUP(I13444,'DE-PARA'!B:D,3,0),VLOOKUP(I13444,'DE-PARA'!C:D,2,0)),"NÃO ENCONTRADO")</f>
        <v>Materiais</v>
      </c>
      <c r="L13444" s="50" t="str">
        <f>VLOOKUP(K13444,'Base -Receita-Despesa'!$B:$AS,1,FALSE)</f>
        <v>Materiais</v>
      </c>
    </row>
    <row r="13445" spans="1:12" x14ac:dyDescent="0.3">
      <c r="A13445" s="82" t="str">
        <f t="shared" si="420"/>
        <v>2019</v>
      </c>
      <c r="B13445" s="260" t="s">
        <v>2228</v>
      </c>
      <c r="C13445" s="261" t="s">
        <v>138</v>
      </c>
      <c r="D13445" s="74" t="str">
        <f t="shared" si="421"/>
        <v>mai/2019</v>
      </c>
      <c r="E13445" s="264">
        <v>43594</v>
      </c>
      <c r="F13445" s="260">
        <v>8629</v>
      </c>
      <c r="G13445" s="260" t="s">
        <v>2229</v>
      </c>
      <c r="H13445" s="265" t="s">
        <v>4432</v>
      </c>
      <c r="I13445" s="265" t="s">
        <v>562</v>
      </c>
      <c r="J13445" s="265">
        <v>-163.01</v>
      </c>
      <c r="K13445" s="83" t="str">
        <f>IFERROR(IFERROR(VLOOKUP(I13445,'DE-PARA'!B:D,3,0),VLOOKUP(I13445,'DE-PARA'!C:D,2,0)),"NÃO ENCONTRADO")</f>
        <v>Outras Saídas</v>
      </c>
      <c r="L13445" s="50" t="str">
        <f>VLOOKUP(K13445,'Base -Receita-Despesa'!$B:$AS,1,FALSE)</f>
        <v>Outras Saídas</v>
      </c>
    </row>
    <row r="13446" spans="1:12" x14ac:dyDescent="0.3">
      <c r="A13446" s="82" t="str">
        <f t="shared" si="420"/>
        <v>2019</v>
      </c>
      <c r="B13446" s="260" t="s">
        <v>2228</v>
      </c>
      <c r="C13446" s="261" t="s">
        <v>138</v>
      </c>
      <c r="D13446" s="74" t="str">
        <f t="shared" si="421"/>
        <v>mai/2019</v>
      </c>
      <c r="E13446" s="264">
        <v>43594</v>
      </c>
      <c r="F13446" s="260">
        <v>19903</v>
      </c>
      <c r="G13446" s="260" t="s">
        <v>2229</v>
      </c>
      <c r="H13446" s="265" t="s">
        <v>4521</v>
      </c>
      <c r="I13446" s="265" t="s">
        <v>2182</v>
      </c>
      <c r="J13446" s="265">
        <v>-402.75</v>
      </c>
      <c r="K13446" s="83" t="str">
        <f>IFERROR(IFERROR(VLOOKUP(I13446,'DE-PARA'!B:D,3,0),VLOOKUP(I13446,'DE-PARA'!C:D,2,0)),"NÃO ENCONTRADO")</f>
        <v>Materiais</v>
      </c>
      <c r="L13446" s="50" t="str">
        <f>VLOOKUP(K13446,'Base -Receita-Despesa'!$B:$AS,1,FALSE)</f>
        <v>Materiais</v>
      </c>
    </row>
    <row r="13447" spans="1:12" x14ac:dyDescent="0.3">
      <c r="A13447" s="82" t="str">
        <f t="shared" si="420"/>
        <v>2019</v>
      </c>
      <c r="B13447" s="260" t="s">
        <v>2228</v>
      </c>
      <c r="C13447" s="261" t="s">
        <v>138</v>
      </c>
      <c r="D13447" s="74" t="str">
        <f t="shared" si="421"/>
        <v>mai/2019</v>
      </c>
      <c r="E13447" s="264">
        <v>43594</v>
      </c>
      <c r="F13447" s="260">
        <v>19489</v>
      </c>
      <c r="G13447" s="260" t="s">
        <v>2229</v>
      </c>
      <c r="H13447" s="265" t="s">
        <v>4522</v>
      </c>
      <c r="I13447" s="265" t="s">
        <v>2182</v>
      </c>
      <c r="J13447" s="265">
        <v>-259.12</v>
      </c>
      <c r="K13447" s="83" t="str">
        <f>IFERROR(IFERROR(VLOOKUP(I13447,'DE-PARA'!B:D,3,0),VLOOKUP(I13447,'DE-PARA'!C:D,2,0)),"NÃO ENCONTRADO")</f>
        <v>Materiais</v>
      </c>
      <c r="L13447" s="50" t="str">
        <f>VLOOKUP(K13447,'Base -Receita-Despesa'!$B:$AS,1,FALSE)</f>
        <v>Materiais</v>
      </c>
    </row>
    <row r="13448" spans="1:12" x14ac:dyDescent="0.3">
      <c r="A13448" s="82" t="str">
        <f t="shared" si="420"/>
        <v>2019</v>
      </c>
      <c r="B13448" s="260" t="s">
        <v>2228</v>
      </c>
      <c r="C13448" s="261" t="s">
        <v>138</v>
      </c>
      <c r="D13448" s="74" t="str">
        <f t="shared" si="421"/>
        <v>mai/2019</v>
      </c>
      <c r="E13448" s="264">
        <v>43594</v>
      </c>
      <c r="F13448" s="260">
        <v>10743</v>
      </c>
      <c r="G13448" s="260" t="s">
        <v>2229</v>
      </c>
      <c r="H13448" s="265" t="s">
        <v>4369</v>
      </c>
      <c r="I13448" s="265" t="s">
        <v>2183</v>
      </c>
      <c r="J13448" s="265">
        <v>-288</v>
      </c>
      <c r="K13448" s="83" t="str">
        <f>IFERROR(IFERROR(VLOOKUP(I13448,'DE-PARA'!B:D,3,0),VLOOKUP(I13448,'DE-PARA'!C:D,2,0)),"NÃO ENCONTRADO")</f>
        <v>Materiais</v>
      </c>
      <c r="L13448" s="50" t="str">
        <f>VLOOKUP(K13448,'Base -Receita-Despesa'!$B:$AS,1,FALSE)</f>
        <v>Materiais</v>
      </c>
    </row>
    <row r="13449" spans="1:12" x14ac:dyDescent="0.3">
      <c r="A13449" s="82" t="str">
        <f t="shared" si="420"/>
        <v>2019</v>
      </c>
      <c r="B13449" s="260" t="s">
        <v>2228</v>
      </c>
      <c r="C13449" s="261" t="s">
        <v>138</v>
      </c>
      <c r="D13449" s="74" t="str">
        <f t="shared" si="421"/>
        <v>mai/2019</v>
      </c>
      <c r="E13449" s="264">
        <v>43594</v>
      </c>
      <c r="F13449" s="260">
        <v>10743</v>
      </c>
      <c r="G13449" s="260" t="s">
        <v>2229</v>
      </c>
      <c r="H13449" s="265" t="s">
        <v>4369</v>
      </c>
      <c r="I13449" s="265" t="s">
        <v>562</v>
      </c>
      <c r="J13449" s="265">
        <v>-85.51</v>
      </c>
      <c r="K13449" s="83" t="str">
        <f>IFERROR(IFERROR(VLOOKUP(I13449,'DE-PARA'!B:D,3,0),VLOOKUP(I13449,'DE-PARA'!C:D,2,0)),"NÃO ENCONTRADO")</f>
        <v>Outras Saídas</v>
      </c>
      <c r="L13449" s="50" t="str">
        <f>VLOOKUP(K13449,'Base -Receita-Despesa'!$B:$AS,1,FALSE)</f>
        <v>Outras Saídas</v>
      </c>
    </row>
    <row r="13450" spans="1:12" x14ac:dyDescent="0.3">
      <c r="A13450" s="82" t="str">
        <f t="shared" si="420"/>
        <v>2019</v>
      </c>
      <c r="B13450" s="260" t="s">
        <v>2228</v>
      </c>
      <c r="C13450" s="261" t="s">
        <v>138</v>
      </c>
      <c r="D13450" s="74" t="str">
        <f t="shared" si="421"/>
        <v>mai/2019</v>
      </c>
      <c r="E13450" s="264">
        <v>43594</v>
      </c>
      <c r="F13450" s="260">
        <v>297769</v>
      </c>
      <c r="G13450" s="260" t="s">
        <v>2229</v>
      </c>
      <c r="H13450" s="265" t="s">
        <v>174</v>
      </c>
      <c r="I13450" s="265" t="s">
        <v>2188</v>
      </c>
      <c r="J13450" s="265">
        <v>-212.38</v>
      </c>
      <c r="K13450" s="83" t="str">
        <f>IFERROR(IFERROR(VLOOKUP(I13450,'DE-PARA'!B:D,3,0),VLOOKUP(I13450,'DE-PARA'!C:D,2,0)),"NÃO ENCONTRADO")</f>
        <v>Materiais</v>
      </c>
      <c r="L13450" s="50" t="str">
        <f>VLOOKUP(K13450,'Base -Receita-Despesa'!$B:$AS,1,FALSE)</f>
        <v>Materiais</v>
      </c>
    </row>
    <row r="13451" spans="1:12" x14ac:dyDescent="0.3">
      <c r="A13451" s="82" t="str">
        <f t="shared" si="420"/>
        <v>2019</v>
      </c>
      <c r="B13451" s="260" t="s">
        <v>2228</v>
      </c>
      <c r="C13451" s="261" t="s">
        <v>138</v>
      </c>
      <c r="D13451" s="74" t="str">
        <f t="shared" si="421"/>
        <v>mai/2019</v>
      </c>
      <c r="E13451" s="264">
        <v>43594</v>
      </c>
      <c r="F13451" s="260">
        <v>295872</v>
      </c>
      <c r="G13451" s="260" t="s">
        <v>2229</v>
      </c>
      <c r="H13451" s="265" t="s">
        <v>174</v>
      </c>
      <c r="I13451" s="265" t="s">
        <v>2188</v>
      </c>
      <c r="J13451" s="266">
        <v>-3520.39</v>
      </c>
      <c r="K13451" s="83" t="str">
        <f>IFERROR(IFERROR(VLOOKUP(I13451,'DE-PARA'!B:D,3,0),VLOOKUP(I13451,'DE-PARA'!C:D,2,0)),"NÃO ENCONTRADO")</f>
        <v>Materiais</v>
      </c>
      <c r="L13451" s="50" t="str">
        <f>VLOOKUP(K13451,'Base -Receita-Despesa'!$B:$AS,1,FALSE)</f>
        <v>Materiais</v>
      </c>
    </row>
    <row r="13452" spans="1:12" x14ac:dyDescent="0.3">
      <c r="A13452" s="82" t="str">
        <f t="shared" si="420"/>
        <v>2019</v>
      </c>
      <c r="B13452" s="260" t="s">
        <v>2228</v>
      </c>
      <c r="C13452" s="261" t="s">
        <v>138</v>
      </c>
      <c r="D13452" s="74" t="str">
        <f t="shared" si="421"/>
        <v>mai/2019</v>
      </c>
      <c r="E13452" s="264">
        <v>43594</v>
      </c>
      <c r="F13452" s="260">
        <v>297384</v>
      </c>
      <c r="G13452" s="260" t="s">
        <v>2229</v>
      </c>
      <c r="H13452" s="265" t="s">
        <v>174</v>
      </c>
      <c r="I13452" s="265" t="s">
        <v>2188</v>
      </c>
      <c r="J13452" s="265">
        <v>-575</v>
      </c>
      <c r="K13452" s="83" t="str">
        <f>IFERROR(IFERROR(VLOOKUP(I13452,'DE-PARA'!B:D,3,0),VLOOKUP(I13452,'DE-PARA'!C:D,2,0)),"NÃO ENCONTRADO")</f>
        <v>Materiais</v>
      </c>
      <c r="L13452" s="50" t="str">
        <f>VLOOKUP(K13452,'Base -Receita-Despesa'!$B:$AS,1,FALSE)</f>
        <v>Materiais</v>
      </c>
    </row>
    <row r="13453" spans="1:12" x14ac:dyDescent="0.3">
      <c r="A13453" s="82" t="str">
        <f t="shared" si="420"/>
        <v>2019</v>
      </c>
      <c r="B13453" s="260" t="s">
        <v>2228</v>
      </c>
      <c r="C13453" s="261" t="s">
        <v>138</v>
      </c>
      <c r="D13453" s="74" t="str">
        <f t="shared" si="421"/>
        <v>mai/2019</v>
      </c>
      <c r="E13453" s="264">
        <v>43594</v>
      </c>
      <c r="F13453" s="260">
        <v>51563</v>
      </c>
      <c r="G13453" s="260" t="s">
        <v>2229</v>
      </c>
      <c r="H13453" s="265" t="s">
        <v>2321</v>
      </c>
      <c r="I13453" s="265" t="s">
        <v>2188</v>
      </c>
      <c r="J13453" s="265">
        <v>147.30000000000001</v>
      </c>
      <c r="K13453" s="83" t="str">
        <f>IFERROR(IFERROR(VLOOKUP(I13453,'DE-PARA'!B:D,3,0),VLOOKUP(I13453,'DE-PARA'!C:D,2,0)),"NÃO ENCONTRADO")</f>
        <v>Materiais</v>
      </c>
      <c r="L13453" s="50" t="str">
        <f>VLOOKUP(K13453,'Base -Receita-Despesa'!$B:$AS,1,FALSE)</f>
        <v>Materiais</v>
      </c>
    </row>
    <row r="13454" spans="1:12" x14ac:dyDescent="0.3">
      <c r="A13454" s="82" t="str">
        <f t="shared" si="420"/>
        <v>2019</v>
      </c>
      <c r="B13454" s="260" t="s">
        <v>2228</v>
      </c>
      <c r="C13454" s="261" t="s">
        <v>138</v>
      </c>
      <c r="D13454" s="74" t="str">
        <f t="shared" si="421"/>
        <v>mai/2019</v>
      </c>
      <c r="E13454" s="264">
        <v>43594</v>
      </c>
      <c r="F13454" s="260">
        <v>51563</v>
      </c>
      <c r="G13454" s="260" t="s">
        <v>2229</v>
      </c>
      <c r="H13454" s="265" t="s">
        <v>2321</v>
      </c>
      <c r="I13454" s="265" t="s">
        <v>2188</v>
      </c>
      <c r="J13454" s="265">
        <v>-147.30000000000001</v>
      </c>
      <c r="K13454" s="83" t="str">
        <f>IFERROR(IFERROR(VLOOKUP(I13454,'DE-PARA'!B:D,3,0),VLOOKUP(I13454,'DE-PARA'!C:D,2,0)),"NÃO ENCONTRADO")</f>
        <v>Materiais</v>
      </c>
      <c r="L13454" s="50" t="str">
        <f>VLOOKUP(K13454,'Base -Receita-Despesa'!$B:$AS,1,FALSE)</f>
        <v>Materiais</v>
      </c>
    </row>
    <row r="13455" spans="1:12" x14ac:dyDescent="0.3">
      <c r="A13455" s="82" t="str">
        <f t="shared" si="420"/>
        <v>2019</v>
      </c>
      <c r="B13455" s="260" t="s">
        <v>2228</v>
      </c>
      <c r="C13455" s="261" t="s">
        <v>138</v>
      </c>
      <c r="D13455" s="74" t="str">
        <f t="shared" si="421"/>
        <v>mai/2019</v>
      </c>
      <c r="E13455" s="264">
        <v>43594</v>
      </c>
      <c r="F13455" s="260">
        <v>4790</v>
      </c>
      <c r="G13455" s="260" t="s">
        <v>2229</v>
      </c>
      <c r="H13455" s="265" t="s">
        <v>4404</v>
      </c>
      <c r="I13455" s="265" t="s">
        <v>2182</v>
      </c>
      <c r="J13455" s="265">
        <v>-660</v>
      </c>
      <c r="K13455" s="83" t="str">
        <f>IFERROR(IFERROR(VLOOKUP(I13455,'DE-PARA'!B:D,3,0),VLOOKUP(I13455,'DE-PARA'!C:D,2,0)),"NÃO ENCONTRADO")</f>
        <v>Materiais</v>
      </c>
      <c r="L13455" s="50" t="str">
        <f>VLOOKUP(K13455,'Base -Receita-Despesa'!$B:$AS,1,FALSE)</f>
        <v>Materiais</v>
      </c>
    </row>
    <row r="13456" spans="1:12" x14ac:dyDescent="0.3">
      <c r="A13456" s="82" t="str">
        <f t="shared" si="420"/>
        <v>2019</v>
      </c>
      <c r="B13456" s="260" t="s">
        <v>2228</v>
      </c>
      <c r="C13456" s="261" t="s">
        <v>138</v>
      </c>
      <c r="D13456" s="74" t="str">
        <f t="shared" si="421"/>
        <v>mai/2019</v>
      </c>
      <c r="E13456" s="264">
        <v>43594</v>
      </c>
      <c r="F13456" s="260">
        <v>4790</v>
      </c>
      <c r="G13456" s="260" t="s">
        <v>2229</v>
      </c>
      <c r="H13456" s="265" t="s">
        <v>4404</v>
      </c>
      <c r="I13456" s="265" t="s">
        <v>562</v>
      </c>
      <c r="J13456" s="265">
        <v>-169.21</v>
      </c>
      <c r="K13456" s="83" t="str">
        <f>IFERROR(IFERROR(VLOOKUP(I13456,'DE-PARA'!B:D,3,0),VLOOKUP(I13456,'DE-PARA'!C:D,2,0)),"NÃO ENCONTRADO")</f>
        <v>Outras Saídas</v>
      </c>
      <c r="L13456" s="50" t="str">
        <f>VLOOKUP(K13456,'Base -Receita-Despesa'!$B:$AS,1,FALSE)</f>
        <v>Outras Saídas</v>
      </c>
    </row>
    <row r="13457" spans="1:12" x14ac:dyDescent="0.3">
      <c r="A13457" s="82" t="str">
        <f t="shared" si="420"/>
        <v>2019</v>
      </c>
      <c r="B13457" s="260" t="s">
        <v>2228</v>
      </c>
      <c r="C13457" s="261" t="s">
        <v>138</v>
      </c>
      <c r="D13457" s="74" t="str">
        <f t="shared" si="421"/>
        <v>mai/2019</v>
      </c>
      <c r="E13457" s="264">
        <v>43594</v>
      </c>
      <c r="F13457" s="260">
        <v>4789</v>
      </c>
      <c r="G13457" s="260" t="s">
        <v>2229</v>
      </c>
      <c r="H13457" s="265" t="s">
        <v>4404</v>
      </c>
      <c r="I13457" s="265" t="s">
        <v>2182</v>
      </c>
      <c r="J13457" s="265">
        <v>-713.1</v>
      </c>
      <c r="K13457" s="83" t="str">
        <f>IFERROR(IFERROR(VLOOKUP(I13457,'DE-PARA'!B:D,3,0),VLOOKUP(I13457,'DE-PARA'!C:D,2,0)),"NÃO ENCONTRADO")</f>
        <v>Materiais</v>
      </c>
      <c r="L13457" s="50" t="str">
        <f>VLOOKUP(K13457,'Base -Receita-Despesa'!$B:$AS,1,FALSE)</f>
        <v>Materiais</v>
      </c>
    </row>
    <row r="13458" spans="1:12" x14ac:dyDescent="0.3">
      <c r="A13458" s="82" t="str">
        <f t="shared" si="420"/>
        <v>2019</v>
      </c>
      <c r="B13458" s="260" t="s">
        <v>2228</v>
      </c>
      <c r="C13458" s="261" t="s">
        <v>138</v>
      </c>
      <c r="D13458" s="74" t="str">
        <f t="shared" si="421"/>
        <v>mai/2019</v>
      </c>
      <c r="E13458" s="264">
        <v>43594</v>
      </c>
      <c r="F13458" s="260">
        <v>4789</v>
      </c>
      <c r="G13458" s="260" t="s">
        <v>2229</v>
      </c>
      <c r="H13458" s="265" t="s">
        <v>4404</v>
      </c>
      <c r="I13458" s="265" t="s">
        <v>562</v>
      </c>
      <c r="J13458" s="265">
        <v>-169.21</v>
      </c>
      <c r="K13458" s="83" t="str">
        <f>IFERROR(IFERROR(VLOOKUP(I13458,'DE-PARA'!B:D,3,0),VLOOKUP(I13458,'DE-PARA'!C:D,2,0)),"NÃO ENCONTRADO")</f>
        <v>Outras Saídas</v>
      </c>
      <c r="L13458" s="50" t="str">
        <f>VLOOKUP(K13458,'Base -Receita-Despesa'!$B:$AS,1,FALSE)</f>
        <v>Outras Saídas</v>
      </c>
    </row>
    <row r="13459" spans="1:12" x14ac:dyDescent="0.3">
      <c r="A13459" s="82" t="str">
        <f t="shared" si="420"/>
        <v>2019</v>
      </c>
      <c r="B13459" s="260" t="s">
        <v>2228</v>
      </c>
      <c r="C13459" s="261" t="s">
        <v>138</v>
      </c>
      <c r="D13459" s="74" t="str">
        <f t="shared" si="421"/>
        <v>mai/2019</v>
      </c>
      <c r="E13459" s="264">
        <v>43594</v>
      </c>
      <c r="F13459" s="260" t="s">
        <v>1070</v>
      </c>
      <c r="G13459" s="260" t="s">
        <v>2229</v>
      </c>
      <c r="H13459" s="265" t="s">
        <v>1071</v>
      </c>
      <c r="I13459" s="265" t="s">
        <v>2237</v>
      </c>
      <c r="J13459" s="266">
        <v>10753.25</v>
      </c>
      <c r="K13459" s="83" t="str">
        <f>IFERROR(IFERROR(VLOOKUP(I13459,'DE-PARA'!B:D,3,0),VLOOKUP(I13459,'DE-PARA'!C:D,2,0)),"NÃO ENCONTRADO")</f>
        <v>Entrada Conta Aplicação (+)</v>
      </c>
      <c r="L13459" s="50" t="str">
        <f>VLOOKUP(K13459,'Base -Receita-Despesa'!$B:$AS,1,FALSE)</f>
        <v>ENTRADA CONTA APLICAÇÃO (+)</v>
      </c>
    </row>
    <row r="13460" spans="1:12" x14ac:dyDescent="0.3">
      <c r="A13460" s="82" t="str">
        <f t="shared" si="420"/>
        <v>2019</v>
      </c>
      <c r="B13460" s="260" t="s">
        <v>2228</v>
      </c>
      <c r="C13460" s="261" t="s">
        <v>138</v>
      </c>
      <c r="D13460" s="74" t="str">
        <f t="shared" si="421"/>
        <v>mai/2019</v>
      </c>
      <c r="E13460" s="264">
        <v>43594</v>
      </c>
      <c r="F13460" s="260">
        <v>2926</v>
      </c>
      <c r="G13460" s="260" t="s">
        <v>2229</v>
      </c>
      <c r="H13460" s="265" t="s">
        <v>4442</v>
      </c>
      <c r="I13460" s="265" t="s">
        <v>241</v>
      </c>
      <c r="J13460" s="265">
        <v>-356.17</v>
      </c>
      <c r="K13460" s="83" t="str">
        <f>IFERROR(IFERROR(VLOOKUP(I13460,'DE-PARA'!B:D,3,0),VLOOKUP(I13460,'DE-PARA'!C:D,2,0)),"NÃO ENCONTRADO")</f>
        <v>Serviços</v>
      </c>
      <c r="L13460" s="50" t="str">
        <f>VLOOKUP(K13460,'Base -Receita-Despesa'!$B:$AS,1,FALSE)</f>
        <v>Serviços</v>
      </c>
    </row>
    <row r="13461" spans="1:12" x14ac:dyDescent="0.3">
      <c r="A13461" s="82" t="str">
        <f t="shared" si="420"/>
        <v>2019</v>
      </c>
      <c r="B13461" s="260" t="s">
        <v>2228</v>
      </c>
      <c r="C13461" s="261" t="s">
        <v>138</v>
      </c>
      <c r="D13461" s="74" t="str">
        <f t="shared" si="421"/>
        <v>mai/2019</v>
      </c>
      <c r="E13461" s="264">
        <v>43594</v>
      </c>
      <c r="F13461" s="260" t="s">
        <v>1261</v>
      </c>
      <c r="G13461" s="260" t="s">
        <v>2229</v>
      </c>
      <c r="H13461" s="265" t="s">
        <v>2250</v>
      </c>
      <c r="I13461" s="265" t="s">
        <v>135</v>
      </c>
      <c r="J13461" s="265">
        <v>-9.5</v>
      </c>
      <c r="K13461" s="83" t="str">
        <f>IFERROR(IFERROR(VLOOKUP(I13461,'DE-PARA'!B:D,3,0),VLOOKUP(I13461,'DE-PARA'!C:D,2,0)),"NÃO ENCONTRADO")</f>
        <v>Outras Saídas</v>
      </c>
      <c r="L13461" s="50" t="str">
        <f>VLOOKUP(K13461,'Base -Receita-Despesa'!$B:$AS,1,FALSE)</f>
        <v>Outras Saídas</v>
      </c>
    </row>
    <row r="13462" spans="1:12" x14ac:dyDescent="0.3">
      <c r="A13462" s="82" t="str">
        <f t="shared" si="420"/>
        <v>2019</v>
      </c>
      <c r="B13462" s="260" t="s">
        <v>2228</v>
      </c>
      <c r="C13462" s="261" t="s">
        <v>138</v>
      </c>
      <c r="D13462" s="74" t="str">
        <f t="shared" si="421"/>
        <v>mai/2019</v>
      </c>
      <c r="E13462" s="264">
        <v>43594</v>
      </c>
      <c r="F13462" s="260" t="s">
        <v>1261</v>
      </c>
      <c r="G13462" s="260" t="s">
        <v>2229</v>
      </c>
      <c r="H13462" s="265" t="s">
        <v>2250</v>
      </c>
      <c r="I13462" s="265" t="s">
        <v>135</v>
      </c>
      <c r="J13462" s="265">
        <v>-9.5</v>
      </c>
      <c r="K13462" s="83" t="str">
        <f>IFERROR(IFERROR(VLOOKUP(I13462,'DE-PARA'!B:D,3,0),VLOOKUP(I13462,'DE-PARA'!C:D,2,0)),"NÃO ENCONTRADO")</f>
        <v>Outras Saídas</v>
      </c>
      <c r="L13462" s="50" t="str">
        <f>VLOOKUP(K13462,'Base -Receita-Despesa'!$B:$AS,1,FALSE)</f>
        <v>Outras Saídas</v>
      </c>
    </row>
    <row r="13463" spans="1:12" x14ac:dyDescent="0.3">
      <c r="A13463" s="82" t="str">
        <f t="shared" si="420"/>
        <v>2019</v>
      </c>
      <c r="B13463" s="260" t="s">
        <v>2228</v>
      </c>
      <c r="C13463" s="261" t="s">
        <v>138</v>
      </c>
      <c r="D13463" s="74" t="str">
        <f t="shared" si="421"/>
        <v>mai/2019</v>
      </c>
      <c r="E13463" s="264">
        <v>43594</v>
      </c>
      <c r="F13463" s="260" t="s">
        <v>1261</v>
      </c>
      <c r="G13463" s="260" t="s">
        <v>2229</v>
      </c>
      <c r="H13463" s="265" t="s">
        <v>2250</v>
      </c>
      <c r="I13463" s="265" t="s">
        <v>135</v>
      </c>
      <c r="J13463" s="265">
        <v>-9.5</v>
      </c>
      <c r="K13463" s="83" t="str">
        <f>IFERROR(IFERROR(VLOOKUP(I13463,'DE-PARA'!B:D,3,0),VLOOKUP(I13463,'DE-PARA'!C:D,2,0)),"NÃO ENCONTRADO")</f>
        <v>Outras Saídas</v>
      </c>
      <c r="L13463" s="50" t="str">
        <f>VLOOKUP(K13463,'Base -Receita-Despesa'!$B:$AS,1,FALSE)</f>
        <v>Outras Saídas</v>
      </c>
    </row>
    <row r="13464" spans="1:12" x14ac:dyDescent="0.3">
      <c r="A13464" s="82" t="str">
        <f t="shared" si="420"/>
        <v>2019</v>
      </c>
      <c r="B13464" s="260" t="s">
        <v>2228</v>
      </c>
      <c r="C13464" s="261" t="s">
        <v>138</v>
      </c>
      <c r="D13464" s="74" t="str">
        <f t="shared" si="421"/>
        <v>mai/2019</v>
      </c>
      <c r="E13464" s="264">
        <v>43594</v>
      </c>
      <c r="F13464" s="260" t="s">
        <v>1261</v>
      </c>
      <c r="G13464" s="260" t="s">
        <v>2229</v>
      </c>
      <c r="H13464" s="265" t="s">
        <v>2250</v>
      </c>
      <c r="I13464" s="265" t="s">
        <v>135</v>
      </c>
      <c r="J13464" s="265">
        <v>-9.5</v>
      </c>
      <c r="K13464" s="83" t="str">
        <f>IFERROR(IFERROR(VLOOKUP(I13464,'DE-PARA'!B:D,3,0),VLOOKUP(I13464,'DE-PARA'!C:D,2,0)),"NÃO ENCONTRADO")</f>
        <v>Outras Saídas</v>
      </c>
      <c r="L13464" s="50" t="str">
        <f>VLOOKUP(K13464,'Base -Receita-Despesa'!$B:$AS,1,FALSE)</f>
        <v>Outras Saídas</v>
      </c>
    </row>
    <row r="13465" spans="1:12" x14ac:dyDescent="0.3">
      <c r="A13465" s="82" t="str">
        <f t="shared" si="420"/>
        <v>2019</v>
      </c>
      <c r="B13465" s="260" t="s">
        <v>2228</v>
      </c>
      <c r="C13465" s="261" t="s">
        <v>138</v>
      </c>
      <c r="D13465" s="74" t="str">
        <f t="shared" si="421"/>
        <v>mai/2019</v>
      </c>
      <c r="E13465" s="264">
        <v>43594</v>
      </c>
      <c r="F13465" s="260" t="s">
        <v>1261</v>
      </c>
      <c r="G13465" s="260" t="s">
        <v>2229</v>
      </c>
      <c r="H13465" s="265" t="s">
        <v>2250</v>
      </c>
      <c r="I13465" s="265" t="s">
        <v>135</v>
      </c>
      <c r="J13465" s="265">
        <v>-9.5</v>
      </c>
      <c r="K13465" s="83" t="str">
        <f>IFERROR(IFERROR(VLOOKUP(I13465,'DE-PARA'!B:D,3,0),VLOOKUP(I13465,'DE-PARA'!C:D,2,0)),"NÃO ENCONTRADO")</f>
        <v>Outras Saídas</v>
      </c>
      <c r="L13465" s="50" t="str">
        <f>VLOOKUP(K13465,'Base -Receita-Despesa'!$B:$AS,1,FALSE)</f>
        <v>Outras Saídas</v>
      </c>
    </row>
    <row r="13466" spans="1:12" x14ac:dyDescent="0.3">
      <c r="A13466" s="82" t="str">
        <f t="shared" si="420"/>
        <v>2019</v>
      </c>
      <c r="B13466" s="260" t="s">
        <v>2228</v>
      </c>
      <c r="C13466" s="261" t="s">
        <v>138</v>
      </c>
      <c r="D13466" s="74" t="str">
        <f t="shared" si="421"/>
        <v>mai/2019</v>
      </c>
      <c r="E13466" s="264">
        <v>43594</v>
      </c>
      <c r="F13466" s="260" t="s">
        <v>1261</v>
      </c>
      <c r="G13466" s="260" t="s">
        <v>2229</v>
      </c>
      <c r="H13466" s="265" t="s">
        <v>2250</v>
      </c>
      <c r="I13466" s="265" t="s">
        <v>135</v>
      </c>
      <c r="J13466" s="265">
        <v>-9.5</v>
      </c>
      <c r="K13466" s="83" t="str">
        <f>IFERROR(IFERROR(VLOOKUP(I13466,'DE-PARA'!B:D,3,0),VLOOKUP(I13466,'DE-PARA'!C:D,2,0)),"NÃO ENCONTRADO")</f>
        <v>Outras Saídas</v>
      </c>
      <c r="L13466" s="50" t="str">
        <f>VLOOKUP(K13466,'Base -Receita-Despesa'!$B:$AS,1,FALSE)</f>
        <v>Outras Saídas</v>
      </c>
    </row>
    <row r="13467" spans="1:12" x14ac:dyDescent="0.3">
      <c r="A13467" s="82" t="str">
        <f t="shared" si="420"/>
        <v>2019</v>
      </c>
      <c r="B13467" s="260" t="s">
        <v>2228</v>
      </c>
      <c r="C13467" s="261" t="s">
        <v>138</v>
      </c>
      <c r="D13467" s="74" t="str">
        <f t="shared" si="421"/>
        <v>mai/2019</v>
      </c>
      <c r="E13467" s="264">
        <v>43594</v>
      </c>
      <c r="F13467" s="260" t="s">
        <v>1261</v>
      </c>
      <c r="G13467" s="260" t="s">
        <v>2229</v>
      </c>
      <c r="H13467" s="265" t="s">
        <v>2250</v>
      </c>
      <c r="I13467" s="265" t="s">
        <v>135</v>
      </c>
      <c r="J13467" s="265">
        <v>-9.5</v>
      </c>
      <c r="K13467" s="83" t="str">
        <f>IFERROR(IFERROR(VLOOKUP(I13467,'DE-PARA'!B:D,3,0),VLOOKUP(I13467,'DE-PARA'!C:D,2,0)),"NÃO ENCONTRADO")</f>
        <v>Outras Saídas</v>
      </c>
      <c r="L13467" s="50" t="str">
        <f>VLOOKUP(K13467,'Base -Receita-Despesa'!$B:$AS,1,FALSE)</f>
        <v>Outras Saídas</v>
      </c>
    </row>
    <row r="13468" spans="1:12" x14ac:dyDescent="0.3">
      <c r="A13468" s="82" t="str">
        <f t="shared" si="420"/>
        <v>2019</v>
      </c>
      <c r="B13468" s="260" t="s">
        <v>2228</v>
      </c>
      <c r="C13468" s="261" t="s">
        <v>138</v>
      </c>
      <c r="D13468" s="74" t="str">
        <f t="shared" si="421"/>
        <v>mai/2019</v>
      </c>
      <c r="E13468" s="264">
        <v>43594</v>
      </c>
      <c r="F13468" s="260" t="s">
        <v>1261</v>
      </c>
      <c r="G13468" s="260" t="s">
        <v>2229</v>
      </c>
      <c r="H13468" s="265" t="s">
        <v>2250</v>
      </c>
      <c r="I13468" s="265" t="s">
        <v>135</v>
      </c>
      <c r="J13468" s="265">
        <v>-9.5</v>
      </c>
      <c r="K13468" s="83" t="str">
        <f>IFERROR(IFERROR(VLOOKUP(I13468,'DE-PARA'!B:D,3,0),VLOOKUP(I13468,'DE-PARA'!C:D,2,0)),"NÃO ENCONTRADO")</f>
        <v>Outras Saídas</v>
      </c>
      <c r="L13468" s="50" t="str">
        <f>VLOOKUP(K13468,'Base -Receita-Despesa'!$B:$AS,1,FALSE)</f>
        <v>Outras Saídas</v>
      </c>
    </row>
    <row r="13469" spans="1:12" x14ac:dyDescent="0.3">
      <c r="A13469" s="82" t="str">
        <f t="shared" si="420"/>
        <v>2019</v>
      </c>
      <c r="B13469" s="260" t="s">
        <v>2228</v>
      </c>
      <c r="C13469" s="261" t="s">
        <v>138</v>
      </c>
      <c r="D13469" s="74" t="str">
        <f t="shared" si="421"/>
        <v>mai/2019</v>
      </c>
      <c r="E13469" s="264">
        <v>43594</v>
      </c>
      <c r="F13469" s="260" t="s">
        <v>1261</v>
      </c>
      <c r="G13469" s="260" t="s">
        <v>2229</v>
      </c>
      <c r="H13469" s="265" t="s">
        <v>2250</v>
      </c>
      <c r="I13469" s="265" t="s">
        <v>135</v>
      </c>
      <c r="J13469" s="265">
        <v>-9.5</v>
      </c>
      <c r="K13469" s="83" t="str">
        <f>IFERROR(IFERROR(VLOOKUP(I13469,'DE-PARA'!B:D,3,0),VLOOKUP(I13469,'DE-PARA'!C:D,2,0)),"NÃO ENCONTRADO")</f>
        <v>Outras Saídas</v>
      </c>
      <c r="L13469" s="50" t="str">
        <f>VLOOKUP(K13469,'Base -Receita-Despesa'!$B:$AS,1,FALSE)</f>
        <v>Outras Saídas</v>
      </c>
    </row>
    <row r="13470" spans="1:12" x14ac:dyDescent="0.3">
      <c r="A13470" s="82" t="str">
        <f t="shared" si="420"/>
        <v>2019</v>
      </c>
      <c r="B13470" s="260" t="s">
        <v>2228</v>
      </c>
      <c r="C13470" s="261" t="s">
        <v>138</v>
      </c>
      <c r="D13470" s="74" t="str">
        <f t="shared" si="421"/>
        <v>mai/2019</v>
      </c>
      <c r="E13470" s="264">
        <v>43594</v>
      </c>
      <c r="F13470" s="260" t="s">
        <v>1261</v>
      </c>
      <c r="G13470" s="260" t="s">
        <v>2229</v>
      </c>
      <c r="H13470" s="265" t="s">
        <v>2250</v>
      </c>
      <c r="I13470" s="265" t="s">
        <v>135</v>
      </c>
      <c r="J13470" s="265">
        <v>-9.5</v>
      </c>
      <c r="K13470" s="83" t="str">
        <f>IFERROR(IFERROR(VLOOKUP(I13470,'DE-PARA'!B:D,3,0),VLOOKUP(I13470,'DE-PARA'!C:D,2,0)),"NÃO ENCONTRADO")</f>
        <v>Outras Saídas</v>
      </c>
      <c r="L13470" s="50" t="str">
        <f>VLOOKUP(K13470,'Base -Receita-Despesa'!$B:$AS,1,FALSE)</f>
        <v>Outras Saídas</v>
      </c>
    </row>
    <row r="13471" spans="1:12" x14ac:dyDescent="0.3">
      <c r="A13471" s="82" t="str">
        <f t="shared" si="420"/>
        <v>2019</v>
      </c>
      <c r="B13471" s="260" t="s">
        <v>2228</v>
      </c>
      <c r="C13471" s="261" t="s">
        <v>138</v>
      </c>
      <c r="D13471" s="74" t="str">
        <f t="shared" si="421"/>
        <v>mai/2019</v>
      </c>
      <c r="E13471" s="264">
        <v>43594</v>
      </c>
      <c r="F13471" s="260" t="s">
        <v>1261</v>
      </c>
      <c r="G13471" s="260" t="s">
        <v>2229</v>
      </c>
      <c r="H13471" s="265" t="s">
        <v>2250</v>
      </c>
      <c r="I13471" s="265" t="s">
        <v>135</v>
      </c>
      <c r="J13471" s="265">
        <v>-24.6</v>
      </c>
      <c r="K13471" s="83" t="str">
        <f>IFERROR(IFERROR(VLOOKUP(I13471,'DE-PARA'!B:D,3,0),VLOOKUP(I13471,'DE-PARA'!C:D,2,0)),"NÃO ENCONTRADO")</f>
        <v>Outras Saídas</v>
      </c>
      <c r="L13471" s="50" t="str">
        <f>VLOOKUP(K13471,'Base -Receita-Despesa'!$B:$AS,1,FALSE)</f>
        <v>Outras Saídas</v>
      </c>
    </row>
    <row r="13472" spans="1:12" x14ac:dyDescent="0.3">
      <c r="A13472" s="82" t="str">
        <f t="shared" si="420"/>
        <v>2019</v>
      </c>
      <c r="B13472" s="260" t="s">
        <v>2228</v>
      </c>
      <c r="C13472" s="261" t="s">
        <v>138</v>
      </c>
      <c r="D13472" s="74" t="str">
        <f t="shared" si="421"/>
        <v>mai/2019</v>
      </c>
      <c r="E13472" s="264">
        <v>43594</v>
      </c>
      <c r="F13472" s="260">
        <v>66866</v>
      </c>
      <c r="G13472" s="260" t="s">
        <v>2229</v>
      </c>
      <c r="H13472" s="265" t="s">
        <v>4383</v>
      </c>
      <c r="I13472" s="265" t="s">
        <v>2183</v>
      </c>
      <c r="J13472" s="265">
        <v>-513.27</v>
      </c>
      <c r="K13472" s="83" t="str">
        <f>IFERROR(IFERROR(VLOOKUP(I13472,'DE-PARA'!B:D,3,0),VLOOKUP(I13472,'DE-PARA'!C:D,2,0)),"NÃO ENCONTRADO")</f>
        <v>Materiais</v>
      </c>
      <c r="L13472" s="50" t="str">
        <f>VLOOKUP(K13472,'Base -Receita-Despesa'!$B:$AS,1,FALSE)</f>
        <v>Materiais</v>
      </c>
    </row>
    <row r="13473" spans="1:12" x14ac:dyDescent="0.3">
      <c r="A13473" s="82" t="str">
        <f t="shared" si="420"/>
        <v>2019</v>
      </c>
      <c r="B13473" s="260" t="s">
        <v>2228</v>
      </c>
      <c r="C13473" s="261" t="s">
        <v>138</v>
      </c>
      <c r="D13473" s="74" t="str">
        <f t="shared" si="421"/>
        <v>mai/2019</v>
      </c>
      <c r="E13473" s="264">
        <v>43594</v>
      </c>
      <c r="F13473" s="260">
        <v>66866</v>
      </c>
      <c r="G13473" s="260" t="s">
        <v>2229</v>
      </c>
      <c r="H13473" s="265" t="s">
        <v>4383</v>
      </c>
      <c r="I13473" s="265" t="s">
        <v>562</v>
      </c>
      <c r="J13473" s="265">
        <v>-12.99</v>
      </c>
      <c r="K13473" s="83" t="str">
        <f>IFERROR(IFERROR(VLOOKUP(I13473,'DE-PARA'!B:D,3,0),VLOOKUP(I13473,'DE-PARA'!C:D,2,0)),"NÃO ENCONTRADO")</f>
        <v>Outras Saídas</v>
      </c>
      <c r="L13473" s="50" t="str">
        <f>VLOOKUP(K13473,'Base -Receita-Despesa'!$B:$AS,1,FALSE)</f>
        <v>Outras Saídas</v>
      </c>
    </row>
    <row r="13474" spans="1:12" x14ac:dyDescent="0.3">
      <c r="A13474" s="82" t="str">
        <f t="shared" si="420"/>
        <v>2019</v>
      </c>
      <c r="B13474" s="260" t="s">
        <v>2228</v>
      </c>
      <c r="C13474" s="261" t="s">
        <v>138</v>
      </c>
      <c r="D13474" s="74" t="str">
        <f t="shared" si="421"/>
        <v>mai/2019</v>
      </c>
      <c r="E13474" s="264">
        <v>43598</v>
      </c>
      <c r="F13474" s="260">
        <v>10714</v>
      </c>
      <c r="G13474" s="260" t="s">
        <v>2229</v>
      </c>
      <c r="H13474" s="265" t="s">
        <v>4369</v>
      </c>
      <c r="I13474" s="265" t="s">
        <v>2183</v>
      </c>
      <c r="J13474" s="265">
        <v>-672</v>
      </c>
      <c r="K13474" s="83" t="str">
        <f>IFERROR(IFERROR(VLOOKUP(I13474,'DE-PARA'!B:D,3,0),VLOOKUP(I13474,'DE-PARA'!C:D,2,0)),"NÃO ENCONTRADO")</f>
        <v>Materiais</v>
      </c>
      <c r="L13474" s="50" t="str">
        <f>VLOOKUP(K13474,'Base -Receita-Despesa'!$B:$AS,1,FALSE)</f>
        <v>Materiais</v>
      </c>
    </row>
    <row r="13475" spans="1:12" x14ac:dyDescent="0.3">
      <c r="A13475" s="82" t="str">
        <f t="shared" si="420"/>
        <v>2019</v>
      </c>
      <c r="B13475" s="260" t="s">
        <v>2228</v>
      </c>
      <c r="C13475" s="261" t="s">
        <v>138</v>
      </c>
      <c r="D13475" s="74" t="str">
        <f t="shared" si="421"/>
        <v>mai/2019</v>
      </c>
      <c r="E13475" s="264">
        <v>43598</v>
      </c>
      <c r="F13475" s="260">
        <v>10714</v>
      </c>
      <c r="G13475" s="260" t="s">
        <v>2229</v>
      </c>
      <c r="H13475" s="265" t="s">
        <v>4369</v>
      </c>
      <c r="I13475" s="265" t="s">
        <v>562</v>
      </c>
      <c r="J13475" s="265">
        <v>-206.49</v>
      </c>
      <c r="K13475" s="83" t="str">
        <f>IFERROR(IFERROR(VLOOKUP(I13475,'DE-PARA'!B:D,3,0),VLOOKUP(I13475,'DE-PARA'!C:D,2,0)),"NÃO ENCONTRADO")</f>
        <v>Outras Saídas</v>
      </c>
      <c r="L13475" s="50" t="str">
        <f>VLOOKUP(K13475,'Base -Receita-Despesa'!$B:$AS,1,FALSE)</f>
        <v>Outras Saídas</v>
      </c>
    </row>
    <row r="13476" spans="1:12" x14ac:dyDescent="0.3">
      <c r="A13476" s="82" t="str">
        <f t="shared" si="420"/>
        <v>2019</v>
      </c>
      <c r="B13476" s="260" t="s">
        <v>2228</v>
      </c>
      <c r="C13476" s="261" t="s">
        <v>138</v>
      </c>
      <c r="D13476" s="74" t="str">
        <f t="shared" si="421"/>
        <v>mai/2019</v>
      </c>
      <c r="E13476" s="264">
        <v>43598</v>
      </c>
      <c r="F13476" s="260" t="s">
        <v>1070</v>
      </c>
      <c r="G13476" s="260" t="s">
        <v>2229</v>
      </c>
      <c r="H13476" s="265" t="s">
        <v>1071</v>
      </c>
      <c r="I13476" s="265" t="s">
        <v>2237</v>
      </c>
      <c r="J13476" s="265">
        <v>887.99</v>
      </c>
      <c r="K13476" s="83" t="str">
        <f>IFERROR(IFERROR(VLOOKUP(I13476,'DE-PARA'!B:D,3,0),VLOOKUP(I13476,'DE-PARA'!C:D,2,0)),"NÃO ENCONTRADO")</f>
        <v>Entrada Conta Aplicação (+)</v>
      </c>
      <c r="L13476" s="50" t="str">
        <f>VLOOKUP(K13476,'Base -Receita-Despesa'!$B:$AS,1,FALSE)</f>
        <v>ENTRADA CONTA APLICAÇÃO (+)</v>
      </c>
    </row>
    <row r="13477" spans="1:12" x14ac:dyDescent="0.3">
      <c r="A13477" s="82" t="str">
        <f t="shared" si="420"/>
        <v>2019</v>
      </c>
      <c r="B13477" s="260" t="s">
        <v>2228</v>
      </c>
      <c r="C13477" s="261" t="s">
        <v>138</v>
      </c>
      <c r="D13477" s="74" t="str">
        <f t="shared" si="421"/>
        <v>mai/2019</v>
      </c>
      <c r="E13477" s="264">
        <v>43598</v>
      </c>
      <c r="F13477" s="260" t="s">
        <v>1261</v>
      </c>
      <c r="G13477" s="260" t="s">
        <v>2229</v>
      </c>
      <c r="H13477" s="265" t="s">
        <v>2250</v>
      </c>
      <c r="I13477" s="265" t="s">
        <v>135</v>
      </c>
      <c r="J13477" s="265">
        <v>-9.5</v>
      </c>
      <c r="K13477" s="83" t="str">
        <f>IFERROR(IFERROR(VLOOKUP(I13477,'DE-PARA'!B:D,3,0),VLOOKUP(I13477,'DE-PARA'!C:D,2,0)),"NÃO ENCONTRADO")</f>
        <v>Outras Saídas</v>
      </c>
      <c r="L13477" s="50" t="str">
        <f>VLOOKUP(K13477,'Base -Receita-Despesa'!$B:$AS,1,FALSE)</f>
        <v>Outras Saídas</v>
      </c>
    </row>
    <row r="13478" spans="1:12" x14ac:dyDescent="0.3">
      <c r="A13478" s="82" t="str">
        <f t="shared" si="420"/>
        <v>2019</v>
      </c>
      <c r="B13478" s="260" t="s">
        <v>2228</v>
      </c>
      <c r="C13478" s="261" t="s">
        <v>138</v>
      </c>
      <c r="D13478" s="74" t="str">
        <f t="shared" si="421"/>
        <v>mai/2019</v>
      </c>
      <c r="E13478" s="264">
        <v>43599</v>
      </c>
      <c r="F13478" s="260" t="s">
        <v>4523</v>
      </c>
      <c r="G13478" s="260" t="s">
        <v>2229</v>
      </c>
      <c r="H13478" s="265" t="s">
        <v>4524</v>
      </c>
      <c r="I13478" s="265" t="s">
        <v>128</v>
      </c>
      <c r="J13478" s="265">
        <v>-119.04</v>
      </c>
      <c r="K13478" s="83" t="str">
        <f>IFERROR(IFERROR(VLOOKUP(I13478,'DE-PARA'!B:D,3,0),VLOOKUP(I13478,'DE-PARA'!C:D,2,0)),"NÃO ENCONTRADO")</f>
        <v>Encargos sobre Folha de Pagamento</v>
      </c>
      <c r="L13478" s="50" t="str">
        <f>VLOOKUP(K13478,'Base -Receita-Despesa'!$B:$AS,1,FALSE)</f>
        <v>Encargos sobre Folha de Pagamento</v>
      </c>
    </row>
    <row r="13479" spans="1:12" x14ac:dyDescent="0.3">
      <c r="A13479" s="82" t="str">
        <f t="shared" si="420"/>
        <v>2019</v>
      </c>
      <c r="B13479" s="260" t="s">
        <v>2228</v>
      </c>
      <c r="C13479" s="261" t="s">
        <v>138</v>
      </c>
      <c r="D13479" s="74" t="str">
        <f t="shared" si="421"/>
        <v>mai/2019</v>
      </c>
      <c r="E13479" s="264">
        <v>43599</v>
      </c>
      <c r="F13479" s="260">
        <v>17824</v>
      </c>
      <c r="G13479" s="260" t="s">
        <v>2324</v>
      </c>
      <c r="H13479" s="265" t="s">
        <v>4515</v>
      </c>
      <c r="I13479" s="265" t="s">
        <v>2181</v>
      </c>
      <c r="J13479" s="266">
        <v>-1638.63</v>
      </c>
      <c r="K13479" s="83" t="str">
        <f>IFERROR(IFERROR(VLOOKUP(I13479,'DE-PARA'!B:D,3,0),VLOOKUP(I13479,'DE-PARA'!C:D,2,0)),"NÃO ENCONTRADO")</f>
        <v>Materiais</v>
      </c>
      <c r="L13479" s="50" t="str">
        <f>VLOOKUP(K13479,'Base -Receita-Despesa'!$B:$AS,1,FALSE)</f>
        <v>Materiais</v>
      </c>
    </row>
    <row r="13480" spans="1:12" x14ac:dyDescent="0.3">
      <c r="A13480" s="82" t="str">
        <f t="shared" si="420"/>
        <v>2019</v>
      </c>
      <c r="B13480" s="260" t="s">
        <v>2228</v>
      </c>
      <c r="C13480" s="261" t="s">
        <v>138</v>
      </c>
      <c r="D13480" s="74" t="str">
        <f t="shared" si="421"/>
        <v>mai/2019</v>
      </c>
      <c r="E13480" s="264">
        <v>43599</v>
      </c>
      <c r="F13480" s="260" t="s">
        <v>1070</v>
      </c>
      <c r="G13480" s="260" t="s">
        <v>2229</v>
      </c>
      <c r="H13480" s="265" t="s">
        <v>1071</v>
      </c>
      <c r="I13480" s="265" t="s">
        <v>2237</v>
      </c>
      <c r="J13480" s="266">
        <v>1757.67</v>
      </c>
      <c r="K13480" s="83" t="str">
        <f>IFERROR(IFERROR(VLOOKUP(I13480,'DE-PARA'!B:D,3,0),VLOOKUP(I13480,'DE-PARA'!C:D,2,0)),"NÃO ENCONTRADO")</f>
        <v>Entrada Conta Aplicação (+)</v>
      </c>
      <c r="L13480" s="50" t="str">
        <f>VLOOKUP(K13480,'Base -Receita-Despesa'!$B:$AS,1,FALSE)</f>
        <v>ENTRADA CONTA APLICAÇÃO (+)</v>
      </c>
    </row>
    <row r="13481" spans="1:12" x14ac:dyDescent="0.3">
      <c r="A13481" s="82" t="str">
        <f t="shared" si="420"/>
        <v>2019</v>
      </c>
      <c r="B13481" s="260" t="s">
        <v>2240</v>
      </c>
      <c r="C13481" s="261" t="s">
        <v>138</v>
      </c>
      <c r="D13481" s="74" t="str">
        <f t="shared" si="421"/>
        <v>mai/2019</v>
      </c>
      <c r="E13481" s="264">
        <v>43600</v>
      </c>
      <c r="F13481" s="260" t="s">
        <v>161</v>
      </c>
      <c r="G13481" s="260" t="s">
        <v>2229</v>
      </c>
      <c r="H13481" s="265" t="s">
        <v>161</v>
      </c>
      <c r="I13481" s="265" t="s">
        <v>2168</v>
      </c>
      <c r="J13481" s="266">
        <v>458340.1</v>
      </c>
      <c r="K13481" s="83" t="str">
        <f>IFERROR(IFERROR(VLOOKUP(I13481,'DE-PARA'!B:D,3,0),VLOOKUP(I13481,'DE-PARA'!C:D,2,0)),"NÃO ENCONTRADO")</f>
        <v>Repasses Contrato de Gestão</v>
      </c>
      <c r="L13481" s="50" t="str">
        <f>VLOOKUP(K13481,'Base -Receita-Despesa'!$B:$AS,1,FALSE)</f>
        <v>Repasses Contrato de Gestão</v>
      </c>
    </row>
    <row r="13482" spans="1:12" x14ac:dyDescent="0.3">
      <c r="A13482" s="82" t="str">
        <f t="shared" ref="A13482:A13545" si="422">IF(K13482="NÃO ENCONTRADO",0,RIGHT(D13482,4))</f>
        <v>2019</v>
      </c>
      <c r="B13482" s="260" t="s">
        <v>2240</v>
      </c>
      <c r="C13482" s="261" t="s">
        <v>138</v>
      </c>
      <c r="D13482" s="74" t="str">
        <f t="shared" si="421"/>
        <v>mai/2019</v>
      </c>
      <c r="E13482" s="264">
        <v>43600</v>
      </c>
      <c r="F13482" s="260" t="s">
        <v>161</v>
      </c>
      <c r="G13482" s="260" t="s">
        <v>2229</v>
      </c>
      <c r="H13482" s="265" t="s">
        <v>161</v>
      </c>
      <c r="I13482" s="265" t="s">
        <v>2168</v>
      </c>
      <c r="J13482" s="266">
        <v>324700.76</v>
      </c>
      <c r="K13482" s="83" t="str">
        <f>IFERROR(IFERROR(VLOOKUP(I13482,'DE-PARA'!B:D,3,0),VLOOKUP(I13482,'DE-PARA'!C:D,2,0)),"NÃO ENCONTRADO")</f>
        <v>Repasses Contrato de Gestão</v>
      </c>
      <c r="L13482" s="50" t="str">
        <f>VLOOKUP(K13482,'Base -Receita-Despesa'!$B:$AS,1,FALSE)</f>
        <v>Repasses Contrato de Gestão</v>
      </c>
    </row>
    <row r="13483" spans="1:12" x14ac:dyDescent="0.3">
      <c r="A13483" s="82" t="str">
        <f t="shared" si="422"/>
        <v>2019</v>
      </c>
      <c r="B13483" s="260" t="s">
        <v>2240</v>
      </c>
      <c r="C13483" s="261" t="s">
        <v>138</v>
      </c>
      <c r="D13483" s="74" t="str">
        <f t="shared" si="421"/>
        <v>mai/2019</v>
      </c>
      <c r="E13483" s="264">
        <v>43600</v>
      </c>
      <c r="F13483" s="260" t="s">
        <v>1070</v>
      </c>
      <c r="G13483" s="260" t="s">
        <v>2229</v>
      </c>
      <c r="H13483" s="265" t="s">
        <v>1071</v>
      </c>
      <c r="I13483" s="265" t="s">
        <v>2237</v>
      </c>
      <c r="J13483" s="265">
        <v>11.02</v>
      </c>
      <c r="K13483" s="83" t="str">
        <f>IFERROR(IFERROR(VLOOKUP(I13483,'DE-PARA'!B:D,3,0),VLOOKUP(I13483,'DE-PARA'!C:D,2,0)),"NÃO ENCONTRADO")</f>
        <v>Entrada Conta Aplicação (+)</v>
      </c>
      <c r="L13483" s="50" t="str">
        <f>VLOOKUP(K13483,'Base -Receita-Despesa'!$B:$AS,1,FALSE)</f>
        <v>ENTRADA CONTA APLICAÇÃO (+)</v>
      </c>
    </row>
    <row r="13484" spans="1:12" x14ac:dyDescent="0.3">
      <c r="A13484" s="82" t="str">
        <f t="shared" si="422"/>
        <v>2019</v>
      </c>
      <c r="B13484" s="260" t="s">
        <v>2240</v>
      </c>
      <c r="C13484" s="261" t="s">
        <v>138</v>
      </c>
      <c r="D13484" s="74" t="str">
        <f t="shared" si="421"/>
        <v>mai/2019</v>
      </c>
      <c r="E13484" s="264">
        <v>43600</v>
      </c>
      <c r="F13484" s="260" t="s">
        <v>1261</v>
      </c>
      <c r="G13484" s="260" t="s">
        <v>2229</v>
      </c>
      <c r="H13484" s="265" t="s">
        <v>2250</v>
      </c>
      <c r="I13484" s="265" t="s">
        <v>135</v>
      </c>
      <c r="J13484" s="265">
        <v>-74.25</v>
      </c>
      <c r="K13484" s="83" t="str">
        <f>IFERROR(IFERROR(VLOOKUP(I13484,'DE-PARA'!B:D,3,0),VLOOKUP(I13484,'DE-PARA'!C:D,2,0)),"NÃO ENCONTRADO")</f>
        <v>Outras Saídas</v>
      </c>
      <c r="L13484" s="50" t="str">
        <f>VLOOKUP(K13484,'Base -Receita-Despesa'!$B:$AS,1,FALSE)</f>
        <v>Outras Saídas</v>
      </c>
    </row>
    <row r="13485" spans="1:12" x14ac:dyDescent="0.3">
      <c r="A13485" s="82" t="str">
        <f t="shared" si="422"/>
        <v>2019</v>
      </c>
      <c r="B13485" s="260" t="s">
        <v>2240</v>
      </c>
      <c r="C13485" s="261" t="s">
        <v>138</v>
      </c>
      <c r="D13485" s="74" t="str">
        <f t="shared" si="421"/>
        <v>mai/2019</v>
      </c>
      <c r="E13485" s="264">
        <v>43600</v>
      </c>
      <c r="F13485" s="260" t="s">
        <v>1061</v>
      </c>
      <c r="G13485" s="260" t="s">
        <v>2229</v>
      </c>
      <c r="H13485" s="265" t="s">
        <v>4370</v>
      </c>
      <c r="I13485" s="265" t="s">
        <v>126</v>
      </c>
      <c r="J13485" s="266">
        <v>-282977.63</v>
      </c>
      <c r="K13485" s="83" t="str">
        <f>IFERROR(IFERROR(VLOOKUP(I13485,'DE-PARA'!B:D,3,0),VLOOKUP(I13485,'DE-PARA'!C:D,2,0)),"NÃO ENCONTRADO")</f>
        <v>TEV – Transferências Entre Contas (Entradas)</v>
      </c>
      <c r="L13485" s="50" t="str">
        <f>VLOOKUP(K13485,'Base -Receita-Despesa'!$B:$AS,1,FALSE)</f>
        <v>TEV – Transferências Entre Contas (Entradas)</v>
      </c>
    </row>
    <row r="13486" spans="1:12" x14ac:dyDescent="0.3">
      <c r="A13486" s="82" t="str">
        <f t="shared" si="422"/>
        <v>2019</v>
      </c>
      <c r="B13486" s="260" t="s">
        <v>2240</v>
      </c>
      <c r="C13486" s="261" t="s">
        <v>138</v>
      </c>
      <c r="D13486" s="74" t="str">
        <f t="shared" si="421"/>
        <v>mai/2019</v>
      </c>
      <c r="E13486" s="264">
        <v>43600</v>
      </c>
      <c r="F13486" s="260" t="s">
        <v>1061</v>
      </c>
      <c r="G13486" s="260" t="s">
        <v>2229</v>
      </c>
      <c r="H13486" s="265" t="s">
        <v>4370</v>
      </c>
      <c r="I13486" s="265" t="s">
        <v>126</v>
      </c>
      <c r="J13486" s="266">
        <v>-500000</v>
      </c>
      <c r="K13486" s="83" t="str">
        <f>IFERROR(IFERROR(VLOOKUP(I13486,'DE-PARA'!B:D,3,0),VLOOKUP(I13486,'DE-PARA'!C:D,2,0)),"NÃO ENCONTRADO")</f>
        <v>TEV – Transferências Entre Contas (Entradas)</v>
      </c>
      <c r="L13486" s="50" t="str">
        <f>VLOOKUP(K13486,'Base -Receita-Despesa'!$B:$AS,1,FALSE)</f>
        <v>TEV – Transferências Entre Contas (Entradas)</v>
      </c>
    </row>
    <row r="13487" spans="1:12" x14ac:dyDescent="0.3">
      <c r="A13487" s="82" t="str">
        <f t="shared" si="422"/>
        <v>2019</v>
      </c>
      <c r="B13487" s="260" t="s">
        <v>2228</v>
      </c>
      <c r="C13487" s="261" t="s">
        <v>138</v>
      </c>
      <c r="D13487" s="74" t="str">
        <f t="shared" si="421"/>
        <v>mai/2019</v>
      </c>
      <c r="E13487" s="264">
        <v>43600</v>
      </c>
      <c r="F13487" s="260" t="s">
        <v>4374</v>
      </c>
      <c r="G13487" s="260" t="s">
        <v>2229</v>
      </c>
      <c r="H13487" s="265" t="s">
        <v>72</v>
      </c>
      <c r="I13487" s="265" t="s">
        <v>1064</v>
      </c>
      <c r="J13487" s="266">
        <v>-530000</v>
      </c>
      <c r="K13487" s="83" t="str">
        <f>IFERROR(IFERROR(VLOOKUP(I13487,'DE-PARA'!B:D,3,0),VLOOKUP(I13487,'DE-PARA'!C:D,2,0)),"NÃO ENCONTRADO")</f>
        <v>Saídas Da C/A Por Regates (-)</v>
      </c>
      <c r="L13487" s="50" t="str">
        <f>VLOOKUP(K13487,'Base -Receita-Despesa'!$B:$AS,1,FALSE)</f>
        <v>SAÍDAS DA C/A POR REGATES (-)</v>
      </c>
    </row>
    <row r="13488" spans="1:12" x14ac:dyDescent="0.3">
      <c r="A13488" s="82" t="str">
        <f t="shared" si="422"/>
        <v>2019</v>
      </c>
      <c r="B13488" s="260" t="s">
        <v>2228</v>
      </c>
      <c r="C13488" s="261" t="s">
        <v>138</v>
      </c>
      <c r="D13488" s="74" t="str">
        <f t="shared" si="421"/>
        <v>mai/2019</v>
      </c>
      <c r="E13488" s="264">
        <v>43600</v>
      </c>
      <c r="F13488" s="260">
        <v>95105</v>
      </c>
      <c r="G13488" s="260" t="s">
        <v>2229</v>
      </c>
      <c r="H13488" s="265" t="s">
        <v>2336</v>
      </c>
      <c r="I13488" s="265" t="s">
        <v>2192</v>
      </c>
      <c r="J13488" s="266">
        <v>-5457.71</v>
      </c>
      <c r="K13488" s="83" t="str">
        <f>IFERROR(IFERROR(VLOOKUP(I13488,'DE-PARA'!B:D,3,0),VLOOKUP(I13488,'DE-PARA'!C:D,2,0)),"NÃO ENCONTRADO")</f>
        <v>Materiais</v>
      </c>
      <c r="L13488" s="50" t="str">
        <f>VLOOKUP(K13488,'Base -Receita-Despesa'!$B:$AS,1,FALSE)</f>
        <v>Materiais</v>
      </c>
    </row>
    <row r="13489" spans="1:12" x14ac:dyDescent="0.3">
      <c r="A13489" s="82" t="str">
        <f t="shared" si="422"/>
        <v>2019</v>
      </c>
      <c r="B13489" s="260" t="s">
        <v>2228</v>
      </c>
      <c r="C13489" s="261" t="s">
        <v>138</v>
      </c>
      <c r="D13489" s="74" t="str">
        <f t="shared" si="421"/>
        <v>mai/2019</v>
      </c>
      <c r="E13489" s="264">
        <v>43600</v>
      </c>
      <c r="F13489" s="260" t="s">
        <v>4498</v>
      </c>
      <c r="G13489" s="260" t="s">
        <v>2229</v>
      </c>
      <c r="H13489" s="265" t="s">
        <v>4498</v>
      </c>
      <c r="I13489" s="265" t="s">
        <v>141</v>
      </c>
      <c r="J13489" s="266">
        <v>-212009.69</v>
      </c>
      <c r="K13489" s="83" t="str">
        <f>IFERROR(IFERROR(VLOOKUP(I13489,'DE-PARA'!B:D,3,0),VLOOKUP(I13489,'DE-PARA'!C:D,2,0)),"NÃO ENCONTRADO")</f>
        <v>Pessoal</v>
      </c>
      <c r="L13489" s="50" t="str">
        <f>VLOOKUP(K13489,'Base -Receita-Despesa'!$B:$AS,1,FALSE)</f>
        <v>Pessoal</v>
      </c>
    </row>
    <row r="13490" spans="1:12" x14ac:dyDescent="0.3">
      <c r="A13490" s="82" t="str">
        <f t="shared" si="422"/>
        <v>2019</v>
      </c>
      <c r="B13490" s="260" t="s">
        <v>2228</v>
      </c>
      <c r="C13490" s="261" t="s">
        <v>138</v>
      </c>
      <c r="D13490" s="74" t="str">
        <f t="shared" si="421"/>
        <v>mai/2019</v>
      </c>
      <c r="E13490" s="264">
        <v>43600</v>
      </c>
      <c r="F13490" s="260" t="s">
        <v>4498</v>
      </c>
      <c r="G13490" s="260" t="s">
        <v>2229</v>
      </c>
      <c r="H13490" s="265" t="s">
        <v>4486</v>
      </c>
      <c r="I13490" s="265" t="s">
        <v>141</v>
      </c>
      <c r="J13490" s="266">
        <v>-2526.35</v>
      </c>
      <c r="K13490" s="83" t="str">
        <f>IFERROR(IFERROR(VLOOKUP(I13490,'DE-PARA'!B:D,3,0),VLOOKUP(I13490,'DE-PARA'!C:D,2,0)),"NÃO ENCONTRADO")</f>
        <v>Pessoal</v>
      </c>
      <c r="L13490" s="50" t="str">
        <f>VLOOKUP(K13490,'Base -Receita-Despesa'!$B:$AS,1,FALSE)</f>
        <v>Pessoal</v>
      </c>
    </row>
    <row r="13491" spans="1:12" x14ac:dyDescent="0.3">
      <c r="A13491" s="82" t="str">
        <f t="shared" si="422"/>
        <v>2019</v>
      </c>
      <c r="B13491" s="260" t="s">
        <v>2228</v>
      </c>
      <c r="C13491" s="261" t="s">
        <v>138</v>
      </c>
      <c r="D13491" s="74" t="str">
        <f t="shared" si="421"/>
        <v>mai/2019</v>
      </c>
      <c r="E13491" s="264">
        <v>43600</v>
      </c>
      <c r="F13491" s="260" t="s">
        <v>1261</v>
      </c>
      <c r="G13491" s="260" t="s">
        <v>2229</v>
      </c>
      <c r="H13491" s="265" t="s">
        <v>2250</v>
      </c>
      <c r="I13491" s="265" t="s">
        <v>135</v>
      </c>
      <c r="J13491" s="265">
        <v>-99</v>
      </c>
      <c r="K13491" s="83" t="str">
        <f>IFERROR(IFERROR(VLOOKUP(I13491,'DE-PARA'!B:D,3,0),VLOOKUP(I13491,'DE-PARA'!C:D,2,0)),"NÃO ENCONTRADO")</f>
        <v>Outras Saídas</v>
      </c>
      <c r="L13491" s="50" t="str">
        <f>VLOOKUP(K13491,'Base -Receita-Despesa'!$B:$AS,1,FALSE)</f>
        <v>Outras Saídas</v>
      </c>
    </row>
    <row r="13492" spans="1:12" x14ac:dyDescent="0.3">
      <c r="A13492" s="82" t="str">
        <f t="shared" si="422"/>
        <v>2019</v>
      </c>
      <c r="B13492" s="260" t="s">
        <v>2228</v>
      </c>
      <c r="C13492" s="261" t="s">
        <v>138</v>
      </c>
      <c r="D13492" s="74" t="str">
        <f t="shared" si="421"/>
        <v>mai/2019</v>
      </c>
      <c r="E13492" s="264">
        <v>43600</v>
      </c>
      <c r="F13492" s="260" t="s">
        <v>1061</v>
      </c>
      <c r="G13492" s="260" t="s">
        <v>2229</v>
      </c>
      <c r="H13492" s="265" t="s">
        <v>4370</v>
      </c>
      <c r="I13492" s="265" t="s">
        <v>126</v>
      </c>
      <c r="J13492" s="266">
        <v>282977.63</v>
      </c>
      <c r="K13492" s="83" t="str">
        <f>IFERROR(IFERROR(VLOOKUP(I13492,'DE-PARA'!B:D,3,0),VLOOKUP(I13492,'DE-PARA'!C:D,2,0)),"NÃO ENCONTRADO")</f>
        <v>TEV – Transferências Entre Contas (Entradas)</v>
      </c>
      <c r="L13492" s="50" t="str">
        <f>VLOOKUP(K13492,'Base -Receita-Despesa'!$B:$AS,1,FALSE)</f>
        <v>TEV – Transferências Entre Contas (Entradas)</v>
      </c>
    </row>
    <row r="13493" spans="1:12" x14ac:dyDescent="0.3">
      <c r="A13493" s="82" t="str">
        <f t="shared" si="422"/>
        <v>2019</v>
      </c>
      <c r="B13493" s="260" t="s">
        <v>2228</v>
      </c>
      <c r="C13493" s="261" t="s">
        <v>138</v>
      </c>
      <c r="D13493" s="74" t="str">
        <f t="shared" si="421"/>
        <v>mai/2019</v>
      </c>
      <c r="E13493" s="264">
        <v>43600</v>
      </c>
      <c r="F13493" s="260" t="s">
        <v>1061</v>
      </c>
      <c r="G13493" s="260" t="s">
        <v>2229</v>
      </c>
      <c r="H13493" s="265" t="s">
        <v>4370</v>
      </c>
      <c r="I13493" s="265" t="s">
        <v>126</v>
      </c>
      <c r="J13493" s="266">
        <v>500000</v>
      </c>
      <c r="K13493" s="83" t="str">
        <f>IFERROR(IFERROR(VLOOKUP(I13493,'DE-PARA'!B:D,3,0),VLOOKUP(I13493,'DE-PARA'!C:D,2,0)),"NÃO ENCONTRADO")</f>
        <v>TEV – Transferências Entre Contas (Entradas)</v>
      </c>
      <c r="L13493" s="50" t="str">
        <f>VLOOKUP(K13493,'Base -Receita-Despesa'!$B:$AS,1,FALSE)</f>
        <v>TEV – Transferências Entre Contas (Entradas)</v>
      </c>
    </row>
    <row r="13494" spans="1:12" x14ac:dyDescent="0.3">
      <c r="A13494" s="82" t="str">
        <f t="shared" si="422"/>
        <v>2019</v>
      </c>
      <c r="B13494" s="260" t="s">
        <v>2228</v>
      </c>
      <c r="C13494" s="261" t="s">
        <v>138</v>
      </c>
      <c r="D13494" s="74" t="str">
        <f t="shared" si="421"/>
        <v>mai/2019</v>
      </c>
      <c r="E13494" s="264">
        <v>43601</v>
      </c>
      <c r="F13494" s="260">
        <v>1.26025419136045E+16</v>
      </c>
      <c r="G13494" s="260" t="s">
        <v>2229</v>
      </c>
      <c r="H13494" s="265" t="s">
        <v>2586</v>
      </c>
      <c r="I13494" s="265" t="s">
        <v>540</v>
      </c>
      <c r="J13494" s="265">
        <v>-156.19</v>
      </c>
      <c r="K13494" s="83" t="str">
        <f>IFERROR(IFERROR(VLOOKUP(I13494,'DE-PARA'!B:D,3,0),VLOOKUP(I13494,'DE-PARA'!C:D,2,0)),"NÃO ENCONTRADO")</f>
        <v>Tributos, Taxas e Contribuições</v>
      </c>
      <c r="L13494" s="50" t="str">
        <f>VLOOKUP(K13494,'Base -Receita-Despesa'!$B:$AS,1,FALSE)</f>
        <v>Tributos, Taxas e Contribuições</v>
      </c>
    </row>
    <row r="13495" spans="1:12" x14ac:dyDescent="0.3">
      <c r="A13495" s="82" t="str">
        <f t="shared" si="422"/>
        <v>2019</v>
      </c>
      <c r="B13495" s="260" t="s">
        <v>2228</v>
      </c>
      <c r="C13495" s="261" t="s">
        <v>138</v>
      </c>
      <c r="D13495" s="74" t="str">
        <f t="shared" si="421"/>
        <v>mai/2019</v>
      </c>
      <c r="E13495" s="264">
        <v>43601</v>
      </c>
      <c r="F13495" s="260" t="s">
        <v>1431</v>
      </c>
      <c r="G13495" s="260" t="s">
        <v>2229</v>
      </c>
      <c r="H13495" s="265" t="s">
        <v>4525</v>
      </c>
      <c r="I13495" s="265" t="s">
        <v>141</v>
      </c>
      <c r="J13495" s="266">
        <v>-6474.67</v>
      </c>
      <c r="K13495" s="83" t="str">
        <f>IFERROR(IFERROR(VLOOKUP(I13495,'DE-PARA'!B:D,3,0),VLOOKUP(I13495,'DE-PARA'!C:D,2,0)),"NÃO ENCONTRADO")</f>
        <v>Pessoal</v>
      </c>
      <c r="L13495" s="50" t="str">
        <f>VLOOKUP(K13495,'Base -Receita-Despesa'!$B:$AS,1,FALSE)</f>
        <v>Pessoal</v>
      </c>
    </row>
    <row r="13496" spans="1:12" x14ac:dyDescent="0.3">
      <c r="A13496" s="82" t="str">
        <f t="shared" si="422"/>
        <v>2019</v>
      </c>
      <c r="B13496" s="260" t="s">
        <v>2228</v>
      </c>
      <c r="C13496" s="261" t="s">
        <v>138</v>
      </c>
      <c r="D13496" s="74" t="str">
        <f t="shared" si="421"/>
        <v>mai/2019</v>
      </c>
      <c r="E13496" s="264">
        <v>43601</v>
      </c>
      <c r="F13496" s="260">
        <v>6</v>
      </c>
      <c r="G13496" s="260" t="s">
        <v>2229</v>
      </c>
      <c r="H13496" s="265" t="s">
        <v>4379</v>
      </c>
      <c r="I13496" s="265" t="s">
        <v>2177</v>
      </c>
      <c r="J13496" s="266">
        <v>-18000</v>
      </c>
      <c r="K13496" s="83" t="str">
        <f>IFERROR(IFERROR(VLOOKUP(I13496,'DE-PARA'!B:D,3,0),VLOOKUP(I13496,'DE-PARA'!C:D,2,0)),"NÃO ENCONTRADO")</f>
        <v>Pessoal</v>
      </c>
      <c r="L13496" s="50" t="str">
        <f>VLOOKUP(K13496,'Base -Receita-Despesa'!$B:$AS,1,FALSE)</f>
        <v>Pessoal</v>
      </c>
    </row>
    <row r="13497" spans="1:12" x14ac:dyDescent="0.3">
      <c r="A13497" s="82" t="str">
        <f t="shared" si="422"/>
        <v>2019</v>
      </c>
      <c r="B13497" s="260" t="s">
        <v>2228</v>
      </c>
      <c r="C13497" s="261" t="s">
        <v>138</v>
      </c>
      <c r="D13497" s="74" t="str">
        <f t="shared" si="421"/>
        <v>mai/2019</v>
      </c>
      <c r="E13497" s="264">
        <v>43601</v>
      </c>
      <c r="F13497" s="260" t="s">
        <v>1431</v>
      </c>
      <c r="G13497" s="260" t="s">
        <v>2229</v>
      </c>
      <c r="H13497" s="265" t="s">
        <v>3280</v>
      </c>
      <c r="I13497" s="265" t="s">
        <v>141</v>
      </c>
      <c r="J13497" s="266">
        <v>-1445.92</v>
      </c>
      <c r="K13497" s="83" t="str">
        <f>IFERROR(IFERROR(VLOOKUP(I13497,'DE-PARA'!B:D,3,0),VLOOKUP(I13497,'DE-PARA'!C:D,2,0)),"NÃO ENCONTRADO")</f>
        <v>Pessoal</v>
      </c>
      <c r="L13497" s="50" t="str">
        <f>VLOOKUP(K13497,'Base -Receita-Despesa'!$B:$AS,1,FALSE)</f>
        <v>Pessoal</v>
      </c>
    </row>
    <row r="13498" spans="1:12" x14ac:dyDescent="0.3">
      <c r="A13498" s="82" t="str">
        <f t="shared" si="422"/>
        <v>2019</v>
      </c>
      <c r="B13498" s="260" t="s">
        <v>2228</v>
      </c>
      <c r="C13498" s="261" t="s">
        <v>138</v>
      </c>
      <c r="D13498" s="74" t="str">
        <f t="shared" si="421"/>
        <v>mai/2019</v>
      </c>
      <c r="E13498" s="264">
        <v>43601</v>
      </c>
      <c r="F13498" s="260">
        <v>6523</v>
      </c>
      <c r="G13498" s="260" t="s">
        <v>2229</v>
      </c>
      <c r="H13498" s="265" t="s">
        <v>2974</v>
      </c>
      <c r="I13498" s="265" t="s">
        <v>151</v>
      </c>
      <c r="J13498" s="265">
        <v>-620</v>
      </c>
      <c r="K13498" s="83" t="str">
        <f>IFERROR(IFERROR(VLOOKUP(I13498,'DE-PARA'!B:D,3,0),VLOOKUP(I13498,'DE-PARA'!C:D,2,0)),"NÃO ENCONTRADO")</f>
        <v>Concessionárias (água, luz e telefone)</v>
      </c>
      <c r="L13498" s="50" t="str">
        <f>VLOOKUP(K13498,'Base -Receita-Despesa'!$B:$AS,1,FALSE)</f>
        <v>Concessionárias (água, luz e telefone)</v>
      </c>
    </row>
    <row r="13499" spans="1:12" x14ac:dyDescent="0.3">
      <c r="A13499" s="82" t="str">
        <f t="shared" si="422"/>
        <v>2019</v>
      </c>
      <c r="B13499" s="260" t="s">
        <v>2228</v>
      </c>
      <c r="C13499" s="261" t="s">
        <v>138</v>
      </c>
      <c r="D13499" s="74" t="str">
        <f t="shared" si="421"/>
        <v>mai/2019</v>
      </c>
      <c r="E13499" s="264">
        <v>43601</v>
      </c>
      <c r="F13499" s="260" t="s">
        <v>1261</v>
      </c>
      <c r="G13499" s="260" t="s">
        <v>2229</v>
      </c>
      <c r="H13499" s="265" t="s">
        <v>2250</v>
      </c>
      <c r="I13499" s="265" t="s">
        <v>135</v>
      </c>
      <c r="J13499" s="265">
        <v>-9.5</v>
      </c>
      <c r="K13499" s="83" t="str">
        <f>IFERROR(IFERROR(VLOOKUP(I13499,'DE-PARA'!B:D,3,0),VLOOKUP(I13499,'DE-PARA'!C:D,2,0)),"NÃO ENCONTRADO")</f>
        <v>Outras Saídas</v>
      </c>
      <c r="L13499" s="50" t="str">
        <f>VLOOKUP(K13499,'Base -Receita-Despesa'!$B:$AS,1,FALSE)</f>
        <v>Outras Saídas</v>
      </c>
    </row>
    <row r="13500" spans="1:12" x14ac:dyDescent="0.3">
      <c r="A13500" s="82" t="str">
        <f t="shared" si="422"/>
        <v>2019</v>
      </c>
      <c r="B13500" s="260" t="s">
        <v>2228</v>
      </c>
      <c r="C13500" s="261" t="s">
        <v>138</v>
      </c>
      <c r="D13500" s="74" t="str">
        <f t="shared" si="421"/>
        <v>mai/2019</v>
      </c>
      <c r="E13500" s="264">
        <v>43601</v>
      </c>
      <c r="F13500" s="260" t="s">
        <v>1261</v>
      </c>
      <c r="G13500" s="260" t="s">
        <v>2229</v>
      </c>
      <c r="H13500" s="265" t="s">
        <v>2250</v>
      </c>
      <c r="I13500" s="265" t="s">
        <v>135</v>
      </c>
      <c r="J13500" s="265">
        <v>-9.5</v>
      </c>
      <c r="K13500" s="83" t="str">
        <f>IFERROR(IFERROR(VLOOKUP(I13500,'DE-PARA'!B:D,3,0),VLOOKUP(I13500,'DE-PARA'!C:D,2,0)),"NÃO ENCONTRADO")</f>
        <v>Outras Saídas</v>
      </c>
      <c r="L13500" s="50" t="str">
        <f>VLOOKUP(K13500,'Base -Receita-Despesa'!$B:$AS,1,FALSE)</f>
        <v>Outras Saídas</v>
      </c>
    </row>
    <row r="13501" spans="1:12" x14ac:dyDescent="0.3">
      <c r="A13501" s="82" t="str">
        <f t="shared" si="422"/>
        <v>2019</v>
      </c>
      <c r="B13501" s="260" t="s">
        <v>2228</v>
      </c>
      <c r="C13501" s="261" t="s">
        <v>138</v>
      </c>
      <c r="D13501" s="74" t="str">
        <f t="shared" si="421"/>
        <v>mai/2019</v>
      </c>
      <c r="E13501" s="264">
        <v>43602</v>
      </c>
      <c r="F13501" s="260">
        <v>286879234</v>
      </c>
      <c r="G13501" s="260" t="s">
        <v>2229</v>
      </c>
      <c r="H13501" s="265" t="s">
        <v>2784</v>
      </c>
      <c r="I13501" s="265" t="s">
        <v>164</v>
      </c>
      <c r="J13501" s="265">
        <v>-45.79</v>
      </c>
      <c r="K13501" s="83" t="str">
        <f>IFERROR(IFERROR(VLOOKUP(I13501,'DE-PARA'!B:D,3,0),VLOOKUP(I13501,'DE-PARA'!C:D,2,0)),"NÃO ENCONTRADO")</f>
        <v>Concessionárias (água, luz e telefone)</v>
      </c>
      <c r="L13501" s="50" t="str">
        <f>VLOOKUP(K13501,'Base -Receita-Despesa'!$B:$AS,1,FALSE)</f>
        <v>Concessionárias (água, luz e telefone)</v>
      </c>
    </row>
    <row r="13502" spans="1:12" x14ac:dyDescent="0.3">
      <c r="A13502" s="82" t="str">
        <f t="shared" si="422"/>
        <v>2019</v>
      </c>
      <c r="B13502" s="260" t="s">
        <v>2228</v>
      </c>
      <c r="C13502" s="261" t="s">
        <v>138</v>
      </c>
      <c r="D13502" s="74" t="str">
        <f t="shared" si="421"/>
        <v>mai/2019</v>
      </c>
      <c r="E13502" s="264">
        <v>43602</v>
      </c>
      <c r="F13502" s="260">
        <v>195</v>
      </c>
      <c r="G13502" s="260" t="s">
        <v>2229</v>
      </c>
      <c r="H13502" s="265" t="s">
        <v>212</v>
      </c>
      <c r="I13502" s="265" t="s">
        <v>213</v>
      </c>
      <c r="J13502" s="266">
        <v>-7000</v>
      </c>
      <c r="K13502" s="83" t="str">
        <f>IFERROR(IFERROR(VLOOKUP(I13502,'DE-PARA'!B:D,3,0),VLOOKUP(I13502,'DE-PARA'!C:D,2,0)),"NÃO ENCONTRADO")</f>
        <v>Serviços</v>
      </c>
      <c r="L13502" s="50" t="str">
        <f>VLOOKUP(K13502,'Base -Receita-Despesa'!$B:$AS,1,FALSE)</f>
        <v>Serviços</v>
      </c>
    </row>
    <row r="13503" spans="1:12" x14ac:dyDescent="0.3">
      <c r="A13503" s="82" t="str">
        <f t="shared" si="422"/>
        <v>2019</v>
      </c>
      <c r="B13503" s="260" t="s">
        <v>2228</v>
      </c>
      <c r="C13503" s="261" t="s">
        <v>138</v>
      </c>
      <c r="D13503" s="74" t="str">
        <f t="shared" si="421"/>
        <v>mai/2019</v>
      </c>
      <c r="E13503" s="264">
        <v>43602</v>
      </c>
      <c r="F13503" s="260">
        <v>61</v>
      </c>
      <c r="G13503" s="260" t="s">
        <v>2229</v>
      </c>
      <c r="H13503" s="265" t="s">
        <v>2353</v>
      </c>
      <c r="I13503" s="265" t="s">
        <v>188</v>
      </c>
      <c r="J13503" s="266">
        <v>-12165</v>
      </c>
      <c r="K13503" s="83" t="str">
        <f>IFERROR(IFERROR(VLOOKUP(I13503,'DE-PARA'!B:D,3,0),VLOOKUP(I13503,'DE-PARA'!C:D,2,0)),"NÃO ENCONTRADO")</f>
        <v>Serviços</v>
      </c>
      <c r="L13503" s="50" t="str">
        <f>VLOOKUP(K13503,'Base -Receita-Despesa'!$B:$AS,1,FALSE)</f>
        <v>Serviços</v>
      </c>
    </row>
    <row r="13504" spans="1:12" x14ac:dyDescent="0.3">
      <c r="A13504" s="82" t="str">
        <f t="shared" si="422"/>
        <v>2019</v>
      </c>
      <c r="B13504" s="260" t="s">
        <v>2228</v>
      </c>
      <c r="C13504" s="261" t="s">
        <v>138</v>
      </c>
      <c r="D13504" s="74" t="str">
        <f t="shared" si="421"/>
        <v>mai/2019</v>
      </c>
      <c r="E13504" s="264">
        <v>43602</v>
      </c>
      <c r="F13504" s="260" t="s">
        <v>4526</v>
      </c>
      <c r="G13504" s="260" t="s">
        <v>2229</v>
      </c>
      <c r="H13504" s="265" t="s">
        <v>4527</v>
      </c>
      <c r="I13504" s="265" t="s">
        <v>128</v>
      </c>
      <c r="J13504" s="266">
        <v>-29145.02</v>
      </c>
      <c r="K13504" s="83" t="str">
        <f>IFERROR(IFERROR(VLOOKUP(I13504,'DE-PARA'!B:D,3,0),VLOOKUP(I13504,'DE-PARA'!C:D,2,0)),"NÃO ENCONTRADO")</f>
        <v>Encargos sobre Folha de Pagamento</v>
      </c>
      <c r="L13504" s="50" t="str">
        <f>VLOOKUP(K13504,'Base -Receita-Despesa'!$B:$AS,1,FALSE)</f>
        <v>Encargos sobre Folha de Pagamento</v>
      </c>
    </row>
    <row r="13505" spans="1:12" x14ac:dyDescent="0.3">
      <c r="A13505" s="82" t="str">
        <f t="shared" si="422"/>
        <v>2019</v>
      </c>
      <c r="B13505" s="260" t="s">
        <v>2228</v>
      </c>
      <c r="C13505" s="261" t="s">
        <v>138</v>
      </c>
      <c r="D13505" s="74" t="str">
        <f t="shared" si="421"/>
        <v>mai/2019</v>
      </c>
      <c r="E13505" s="264">
        <v>43602</v>
      </c>
      <c r="F13505" s="260" t="s">
        <v>4526</v>
      </c>
      <c r="G13505" s="260" t="s">
        <v>2229</v>
      </c>
      <c r="H13505" s="265" t="s">
        <v>4527</v>
      </c>
      <c r="I13505" s="265" t="s">
        <v>562</v>
      </c>
      <c r="J13505" s="266">
        <v>-1602.98</v>
      </c>
      <c r="K13505" s="83" t="str">
        <f>IFERROR(IFERROR(VLOOKUP(I13505,'DE-PARA'!B:D,3,0),VLOOKUP(I13505,'DE-PARA'!C:D,2,0)),"NÃO ENCONTRADO")</f>
        <v>Outras Saídas</v>
      </c>
      <c r="L13505" s="50" t="str">
        <f>VLOOKUP(K13505,'Base -Receita-Despesa'!$B:$AS,1,FALSE)</f>
        <v>Outras Saídas</v>
      </c>
    </row>
    <row r="13506" spans="1:12" x14ac:dyDescent="0.3">
      <c r="A13506" s="82" t="str">
        <f t="shared" si="422"/>
        <v>2019</v>
      </c>
      <c r="B13506" s="260" t="s">
        <v>2228</v>
      </c>
      <c r="C13506" s="261" t="s">
        <v>138</v>
      </c>
      <c r="D13506" s="74" t="str">
        <f t="shared" si="421"/>
        <v>mai/2019</v>
      </c>
      <c r="E13506" s="264">
        <v>43602</v>
      </c>
      <c r="F13506" s="260">
        <v>24</v>
      </c>
      <c r="G13506" s="260" t="s">
        <v>2229</v>
      </c>
      <c r="H13506" s="265" t="s">
        <v>3533</v>
      </c>
      <c r="I13506" s="265" t="s">
        <v>119</v>
      </c>
      <c r="J13506" s="266">
        <v>-46204.46</v>
      </c>
      <c r="K13506" s="83" t="str">
        <f>IFERROR(IFERROR(VLOOKUP(I13506,'DE-PARA'!B:D,3,0),VLOOKUP(I13506,'DE-PARA'!C:D,2,0)),"NÃO ENCONTRADO")</f>
        <v>Serviços</v>
      </c>
      <c r="L13506" s="50" t="str">
        <f>VLOOKUP(K13506,'Base -Receita-Despesa'!$B:$AS,1,FALSE)</f>
        <v>Serviços</v>
      </c>
    </row>
    <row r="13507" spans="1:12" x14ac:dyDescent="0.3">
      <c r="A13507" s="82" t="str">
        <f t="shared" si="422"/>
        <v>2019</v>
      </c>
      <c r="B13507" s="260" t="s">
        <v>2228</v>
      </c>
      <c r="C13507" s="261" t="s">
        <v>138</v>
      </c>
      <c r="D13507" s="74" t="str">
        <f t="shared" si="421"/>
        <v>mai/2019</v>
      </c>
      <c r="E13507" s="264">
        <v>43602</v>
      </c>
      <c r="F13507" s="260">
        <v>42</v>
      </c>
      <c r="G13507" s="260" t="s">
        <v>2229</v>
      </c>
      <c r="H13507" s="265" t="s">
        <v>3189</v>
      </c>
      <c r="I13507" s="265" t="s">
        <v>2176</v>
      </c>
      <c r="J13507" s="266">
        <v>-200000</v>
      </c>
      <c r="K13507" s="83" t="str">
        <f>IFERROR(IFERROR(VLOOKUP(I13507,'DE-PARA'!B:D,3,0),VLOOKUP(I13507,'DE-PARA'!C:D,2,0)),"NÃO ENCONTRADO")</f>
        <v>Pessoal</v>
      </c>
      <c r="L13507" s="50" t="str">
        <f>VLOOKUP(K13507,'Base -Receita-Despesa'!$B:$AS,1,FALSE)</f>
        <v>Pessoal</v>
      </c>
    </row>
    <row r="13508" spans="1:12" x14ac:dyDescent="0.3">
      <c r="A13508" s="82" t="str">
        <f t="shared" si="422"/>
        <v>2019</v>
      </c>
      <c r="B13508" s="260" t="s">
        <v>2228</v>
      </c>
      <c r="C13508" s="261" t="s">
        <v>138</v>
      </c>
      <c r="D13508" s="74" t="str">
        <f t="shared" ref="D13508:D13571" si="423">TEXT(E13508,"mmm/aaaa")</f>
        <v>mai/2019</v>
      </c>
      <c r="E13508" s="264">
        <v>43602</v>
      </c>
      <c r="F13508" s="260">
        <v>1011</v>
      </c>
      <c r="G13508" s="260" t="s">
        <v>2229</v>
      </c>
      <c r="H13508" s="265" t="s">
        <v>4528</v>
      </c>
      <c r="I13508" s="265" t="s">
        <v>2182</v>
      </c>
      <c r="J13508" s="266">
        <v>-1016.78</v>
      </c>
      <c r="K13508" s="83" t="str">
        <f>IFERROR(IFERROR(VLOOKUP(I13508,'DE-PARA'!B:D,3,0),VLOOKUP(I13508,'DE-PARA'!C:D,2,0)),"NÃO ENCONTRADO")</f>
        <v>Materiais</v>
      </c>
      <c r="L13508" s="50" t="str">
        <f>VLOOKUP(K13508,'Base -Receita-Despesa'!$B:$AS,1,FALSE)</f>
        <v>Materiais</v>
      </c>
    </row>
    <row r="13509" spans="1:12" x14ac:dyDescent="0.3">
      <c r="A13509" s="82" t="str">
        <f t="shared" si="422"/>
        <v>2019</v>
      </c>
      <c r="B13509" s="260" t="s">
        <v>2228</v>
      </c>
      <c r="C13509" s="261" t="s">
        <v>138</v>
      </c>
      <c r="D13509" s="74" t="str">
        <f t="shared" si="423"/>
        <v>mai/2019</v>
      </c>
      <c r="E13509" s="264">
        <v>43602</v>
      </c>
      <c r="F13509" s="260">
        <v>173</v>
      </c>
      <c r="G13509" s="260" t="s">
        <v>2229</v>
      </c>
      <c r="H13509" s="265" t="s">
        <v>2344</v>
      </c>
      <c r="I13509" s="265" t="s">
        <v>2210</v>
      </c>
      <c r="J13509" s="266">
        <v>-14750</v>
      </c>
      <c r="K13509" s="83" t="str">
        <f>IFERROR(IFERROR(VLOOKUP(I13509,'DE-PARA'!B:D,3,0),VLOOKUP(I13509,'DE-PARA'!C:D,2,0)),"NÃO ENCONTRADO")</f>
        <v>Serviços</v>
      </c>
      <c r="L13509" s="50" t="str">
        <f>VLOOKUP(K13509,'Base -Receita-Despesa'!$B:$AS,1,FALSE)</f>
        <v>Serviços</v>
      </c>
    </row>
    <row r="13510" spans="1:12" x14ac:dyDescent="0.3">
      <c r="A13510" s="82" t="str">
        <f t="shared" si="422"/>
        <v>2019</v>
      </c>
      <c r="B13510" s="260" t="s">
        <v>2228</v>
      </c>
      <c r="C13510" s="261" t="s">
        <v>138</v>
      </c>
      <c r="D13510" s="74" t="str">
        <f t="shared" si="423"/>
        <v>mai/2019</v>
      </c>
      <c r="E13510" s="264">
        <v>43602</v>
      </c>
      <c r="F13510" s="260">
        <v>3902618</v>
      </c>
      <c r="G13510" s="260" t="s">
        <v>2229</v>
      </c>
      <c r="H13510" s="265" t="s">
        <v>1638</v>
      </c>
      <c r="I13510" s="265" t="s">
        <v>151</v>
      </c>
      <c r="J13510" s="266">
        <v>-2973.17</v>
      </c>
      <c r="K13510" s="83" t="str">
        <f>IFERROR(IFERROR(VLOOKUP(I13510,'DE-PARA'!B:D,3,0),VLOOKUP(I13510,'DE-PARA'!C:D,2,0)),"NÃO ENCONTRADO")</f>
        <v>Concessionárias (água, luz e telefone)</v>
      </c>
      <c r="L13510" s="50" t="str">
        <f>VLOOKUP(K13510,'Base -Receita-Despesa'!$B:$AS,1,FALSE)</f>
        <v>Concessionárias (água, luz e telefone)</v>
      </c>
    </row>
    <row r="13511" spans="1:12" x14ac:dyDescent="0.3">
      <c r="A13511" s="82" t="str">
        <f t="shared" si="422"/>
        <v>2019</v>
      </c>
      <c r="B13511" s="260" t="s">
        <v>2228</v>
      </c>
      <c r="C13511" s="261" t="s">
        <v>138</v>
      </c>
      <c r="D13511" s="74" t="str">
        <f t="shared" si="423"/>
        <v>mai/2019</v>
      </c>
      <c r="E13511" s="264">
        <v>43602</v>
      </c>
      <c r="F13511" s="260">
        <v>3902617</v>
      </c>
      <c r="G13511" s="260" t="s">
        <v>2229</v>
      </c>
      <c r="H13511" s="265" t="s">
        <v>1638</v>
      </c>
      <c r="I13511" s="265" t="s">
        <v>151</v>
      </c>
      <c r="J13511" s="265">
        <v>-794.18</v>
      </c>
      <c r="K13511" s="83" t="str">
        <f>IFERROR(IFERROR(VLOOKUP(I13511,'DE-PARA'!B:D,3,0),VLOOKUP(I13511,'DE-PARA'!C:D,2,0)),"NÃO ENCONTRADO")</f>
        <v>Concessionárias (água, luz e telefone)</v>
      </c>
      <c r="L13511" s="50" t="str">
        <f>VLOOKUP(K13511,'Base -Receita-Despesa'!$B:$AS,1,FALSE)</f>
        <v>Concessionárias (água, luz e telefone)</v>
      </c>
    </row>
    <row r="13512" spans="1:12" x14ac:dyDescent="0.3">
      <c r="A13512" s="82" t="str">
        <f t="shared" si="422"/>
        <v>2019</v>
      </c>
      <c r="B13512" s="260" t="s">
        <v>2228</v>
      </c>
      <c r="C13512" s="261" t="s">
        <v>138</v>
      </c>
      <c r="D13512" s="74" t="str">
        <f t="shared" si="423"/>
        <v>mai/2019</v>
      </c>
      <c r="E13512" s="264">
        <v>43602</v>
      </c>
      <c r="F13512" s="260">
        <v>19905</v>
      </c>
      <c r="G13512" s="260" t="s">
        <v>2229</v>
      </c>
      <c r="H13512" s="265" t="s">
        <v>2370</v>
      </c>
      <c r="I13512" s="265" t="s">
        <v>145</v>
      </c>
      <c r="J13512" s="266">
        <v>-4996.57</v>
      </c>
      <c r="K13512" s="83" t="str">
        <f>IFERROR(IFERROR(VLOOKUP(I13512,'DE-PARA'!B:D,3,0),VLOOKUP(I13512,'DE-PARA'!C:D,2,0)),"NÃO ENCONTRADO")</f>
        <v>Serviços</v>
      </c>
      <c r="L13512" s="50" t="str">
        <f>VLOOKUP(K13512,'Base -Receita-Despesa'!$B:$AS,1,FALSE)</f>
        <v>Serviços</v>
      </c>
    </row>
    <row r="13513" spans="1:12" x14ac:dyDescent="0.3">
      <c r="A13513" s="82" t="str">
        <f t="shared" si="422"/>
        <v>2019</v>
      </c>
      <c r="B13513" s="260" t="s">
        <v>2228</v>
      </c>
      <c r="C13513" s="261" t="s">
        <v>138</v>
      </c>
      <c r="D13513" s="74" t="str">
        <f t="shared" si="423"/>
        <v>mai/2019</v>
      </c>
      <c r="E13513" s="264">
        <v>43602</v>
      </c>
      <c r="F13513" s="260" t="s">
        <v>1070</v>
      </c>
      <c r="G13513" s="260" t="s">
        <v>2229</v>
      </c>
      <c r="H13513" s="265" t="s">
        <v>1071</v>
      </c>
      <c r="I13513" s="265" t="s">
        <v>2237</v>
      </c>
      <c r="J13513" s="266">
        <v>331995.83</v>
      </c>
      <c r="K13513" s="83" t="str">
        <f>IFERROR(IFERROR(VLOOKUP(I13513,'DE-PARA'!B:D,3,0),VLOOKUP(I13513,'DE-PARA'!C:D,2,0)),"NÃO ENCONTRADO")</f>
        <v>Entrada Conta Aplicação (+)</v>
      </c>
      <c r="L13513" s="50" t="str">
        <f>VLOOKUP(K13513,'Base -Receita-Despesa'!$B:$AS,1,FALSE)</f>
        <v>ENTRADA CONTA APLICAÇÃO (+)</v>
      </c>
    </row>
    <row r="13514" spans="1:12" x14ac:dyDescent="0.3">
      <c r="A13514" s="82" t="str">
        <f t="shared" si="422"/>
        <v>2019</v>
      </c>
      <c r="B13514" s="260" t="s">
        <v>2228</v>
      </c>
      <c r="C13514" s="261" t="s">
        <v>138</v>
      </c>
      <c r="D13514" s="74" t="str">
        <f t="shared" si="423"/>
        <v>mai/2019</v>
      </c>
      <c r="E13514" s="264">
        <v>43602</v>
      </c>
      <c r="F13514" s="260">
        <v>287535842</v>
      </c>
      <c r="G13514" s="260" t="s">
        <v>2229</v>
      </c>
      <c r="H13514" s="265" t="s">
        <v>4529</v>
      </c>
      <c r="I13514" s="265" t="s">
        <v>155</v>
      </c>
      <c r="J13514" s="266">
        <v>-4694.12</v>
      </c>
      <c r="K13514" s="83" t="str">
        <f>IFERROR(IFERROR(VLOOKUP(I13514,'DE-PARA'!B:D,3,0),VLOOKUP(I13514,'DE-PARA'!C:D,2,0)),"NÃO ENCONTRADO")</f>
        <v>Concessionárias (água, luz e telefone)</v>
      </c>
      <c r="L13514" s="50" t="str">
        <f>VLOOKUP(K13514,'Base -Receita-Despesa'!$B:$AS,1,FALSE)</f>
        <v>Concessionárias (água, luz e telefone)</v>
      </c>
    </row>
    <row r="13515" spans="1:12" x14ac:dyDescent="0.3">
      <c r="A13515" s="82" t="str">
        <f t="shared" si="422"/>
        <v>2019</v>
      </c>
      <c r="B13515" s="260" t="s">
        <v>2228</v>
      </c>
      <c r="C13515" s="261" t="s">
        <v>138</v>
      </c>
      <c r="D13515" s="74" t="str">
        <f t="shared" si="423"/>
        <v>mai/2019</v>
      </c>
      <c r="E13515" s="264">
        <v>43602</v>
      </c>
      <c r="F13515" s="260">
        <v>287535842</v>
      </c>
      <c r="G13515" s="260" t="s">
        <v>2229</v>
      </c>
      <c r="H13515" s="265" t="s">
        <v>4529</v>
      </c>
      <c r="I13515" s="265" t="s">
        <v>562</v>
      </c>
      <c r="J13515" s="265">
        <v>-90.16</v>
      </c>
      <c r="K13515" s="83" t="str">
        <f>IFERROR(IFERROR(VLOOKUP(I13515,'DE-PARA'!B:D,3,0),VLOOKUP(I13515,'DE-PARA'!C:D,2,0)),"NÃO ENCONTRADO")</f>
        <v>Outras Saídas</v>
      </c>
      <c r="L13515" s="50" t="str">
        <f>VLOOKUP(K13515,'Base -Receita-Despesa'!$B:$AS,1,FALSE)</f>
        <v>Outras Saídas</v>
      </c>
    </row>
    <row r="13516" spans="1:12" x14ac:dyDescent="0.3">
      <c r="A13516" s="82" t="str">
        <f t="shared" si="422"/>
        <v>2019</v>
      </c>
      <c r="B13516" s="260" t="s">
        <v>2228</v>
      </c>
      <c r="C13516" s="261" t="s">
        <v>138</v>
      </c>
      <c r="D13516" s="74" t="str">
        <f t="shared" si="423"/>
        <v>mai/2019</v>
      </c>
      <c r="E13516" s="264">
        <v>43602</v>
      </c>
      <c r="F13516" s="260">
        <v>364</v>
      </c>
      <c r="G13516" s="260" t="s">
        <v>2229</v>
      </c>
      <c r="H13516" s="265" t="s">
        <v>2395</v>
      </c>
      <c r="I13516" s="265" t="s">
        <v>215</v>
      </c>
      <c r="J13516" s="266">
        <v>-12500</v>
      </c>
      <c r="K13516" s="83" t="str">
        <f>IFERROR(IFERROR(VLOOKUP(I13516,'DE-PARA'!B:D,3,0),VLOOKUP(I13516,'DE-PARA'!C:D,2,0)),"NÃO ENCONTRADO")</f>
        <v>Serviços</v>
      </c>
      <c r="L13516" s="50" t="str">
        <f>VLOOKUP(K13516,'Base -Receita-Despesa'!$B:$AS,1,FALSE)</f>
        <v>Serviços</v>
      </c>
    </row>
    <row r="13517" spans="1:12" x14ac:dyDescent="0.3">
      <c r="A13517" s="82" t="str">
        <f t="shared" si="422"/>
        <v>2019</v>
      </c>
      <c r="B13517" s="260" t="s">
        <v>2228</v>
      </c>
      <c r="C13517" s="261" t="s">
        <v>138</v>
      </c>
      <c r="D13517" s="74" t="str">
        <f t="shared" si="423"/>
        <v>mai/2019</v>
      </c>
      <c r="E13517" s="264">
        <v>43602</v>
      </c>
      <c r="F13517" s="260" t="s">
        <v>1261</v>
      </c>
      <c r="G13517" s="260" t="s">
        <v>2229</v>
      </c>
      <c r="H13517" s="265" t="s">
        <v>2250</v>
      </c>
      <c r="I13517" s="265" t="s">
        <v>135</v>
      </c>
      <c r="J13517" s="265">
        <v>-9.5</v>
      </c>
      <c r="K13517" s="83" t="str">
        <f>IFERROR(IFERROR(VLOOKUP(I13517,'DE-PARA'!B:D,3,0),VLOOKUP(I13517,'DE-PARA'!C:D,2,0)),"NÃO ENCONTRADO")</f>
        <v>Outras Saídas</v>
      </c>
      <c r="L13517" s="50" t="str">
        <f>VLOOKUP(K13517,'Base -Receita-Despesa'!$B:$AS,1,FALSE)</f>
        <v>Outras Saídas</v>
      </c>
    </row>
    <row r="13518" spans="1:12" x14ac:dyDescent="0.3">
      <c r="A13518" s="82" t="str">
        <f t="shared" si="422"/>
        <v>2019</v>
      </c>
      <c r="B13518" s="260" t="s">
        <v>2228</v>
      </c>
      <c r="C13518" s="261" t="s">
        <v>138</v>
      </c>
      <c r="D13518" s="74" t="str">
        <f t="shared" si="423"/>
        <v>mai/2019</v>
      </c>
      <c r="E13518" s="264">
        <v>43602</v>
      </c>
      <c r="F13518" s="260" t="s">
        <v>1261</v>
      </c>
      <c r="G13518" s="260" t="s">
        <v>2229</v>
      </c>
      <c r="H13518" s="265" t="s">
        <v>2250</v>
      </c>
      <c r="I13518" s="265" t="s">
        <v>135</v>
      </c>
      <c r="J13518" s="265">
        <v>-9.5</v>
      </c>
      <c r="K13518" s="83" t="str">
        <f>IFERROR(IFERROR(VLOOKUP(I13518,'DE-PARA'!B:D,3,0),VLOOKUP(I13518,'DE-PARA'!C:D,2,0)),"NÃO ENCONTRADO")</f>
        <v>Outras Saídas</v>
      </c>
      <c r="L13518" s="50" t="str">
        <f>VLOOKUP(K13518,'Base -Receita-Despesa'!$B:$AS,1,FALSE)</f>
        <v>Outras Saídas</v>
      </c>
    </row>
    <row r="13519" spans="1:12" x14ac:dyDescent="0.3">
      <c r="A13519" s="82" t="str">
        <f t="shared" si="422"/>
        <v>2019</v>
      </c>
      <c r="B13519" s="260" t="s">
        <v>2228</v>
      </c>
      <c r="C13519" s="261" t="s">
        <v>138</v>
      </c>
      <c r="D13519" s="74" t="str">
        <f t="shared" si="423"/>
        <v>mai/2019</v>
      </c>
      <c r="E13519" s="264">
        <v>43602</v>
      </c>
      <c r="F13519" s="260" t="s">
        <v>1261</v>
      </c>
      <c r="G13519" s="260" t="s">
        <v>2229</v>
      </c>
      <c r="H13519" s="265" t="s">
        <v>2250</v>
      </c>
      <c r="I13519" s="265" t="s">
        <v>135</v>
      </c>
      <c r="J13519" s="265">
        <v>-9.5</v>
      </c>
      <c r="K13519" s="83" t="str">
        <f>IFERROR(IFERROR(VLOOKUP(I13519,'DE-PARA'!B:D,3,0),VLOOKUP(I13519,'DE-PARA'!C:D,2,0)),"NÃO ENCONTRADO")</f>
        <v>Outras Saídas</v>
      </c>
      <c r="L13519" s="50" t="str">
        <f>VLOOKUP(K13519,'Base -Receita-Despesa'!$B:$AS,1,FALSE)</f>
        <v>Outras Saídas</v>
      </c>
    </row>
    <row r="13520" spans="1:12" x14ac:dyDescent="0.3">
      <c r="A13520" s="82" t="str">
        <f t="shared" si="422"/>
        <v>2019</v>
      </c>
      <c r="B13520" s="260" t="s">
        <v>2228</v>
      </c>
      <c r="C13520" s="261" t="s">
        <v>138</v>
      </c>
      <c r="D13520" s="74" t="str">
        <f t="shared" si="423"/>
        <v>mai/2019</v>
      </c>
      <c r="E13520" s="264">
        <v>43602</v>
      </c>
      <c r="F13520" s="260" t="s">
        <v>1261</v>
      </c>
      <c r="G13520" s="260" t="s">
        <v>2229</v>
      </c>
      <c r="H13520" s="265" t="s">
        <v>2250</v>
      </c>
      <c r="I13520" s="265" t="s">
        <v>135</v>
      </c>
      <c r="J13520" s="265">
        <v>-9.5</v>
      </c>
      <c r="K13520" s="83" t="str">
        <f>IFERROR(IFERROR(VLOOKUP(I13520,'DE-PARA'!B:D,3,0),VLOOKUP(I13520,'DE-PARA'!C:D,2,0)),"NÃO ENCONTRADO")</f>
        <v>Outras Saídas</v>
      </c>
      <c r="L13520" s="50" t="str">
        <f>VLOOKUP(K13520,'Base -Receita-Despesa'!$B:$AS,1,FALSE)</f>
        <v>Outras Saídas</v>
      </c>
    </row>
    <row r="13521" spans="1:12" x14ac:dyDescent="0.3">
      <c r="A13521" s="82" t="str">
        <f t="shared" si="422"/>
        <v>2019</v>
      </c>
      <c r="B13521" s="260" t="s">
        <v>2228</v>
      </c>
      <c r="C13521" s="261" t="s">
        <v>138</v>
      </c>
      <c r="D13521" s="74" t="str">
        <f t="shared" si="423"/>
        <v>mai/2019</v>
      </c>
      <c r="E13521" s="264">
        <v>43602</v>
      </c>
      <c r="F13521" s="260" t="s">
        <v>1261</v>
      </c>
      <c r="G13521" s="260" t="s">
        <v>2229</v>
      </c>
      <c r="H13521" s="265" t="s">
        <v>2250</v>
      </c>
      <c r="I13521" s="265" t="s">
        <v>135</v>
      </c>
      <c r="J13521" s="265">
        <v>-9.5</v>
      </c>
      <c r="K13521" s="83" t="str">
        <f>IFERROR(IFERROR(VLOOKUP(I13521,'DE-PARA'!B:D,3,0),VLOOKUP(I13521,'DE-PARA'!C:D,2,0)),"NÃO ENCONTRADO")</f>
        <v>Outras Saídas</v>
      </c>
      <c r="L13521" s="50" t="str">
        <f>VLOOKUP(K13521,'Base -Receita-Despesa'!$B:$AS,1,FALSE)</f>
        <v>Outras Saídas</v>
      </c>
    </row>
    <row r="13522" spans="1:12" x14ac:dyDescent="0.3">
      <c r="A13522" s="82" t="str">
        <f t="shared" si="422"/>
        <v>2019</v>
      </c>
      <c r="B13522" s="260" t="s">
        <v>2228</v>
      </c>
      <c r="C13522" s="261" t="s">
        <v>138</v>
      </c>
      <c r="D13522" s="74" t="str">
        <f t="shared" si="423"/>
        <v>mai/2019</v>
      </c>
      <c r="E13522" s="264">
        <v>43602</v>
      </c>
      <c r="F13522" s="260" t="s">
        <v>1261</v>
      </c>
      <c r="G13522" s="260" t="s">
        <v>2229</v>
      </c>
      <c r="H13522" s="265" t="s">
        <v>2250</v>
      </c>
      <c r="I13522" s="265" t="s">
        <v>135</v>
      </c>
      <c r="J13522" s="265">
        <v>-9.5</v>
      </c>
      <c r="K13522" s="83" t="str">
        <f>IFERROR(IFERROR(VLOOKUP(I13522,'DE-PARA'!B:D,3,0),VLOOKUP(I13522,'DE-PARA'!C:D,2,0)),"NÃO ENCONTRADO")</f>
        <v>Outras Saídas</v>
      </c>
      <c r="L13522" s="50" t="str">
        <f>VLOOKUP(K13522,'Base -Receita-Despesa'!$B:$AS,1,FALSE)</f>
        <v>Outras Saídas</v>
      </c>
    </row>
    <row r="13523" spans="1:12" x14ac:dyDescent="0.3">
      <c r="A13523" s="82" t="str">
        <f t="shared" si="422"/>
        <v>2019</v>
      </c>
      <c r="B13523" s="260" t="s">
        <v>2228</v>
      </c>
      <c r="C13523" s="261" t="s">
        <v>138</v>
      </c>
      <c r="D13523" s="74" t="str">
        <f t="shared" si="423"/>
        <v>mai/2019</v>
      </c>
      <c r="E13523" s="264">
        <v>43602</v>
      </c>
      <c r="F13523" s="260" t="s">
        <v>1261</v>
      </c>
      <c r="G13523" s="260" t="s">
        <v>2229</v>
      </c>
      <c r="H13523" s="265" t="s">
        <v>2250</v>
      </c>
      <c r="I13523" s="265" t="s">
        <v>135</v>
      </c>
      <c r="J13523" s="265">
        <v>-9.5</v>
      </c>
      <c r="K13523" s="83" t="str">
        <f>IFERROR(IFERROR(VLOOKUP(I13523,'DE-PARA'!B:D,3,0),VLOOKUP(I13523,'DE-PARA'!C:D,2,0)),"NÃO ENCONTRADO")</f>
        <v>Outras Saídas</v>
      </c>
      <c r="L13523" s="50" t="str">
        <f>VLOOKUP(K13523,'Base -Receita-Despesa'!$B:$AS,1,FALSE)</f>
        <v>Outras Saídas</v>
      </c>
    </row>
    <row r="13524" spans="1:12" x14ac:dyDescent="0.3">
      <c r="A13524" s="82" t="str">
        <f t="shared" si="422"/>
        <v>2019</v>
      </c>
      <c r="B13524" s="260" t="s">
        <v>2228</v>
      </c>
      <c r="C13524" s="261" t="s">
        <v>138</v>
      </c>
      <c r="D13524" s="74" t="str">
        <f t="shared" si="423"/>
        <v>mai/2019</v>
      </c>
      <c r="E13524" s="264">
        <v>43602</v>
      </c>
      <c r="F13524" s="260" t="s">
        <v>1261</v>
      </c>
      <c r="G13524" s="260" t="s">
        <v>2229</v>
      </c>
      <c r="H13524" s="265" t="s">
        <v>2250</v>
      </c>
      <c r="I13524" s="265" t="s">
        <v>135</v>
      </c>
      <c r="J13524" s="265">
        <v>-9.5</v>
      </c>
      <c r="K13524" s="83" t="str">
        <f>IFERROR(IFERROR(VLOOKUP(I13524,'DE-PARA'!B:D,3,0),VLOOKUP(I13524,'DE-PARA'!C:D,2,0)),"NÃO ENCONTRADO")</f>
        <v>Outras Saídas</v>
      </c>
      <c r="L13524" s="50" t="str">
        <f>VLOOKUP(K13524,'Base -Receita-Despesa'!$B:$AS,1,FALSE)</f>
        <v>Outras Saídas</v>
      </c>
    </row>
    <row r="13525" spans="1:12" x14ac:dyDescent="0.3">
      <c r="A13525" s="82" t="str">
        <f t="shared" si="422"/>
        <v>2019</v>
      </c>
      <c r="B13525" s="260" t="s">
        <v>2228</v>
      </c>
      <c r="C13525" s="261" t="s">
        <v>138</v>
      </c>
      <c r="D13525" s="74" t="str">
        <f t="shared" si="423"/>
        <v>mai/2019</v>
      </c>
      <c r="E13525" s="264">
        <v>43602</v>
      </c>
      <c r="F13525" s="260" t="s">
        <v>1261</v>
      </c>
      <c r="G13525" s="260" t="s">
        <v>2229</v>
      </c>
      <c r="H13525" s="265" t="s">
        <v>2250</v>
      </c>
      <c r="I13525" s="265" t="s">
        <v>135</v>
      </c>
      <c r="J13525" s="265">
        <v>-110.7</v>
      </c>
      <c r="K13525" s="83" t="str">
        <f>IFERROR(IFERROR(VLOOKUP(I13525,'DE-PARA'!B:D,3,0),VLOOKUP(I13525,'DE-PARA'!C:D,2,0)),"NÃO ENCONTRADO")</f>
        <v>Outras Saídas</v>
      </c>
      <c r="L13525" s="50" t="str">
        <f>VLOOKUP(K13525,'Base -Receita-Despesa'!$B:$AS,1,FALSE)</f>
        <v>Outras Saídas</v>
      </c>
    </row>
    <row r="13526" spans="1:12" x14ac:dyDescent="0.3">
      <c r="A13526" s="82" t="str">
        <f t="shared" si="422"/>
        <v>2019</v>
      </c>
      <c r="B13526" s="260" t="s">
        <v>2228</v>
      </c>
      <c r="C13526" s="261" t="s">
        <v>138</v>
      </c>
      <c r="D13526" s="74" t="str">
        <f t="shared" si="423"/>
        <v>mai/2019</v>
      </c>
      <c r="E13526" s="264">
        <v>43605</v>
      </c>
      <c r="F13526" s="260">
        <v>201133</v>
      </c>
      <c r="G13526" s="260" t="s">
        <v>2229</v>
      </c>
      <c r="H13526" s="265" t="s">
        <v>4511</v>
      </c>
      <c r="I13526" s="265" t="s">
        <v>2181</v>
      </c>
      <c r="J13526" s="266">
        <v>-1392.49</v>
      </c>
      <c r="K13526" s="83" t="str">
        <f>IFERROR(IFERROR(VLOOKUP(I13526,'DE-PARA'!B:D,3,0),VLOOKUP(I13526,'DE-PARA'!C:D,2,0)),"NÃO ENCONTRADO")</f>
        <v>Materiais</v>
      </c>
      <c r="L13526" s="50" t="str">
        <f>VLOOKUP(K13526,'Base -Receita-Despesa'!$B:$AS,1,FALSE)</f>
        <v>Materiais</v>
      </c>
    </row>
    <row r="13527" spans="1:12" x14ac:dyDescent="0.3">
      <c r="A13527" s="82" t="str">
        <f t="shared" si="422"/>
        <v>2019</v>
      </c>
      <c r="B13527" s="260" t="s">
        <v>2228</v>
      </c>
      <c r="C13527" s="261" t="s">
        <v>138</v>
      </c>
      <c r="D13527" s="74" t="str">
        <f t="shared" si="423"/>
        <v>mai/2019</v>
      </c>
      <c r="E13527" s="264">
        <v>43605</v>
      </c>
      <c r="F13527" s="260">
        <v>201133</v>
      </c>
      <c r="G13527" s="260" t="s">
        <v>2229</v>
      </c>
      <c r="H13527" s="265" t="s">
        <v>4511</v>
      </c>
      <c r="I13527" s="265" t="s">
        <v>562</v>
      </c>
      <c r="J13527" s="265">
        <v>-89.4</v>
      </c>
      <c r="K13527" s="83" t="str">
        <f>IFERROR(IFERROR(VLOOKUP(I13527,'DE-PARA'!B:D,3,0),VLOOKUP(I13527,'DE-PARA'!C:D,2,0)),"NÃO ENCONTRADO")</f>
        <v>Outras Saídas</v>
      </c>
      <c r="L13527" s="50" t="str">
        <f>VLOOKUP(K13527,'Base -Receita-Despesa'!$B:$AS,1,FALSE)</f>
        <v>Outras Saídas</v>
      </c>
    </row>
    <row r="13528" spans="1:12" x14ac:dyDescent="0.3">
      <c r="A13528" s="82" t="str">
        <f t="shared" si="422"/>
        <v>2019</v>
      </c>
      <c r="B13528" s="260" t="s">
        <v>2228</v>
      </c>
      <c r="C13528" s="261" t="s">
        <v>138</v>
      </c>
      <c r="D13528" s="74" t="str">
        <f t="shared" si="423"/>
        <v>mai/2019</v>
      </c>
      <c r="E13528" s="264">
        <v>43605</v>
      </c>
      <c r="F13528" s="260">
        <v>22090</v>
      </c>
      <c r="G13528" s="260" t="s">
        <v>2229</v>
      </c>
      <c r="H13528" s="265" t="s">
        <v>4402</v>
      </c>
      <c r="I13528" s="265" t="s">
        <v>2183</v>
      </c>
      <c r="J13528" s="265">
        <v>-611.48</v>
      </c>
      <c r="K13528" s="83" t="str">
        <f>IFERROR(IFERROR(VLOOKUP(I13528,'DE-PARA'!B:D,3,0),VLOOKUP(I13528,'DE-PARA'!C:D,2,0)),"NÃO ENCONTRADO")</f>
        <v>Materiais</v>
      </c>
      <c r="L13528" s="50" t="str">
        <f>VLOOKUP(K13528,'Base -Receita-Despesa'!$B:$AS,1,FALSE)</f>
        <v>Materiais</v>
      </c>
    </row>
    <row r="13529" spans="1:12" x14ac:dyDescent="0.3">
      <c r="A13529" s="82" t="str">
        <f t="shared" si="422"/>
        <v>2019</v>
      </c>
      <c r="B13529" s="260" t="s">
        <v>2228</v>
      </c>
      <c r="C13529" s="261" t="s">
        <v>138</v>
      </c>
      <c r="D13529" s="74" t="str">
        <f t="shared" si="423"/>
        <v>mai/2019</v>
      </c>
      <c r="E13529" s="264">
        <v>43605</v>
      </c>
      <c r="F13529" s="260">
        <v>22090</v>
      </c>
      <c r="G13529" s="260" t="s">
        <v>2229</v>
      </c>
      <c r="H13529" s="265" t="s">
        <v>4402</v>
      </c>
      <c r="I13529" s="265" t="s">
        <v>562</v>
      </c>
      <c r="J13529" s="265">
        <v>-17.73</v>
      </c>
      <c r="K13529" s="83" t="str">
        <f>IFERROR(IFERROR(VLOOKUP(I13529,'DE-PARA'!B:D,3,0),VLOOKUP(I13529,'DE-PARA'!C:D,2,0)),"NÃO ENCONTRADO")</f>
        <v>Outras Saídas</v>
      </c>
      <c r="L13529" s="50" t="str">
        <f>VLOOKUP(K13529,'Base -Receita-Despesa'!$B:$AS,1,FALSE)</f>
        <v>Outras Saídas</v>
      </c>
    </row>
    <row r="13530" spans="1:12" x14ac:dyDescent="0.3">
      <c r="A13530" s="82" t="str">
        <f t="shared" si="422"/>
        <v>2019</v>
      </c>
      <c r="B13530" s="260" t="s">
        <v>2228</v>
      </c>
      <c r="C13530" s="261" t="s">
        <v>138</v>
      </c>
      <c r="D13530" s="74" t="str">
        <f t="shared" si="423"/>
        <v>mai/2019</v>
      </c>
      <c r="E13530" s="264">
        <v>43605</v>
      </c>
      <c r="F13530" s="260">
        <v>23640</v>
      </c>
      <c r="G13530" s="260" t="s">
        <v>2229</v>
      </c>
      <c r="H13530" s="265" t="s">
        <v>4407</v>
      </c>
      <c r="I13530" s="265" t="s">
        <v>2182</v>
      </c>
      <c r="J13530" s="266">
        <v>-2074.34</v>
      </c>
      <c r="K13530" s="83" t="str">
        <f>IFERROR(IFERROR(VLOOKUP(I13530,'DE-PARA'!B:D,3,0),VLOOKUP(I13530,'DE-PARA'!C:D,2,0)),"NÃO ENCONTRADO")</f>
        <v>Materiais</v>
      </c>
      <c r="L13530" s="50" t="str">
        <f>VLOOKUP(K13530,'Base -Receita-Despesa'!$B:$AS,1,FALSE)</f>
        <v>Materiais</v>
      </c>
    </row>
    <row r="13531" spans="1:12" x14ac:dyDescent="0.3">
      <c r="A13531" s="82" t="str">
        <f t="shared" si="422"/>
        <v>2019</v>
      </c>
      <c r="B13531" s="260" t="s">
        <v>2228</v>
      </c>
      <c r="C13531" s="261" t="s">
        <v>138</v>
      </c>
      <c r="D13531" s="74" t="str">
        <f t="shared" si="423"/>
        <v>mai/2019</v>
      </c>
      <c r="E13531" s="264">
        <v>43605</v>
      </c>
      <c r="F13531" s="260">
        <v>23640</v>
      </c>
      <c r="G13531" s="260" t="s">
        <v>2229</v>
      </c>
      <c r="H13531" s="265" t="s">
        <v>4407</v>
      </c>
      <c r="I13531" s="265" t="s">
        <v>562</v>
      </c>
      <c r="J13531" s="265">
        <v>-462.06</v>
      </c>
      <c r="K13531" s="83" t="str">
        <f>IFERROR(IFERROR(VLOOKUP(I13531,'DE-PARA'!B:D,3,0),VLOOKUP(I13531,'DE-PARA'!C:D,2,0)),"NÃO ENCONTRADO")</f>
        <v>Outras Saídas</v>
      </c>
      <c r="L13531" s="50" t="str">
        <f>VLOOKUP(K13531,'Base -Receita-Despesa'!$B:$AS,1,FALSE)</f>
        <v>Outras Saídas</v>
      </c>
    </row>
    <row r="13532" spans="1:12" x14ac:dyDescent="0.3">
      <c r="A13532" s="82" t="str">
        <f t="shared" si="422"/>
        <v>2019</v>
      </c>
      <c r="B13532" s="260" t="s">
        <v>2228</v>
      </c>
      <c r="C13532" s="261" t="s">
        <v>138</v>
      </c>
      <c r="D13532" s="74" t="str">
        <f t="shared" si="423"/>
        <v>mai/2019</v>
      </c>
      <c r="E13532" s="264">
        <v>43605</v>
      </c>
      <c r="F13532" s="260">
        <v>11271</v>
      </c>
      <c r="G13532" s="260" t="s">
        <v>2229</v>
      </c>
      <c r="H13532" s="265" t="s">
        <v>4468</v>
      </c>
      <c r="I13532" s="265" t="s">
        <v>2183</v>
      </c>
      <c r="J13532" s="265">
        <v>-155.55000000000001</v>
      </c>
      <c r="K13532" s="83" t="str">
        <f>IFERROR(IFERROR(VLOOKUP(I13532,'DE-PARA'!B:D,3,0),VLOOKUP(I13532,'DE-PARA'!C:D,2,0)),"NÃO ENCONTRADO")</f>
        <v>Materiais</v>
      </c>
      <c r="L13532" s="50" t="str">
        <f>VLOOKUP(K13532,'Base -Receita-Despesa'!$B:$AS,1,FALSE)</f>
        <v>Materiais</v>
      </c>
    </row>
    <row r="13533" spans="1:12" x14ac:dyDescent="0.3">
      <c r="A13533" s="82" t="str">
        <f t="shared" si="422"/>
        <v>2019</v>
      </c>
      <c r="B13533" s="260" t="s">
        <v>2228</v>
      </c>
      <c r="C13533" s="261" t="s">
        <v>138</v>
      </c>
      <c r="D13533" s="74" t="str">
        <f t="shared" si="423"/>
        <v>mai/2019</v>
      </c>
      <c r="E13533" s="264">
        <v>43605</v>
      </c>
      <c r="F13533" s="260">
        <v>42494</v>
      </c>
      <c r="G13533" s="260" t="s">
        <v>2229</v>
      </c>
      <c r="H13533" s="265" t="s">
        <v>3287</v>
      </c>
      <c r="I13533" s="265" t="s">
        <v>2182</v>
      </c>
      <c r="J13533" s="265">
        <v>-915</v>
      </c>
      <c r="K13533" s="83" t="str">
        <f>IFERROR(IFERROR(VLOOKUP(I13533,'DE-PARA'!B:D,3,0),VLOOKUP(I13533,'DE-PARA'!C:D,2,0)),"NÃO ENCONTRADO")</f>
        <v>Materiais</v>
      </c>
      <c r="L13533" s="50" t="str">
        <f>VLOOKUP(K13533,'Base -Receita-Despesa'!$B:$AS,1,FALSE)</f>
        <v>Materiais</v>
      </c>
    </row>
    <row r="13534" spans="1:12" x14ac:dyDescent="0.3">
      <c r="A13534" s="82" t="str">
        <f t="shared" si="422"/>
        <v>2019</v>
      </c>
      <c r="B13534" s="260" t="s">
        <v>2228</v>
      </c>
      <c r="C13534" s="261" t="s">
        <v>138</v>
      </c>
      <c r="D13534" s="74" t="str">
        <f t="shared" si="423"/>
        <v>mai/2019</v>
      </c>
      <c r="E13534" s="264">
        <v>43605</v>
      </c>
      <c r="F13534" s="260">
        <v>42604</v>
      </c>
      <c r="G13534" s="260" t="s">
        <v>2229</v>
      </c>
      <c r="H13534" s="265" t="s">
        <v>3287</v>
      </c>
      <c r="I13534" s="265" t="s">
        <v>2182</v>
      </c>
      <c r="J13534" s="265">
        <v>-760</v>
      </c>
      <c r="K13534" s="83" t="str">
        <f>IFERROR(IFERROR(VLOOKUP(I13534,'DE-PARA'!B:D,3,0),VLOOKUP(I13534,'DE-PARA'!C:D,2,0)),"NÃO ENCONTRADO")</f>
        <v>Materiais</v>
      </c>
      <c r="L13534" s="50" t="str">
        <f>VLOOKUP(K13534,'Base -Receita-Despesa'!$B:$AS,1,FALSE)</f>
        <v>Materiais</v>
      </c>
    </row>
    <row r="13535" spans="1:12" x14ac:dyDescent="0.3">
      <c r="A13535" s="82" t="str">
        <f t="shared" si="422"/>
        <v>2019</v>
      </c>
      <c r="B13535" s="260" t="s">
        <v>2228</v>
      </c>
      <c r="C13535" s="261" t="s">
        <v>138</v>
      </c>
      <c r="D13535" s="74" t="str">
        <f t="shared" si="423"/>
        <v>mai/2019</v>
      </c>
      <c r="E13535" s="264">
        <v>43605</v>
      </c>
      <c r="F13535" s="260">
        <v>8647</v>
      </c>
      <c r="G13535" s="260" t="s">
        <v>2229</v>
      </c>
      <c r="H13535" s="265" t="s">
        <v>4443</v>
      </c>
      <c r="I13535" s="265" t="s">
        <v>2182</v>
      </c>
      <c r="J13535" s="265">
        <v>-375</v>
      </c>
      <c r="K13535" s="83" t="str">
        <f>IFERROR(IFERROR(VLOOKUP(I13535,'DE-PARA'!B:D,3,0),VLOOKUP(I13535,'DE-PARA'!C:D,2,0)),"NÃO ENCONTRADO")</f>
        <v>Materiais</v>
      </c>
      <c r="L13535" s="50" t="str">
        <f>VLOOKUP(K13535,'Base -Receita-Despesa'!$B:$AS,1,FALSE)</f>
        <v>Materiais</v>
      </c>
    </row>
    <row r="13536" spans="1:12" x14ac:dyDescent="0.3">
      <c r="A13536" s="82" t="str">
        <f t="shared" si="422"/>
        <v>2019</v>
      </c>
      <c r="B13536" s="260" t="s">
        <v>2228</v>
      </c>
      <c r="C13536" s="261" t="s">
        <v>138</v>
      </c>
      <c r="D13536" s="74" t="str">
        <f t="shared" si="423"/>
        <v>mai/2019</v>
      </c>
      <c r="E13536" s="264">
        <v>43605</v>
      </c>
      <c r="F13536" s="260" t="s">
        <v>4523</v>
      </c>
      <c r="G13536" s="260" t="s">
        <v>2229</v>
      </c>
      <c r="H13536" s="265" t="s">
        <v>4524</v>
      </c>
      <c r="I13536" s="265" t="s">
        <v>128</v>
      </c>
      <c r="J13536" s="265">
        <v>-80.44</v>
      </c>
      <c r="K13536" s="83" t="str">
        <f>IFERROR(IFERROR(VLOOKUP(I13536,'DE-PARA'!B:D,3,0),VLOOKUP(I13536,'DE-PARA'!C:D,2,0)),"NÃO ENCONTRADO")</f>
        <v>Encargos sobre Folha de Pagamento</v>
      </c>
      <c r="L13536" s="50" t="str">
        <f>VLOOKUP(K13536,'Base -Receita-Despesa'!$B:$AS,1,FALSE)</f>
        <v>Encargos sobre Folha de Pagamento</v>
      </c>
    </row>
    <row r="13537" spans="1:12" x14ac:dyDescent="0.3">
      <c r="A13537" s="82" t="str">
        <f t="shared" si="422"/>
        <v>2019</v>
      </c>
      <c r="B13537" s="260" t="s">
        <v>2228</v>
      </c>
      <c r="C13537" s="261" t="s">
        <v>138</v>
      </c>
      <c r="D13537" s="74" t="str">
        <f t="shared" si="423"/>
        <v>mai/2019</v>
      </c>
      <c r="E13537" s="264">
        <v>43605</v>
      </c>
      <c r="F13537" s="260" t="s">
        <v>4530</v>
      </c>
      <c r="G13537" s="260" t="s">
        <v>2229</v>
      </c>
      <c r="H13537" s="265" t="s">
        <v>2845</v>
      </c>
      <c r="I13537" s="265" t="s">
        <v>846</v>
      </c>
      <c r="J13537" s="265">
        <v>-25</v>
      </c>
      <c r="K13537" s="83" t="str">
        <f>IFERROR(IFERROR(VLOOKUP(I13537,'DE-PARA'!B:D,3,0),VLOOKUP(I13537,'DE-PARA'!C:D,2,0)),"NÃO ENCONTRADO")</f>
        <v>Pessoal</v>
      </c>
      <c r="L13537" s="50" t="str">
        <f>VLOOKUP(K13537,'Base -Receita-Despesa'!$B:$AS,1,FALSE)</f>
        <v>Pessoal</v>
      </c>
    </row>
    <row r="13538" spans="1:12" x14ac:dyDescent="0.3">
      <c r="A13538" s="82" t="str">
        <f t="shared" si="422"/>
        <v>2019</v>
      </c>
      <c r="B13538" s="260" t="s">
        <v>2228</v>
      </c>
      <c r="C13538" s="261" t="s">
        <v>138</v>
      </c>
      <c r="D13538" s="74" t="str">
        <f t="shared" si="423"/>
        <v>mai/2019</v>
      </c>
      <c r="E13538" s="264">
        <v>43605</v>
      </c>
      <c r="F13538" s="260" t="s">
        <v>4517</v>
      </c>
      <c r="G13538" s="260" t="s">
        <v>2229</v>
      </c>
      <c r="H13538" s="265" t="s">
        <v>2359</v>
      </c>
      <c r="I13538" s="265" t="s">
        <v>2209</v>
      </c>
      <c r="J13538" s="265">
        <v>-303.16000000000003</v>
      </c>
      <c r="K13538" s="83" t="str">
        <f>IFERROR(IFERROR(VLOOKUP(I13538,'DE-PARA'!B:D,3,0),VLOOKUP(I13538,'DE-PARA'!C:D,2,0)),"NÃO ENCONTRADO")</f>
        <v>Despesas com Viagens</v>
      </c>
      <c r="L13538" s="50" t="str">
        <f>VLOOKUP(K13538,'Base -Receita-Despesa'!$B:$AS,1,FALSE)</f>
        <v>Despesas com Viagens</v>
      </c>
    </row>
    <row r="13539" spans="1:12" x14ac:dyDescent="0.3">
      <c r="A13539" s="82" t="str">
        <f t="shared" si="422"/>
        <v>2019</v>
      </c>
      <c r="B13539" s="260" t="s">
        <v>2228</v>
      </c>
      <c r="C13539" s="261" t="s">
        <v>138</v>
      </c>
      <c r="D13539" s="74" t="str">
        <f t="shared" si="423"/>
        <v>mai/2019</v>
      </c>
      <c r="E13539" s="264">
        <v>43605</v>
      </c>
      <c r="F13539" s="260">
        <v>35976</v>
      </c>
      <c r="G13539" s="260" t="s">
        <v>2229</v>
      </c>
      <c r="H13539" s="265" t="s">
        <v>4531</v>
      </c>
      <c r="I13539" s="265" t="s">
        <v>2182</v>
      </c>
      <c r="J13539" s="265">
        <v>-360.32</v>
      </c>
      <c r="K13539" s="83" t="str">
        <f>IFERROR(IFERROR(VLOOKUP(I13539,'DE-PARA'!B:D,3,0),VLOOKUP(I13539,'DE-PARA'!C:D,2,0)),"NÃO ENCONTRADO")</f>
        <v>Materiais</v>
      </c>
      <c r="L13539" s="50" t="str">
        <f>VLOOKUP(K13539,'Base -Receita-Despesa'!$B:$AS,1,FALSE)</f>
        <v>Materiais</v>
      </c>
    </row>
    <row r="13540" spans="1:12" x14ac:dyDescent="0.3">
      <c r="A13540" s="82" t="str">
        <f t="shared" si="422"/>
        <v>2019</v>
      </c>
      <c r="B13540" s="260" t="s">
        <v>2228</v>
      </c>
      <c r="C13540" s="261" t="s">
        <v>138</v>
      </c>
      <c r="D13540" s="74" t="str">
        <f t="shared" si="423"/>
        <v>mai/2019</v>
      </c>
      <c r="E13540" s="264">
        <v>43605</v>
      </c>
      <c r="F13540" s="260">
        <v>35976</v>
      </c>
      <c r="G13540" s="260" t="s">
        <v>2229</v>
      </c>
      <c r="H13540" s="265" t="s">
        <v>4531</v>
      </c>
      <c r="I13540" s="265" t="s">
        <v>562</v>
      </c>
      <c r="J13540" s="265">
        <v>-14.66</v>
      </c>
      <c r="K13540" s="83" t="str">
        <f>IFERROR(IFERROR(VLOOKUP(I13540,'DE-PARA'!B:D,3,0),VLOOKUP(I13540,'DE-PARA'!C:D,2,0)),"NÃO ENCONTRADO")</f>
        <v>Outras Saídas</v>
      </c>
      <c r="L13540" s="50" t="str">
        <f>VLOOKUP(K13540,'Base -Receita-Despesa'!$B:$AS,1,FALSE)</f>
        <v>Outras Saídas</v>
      </c>
    </row>
    <row r="13541" spans="1:12" x14ac:dyDescent="0.3">
      <c r="A13541" s="82" t="str">
        <f t="shared" si="422"/>
        <v>2019</v>
      </c>
      <c r="B13541" s="260" t="s">
        <v>2228</v>
      </c>
      <c r="C13541" s="261" t="s">
        <v>138</v>
      </c>
      <c r="D13541" s="74" t="str">
        <f t="shared" si="423"/>
        <v>mai/2019</v>
      </c>
      <c r="E13541" s="264">
        <v>43605</v>
      </c>
      <c r="F13541" s="260">
        <v>10820</v>
      </c>
      <c r="G13541" s="260" t="s">
        <v>2229</v>
      </c>
      <c r="H13541" s="265" t="s">
        <v>4369</v>
      </c>
      <c r="I13541" s="265" t="s">
        <v>2183</v>
      </c>
      <c r="J13541" s="266">
        <v>-1097.0999999999999</v>
      </c>
      <c r="K13541" s="83" t="str">
        <f>IFERROR(IFERROR(VLOOKUP(I13541,'DE-PARA'!B:D,3,0),VLOOKUP(I13541,'DE-PARA'!C:D,2,0)),"NÃO ENCONTRADO")</f>
        <v>Materiais</v>
      </c>
      <c r="L13541" s="50" t="str">
        <f>VLOOKUP(K13541,'Base -Receita-Despesa'!$B:$AS,1,FALSE)</f>
        <v>Materiais</v>
      </c>
    </row>
    <row r="13542" spans="1:12" x14ac:dyDescent="0.3">
      <c r="A13542" s="82" t="str">
        <f t="shared" si="422"/>
        <v>2019</v>
      </c>
      <c r="B13542" s="260" t="s">
        <v>2228</v>
      </c>
      <c r="C13542" s="261" t="s">
        <v>138</v>
      </c>
      <c r="D13542" s="74" t="str">
        <f t="shared" si="423"/>
        <v>mai/2019</v>
      </c>
      <c r="E13542" s="264">
        <v>43605</v>
      </c>
      <c r="F13542" s="260">
        <v>18027</v>
      </c>
      <c r="G13542" s="260" t="s">
        <v>2229</v>
      </c>
      <c r="H13542" s="265" t="s">
        <v>4515</v>
      </c>
      <c r="I13542" s="265" t="s">
        <v>2181</v>
      </c>
      <c r="J13542" s="266">
        <v>-3772.62</v>
      </c>
      <c r="K13542" s="83" t="str">
        <f>IFERROR(IFERROR(VLOOKUP(I13542,'DE-PARA'!B:D,3,0),VLOOKUP(I13542,'DE-PARA'!C:D,2,0)),"NÃO ENCONTRADO")</f>
        <v>Materiais</v>
      </c>
      <c r="L13542" s="50" t="str">
        <f>VLOOKUP(K13542,'Base -Receita-Despesa'!$B:$AS,1,FALSE)</f>
        <v>Materiais</v>
      </c>
    </row>
    <row r="13543" spans="1:12" x14ac:dyDescent="0.3">
      <c r="A13543" s="82" t="str">
        <f t="shared" si="422"/>
        <v>2019</v>
      </c>
      <c r="B13543" s="260" t="s">
        <v>2228</v>
      </c>
      <c r="C13543" s="261" t="s">
        <v>138</v>
      </c>
      <c r="D13543" s="74" t="str">
        <f t="shared" si="423"/>
        <v>mai/2019</v>
      </c>
      <c r="E13543" s="264">
        <v>43605</v>
      </c>
      <c r="F13543" s="260">
        <v>17824</v>
      </c>
      <c r="G13543" s="260" t="s">
        <v>2229</v>
      </c>
      <c r="H13543" s="265" t="s">
        <v>4515</v>
      </c>
      <c r="I13543" s="265" t="s">
        <v>2181</v>
      </c>
      <c r="J13543" s="266">
        <v>-1638.63</v>
      </c>
      <c r="K13543" s="83" t="str">
        <f>IFERROR(IFERROR(VLOOKUP(I13543,'DE-PARA'!B:D,3,0),VLOOKUP(I13543,'DE-PARA'!C:D,2,0)),"NÃO ENCONTRADO")</f>
        <v>Materiais</v>
      </c>
      <c r="L13543" s="50" t="str">
        <f>VLOOKUP(K13543,'Base -Receita-Despesa'!$B:$AS,1,FALSE)</f>
        <v>Materiais</v>
      </c>
    </row>
    <row r="13544" spans="1:12" x14ac:dyDescent="0.3">
      <c r="A13544" s="82" t="str">
        <f t="shared" si="422"/>
        <v>2019</v>
      </c>
      <c r="B13544" s="260" t="s">
        <v>2228</v>
      </c>
      <c r="C13544" s="261" t="s">
        <v>138</v>
      </c>
      <c r="D13544" s="74" t="str">
        <f t="shared" si="423"/>
        <v>mai/2019</v>
      </c>
      <c r="E13544" s="264">
        <v>43605</v>
      </c>
      <c r="F13544" s="260">
        <v>151982</v>
      </c>
      <c r="G13544" s="260" t="s">
        <v>2229</v>
      </c>
      <c r="H13544" s="265" t="s">
        <v>707</v>
      </c>
      <c r="I13544" s="265" t="s">
        <v>2188</v>
      </c>
      <c r="J13544" s="266">
        <v>-3114.5</v>
      </c>
      <c r="K13544" s="83" t="str">
        <f>IFERROR(IFERROR(VLOOKUP(I13544,'DE-PARA'!B:D,3,0),VLOOKUP(I13544,'DE-PARA'!C:D,2,0)),"NÃO ENCONTRADO")</f>
        <v>Materiais</v>
      </c>
      <c r="L13544" s="50" t="str">
        <f>VLOOKUP(K13544,'Base -Receita-Despesa'!$B:$AS,1,FALSE)</f>
        <v>Materiais</v>
      </c>
    </row>
    <row r="13545" spans="1:12" x14ac:dyDescent="0.3">
      <c r="A13545" s="82" t="str">
        <f t="shared" si="422"/>
        <v>2019</v>
      </c>
      <c r="B13545" s="260" t="s">
        <v>2228</v>
      </c>
      <c r="C13545" s="261" t="s">
        <v>138</v>
      </c>
      <c r="D13545" s="74" t="str">
        <f t="shared" si="423"/>
        <v>mai/2019</v>
      </c>
      <c r="E13545" s="264">
        <v>43605</v>
      </c>
      <c r="F13545" s="260">
        <v>3571</v>
      </c>
      <c r="G13545" s="260" t="s">
        <v>2229</v>
      </c>
      <c r="H13545" s="265" t="s">
        <v>4441</v>
      </c>
      <c r="I13545" s="265" t="s">
        <v>2182</v>
      </c>
      <c r="J13545" s="265">
        <v>-786.84</v>
      </c>
      <c r="K13545" s="83" t="str">
        <f>IFERROR(IFERROR(VLOOKUP(I13545,'DE-PARA'!B:D,3,0),VLOOKUP(I13545,'DE-PARA'!C:D,2,0)),"NÃO ENCONTRADO")</f>
        <v>Materiais</v>
      </c>
      <c r="L13545" s="50" t="str">
        <f>VLOOKUP(K13545,'Base -Receita-Despesa'!$B:$AS,1,FALSE)</f>
        <v>Materiais</v>
      </c>
    </row>
    <row r="13546" spans="1:12" x14ac:dyDescent="0.3">
      <c r="A13546" s="82" t="str">
        <f t="shared" ref="A13546:A13609" si="424">IF(K13546="NÃO ENCONTRADO",0,RIGHT(D13546,4))</f>
        <v>2019</v>
      </c>
      <c r="B13546" s="260" t="s">
        <v>2228</v>
      </c>
      <c r="C13546" s="261" t="s">
        <v>138</v>
      </c>
      <c r="D13546" s="74" t="str">
        <f t="shared" si="423"/>
        <v>mai/2019</v>
      </c>
      <c r="E13546" s="264">
        <v>43605</v>
      </c>
      <c r="F13546" s="260">
        <v>3688</v>
      </c>
      <c r="G13546" s="260" t="s">
        <v>2229</v>
      </c>
      <c r="H13546" s="265" t="s">
        <v>4441</v>
      </c>
      <c r="I13546" s="265" t="s">
        <v>2182</v>
      </c>
      <c r="J13546" s="265">
        <v>-455.6</v>
      </c>
      <c r="K13546" s="83" t="str">
        <f>IFERROR(IFERROR(VLOOKUP(I13546,'DE-PARA'!B:D,3,0),VLOOKUP(I13546,'DE-PARA'!C:D,2,0)),"NÃO ENCONTRADO")</f>
        <v>Materiais</v>
      </c>
      <c r="L13546" s="50" t="str">
        <f>VLOOKUP(K13546,'Base -Receita-Despesa'!$B:$AS,1,FALSE)</f>
        <v>Materiais</v>
      </c>
    </row>
    <row r="13547" spans="1:12" x14ac:dyDescent="0.3">
      <c r="A13547" s="82" t="str">
        <f t="shared" si="424"/>
        <v>2019</v>
      </c>
      <c r="B13547" s="260" t="s">
        <v>2228</v>
      </c>
      <c r="C13547" s="261" t="s">
        <v>138</v>
      </c>
      <c r="D13547" s="74" t="str">
        <f t="shared" si="423"/>
        <v>mai/2019</v>
      </c>
      <c r="E13547" s="264">
        <v>43605</v>
      </c>
      <c r="F13547" s="260">
        <v>452</v>
      </c>
      <c r="G13547" s="260" t="s">
        <v>2229</v>
      </c>
      <c r="H13547" s="265" t="s">
        <v>4385</v>
      </c>
      <c r="I13547" s="265" t="s">
        <v>120</v>
      </c>
      <c r="J13547" s="266">
        <v>-42620</v>
      </c>
      <c r="K13547" s="83" t="str">
        <f>IFERROR(IFERROR(VLOOKUP(I13547,'DE-PARA'!B:D,3,0),VLOOKUP(I13547,'DE-PARA'!C:D,2,0)),"NÃO ENCONTRADO")</f>
        <v>Serviços</v>
      </c>
      <c r="L13547" s="50" t="str">
        <f>VLOOKUP(K13547,'Base -Receita-Despesa'!$B:$AS,1,FALSE)</f>
        <v>Serviços</v>
      </c>
    </row>
    <row r="13548" spans="1:12" x14ac:dyDescent="0.3">
      <c r="A13548" s="82" t="str">
        <f t="shared" si="424"/>
        <v>2019</v>
      </c>
      <c r="B13548" s="260" t="s">
        <v>2228</v>
      </c>
      <c r="C13548" s="261" t="s">
        <v>138</v>
      </c>
      <c r="D13548" s="74" t="str">
        <f t="shared" si="423"/>
        <v>mai/2019</v>
      </c>
      <c r="E13548" s="264">
        <v>43605</v>
      </c>
      <c r="F13548" s="260" t="s">
        <v>3376</v>
      </c>
      <c r="G13548" s="260" t="s">
        <v>2229</v>
      </c>
      <c r="H13548" s="265" t="s">
        <v>4470</v>
      </c>
      <c r="I13548" s="265" t="s">
        <v>130</v>
      </c>
      <c r="J13548" s="266">
        <v>-1317.67</v>
      </c>
      <c r="K13548" s="83" t="str">
        <f>IFERROR(IFERROR(VLOOKUP(I13548,'DE-PARA'!B:D,3,0),VLOOKUP(I13548,'DE-PARA'!C:D,2,0)),"NÃO ENCONTRADO")</f>
        <v>Rescisões Trabalhistas</v>
      </c>
      <c r="L13548" s="50" t="str">
        <f>VLOOKUP(K13548,'Base -Receita-Despesa'!$B:$AS,1,FALSE)</f>
        <v>Rescisões Trabalhistas</v>
      </c>
    </row>
    <row r="13549" spans="1:12" x14ac:dyDescent="0.3">
      <c r="A13549" s="82" t="str">
        <f t="shared" si="424"/>
        <v>2019</v>
      </c>
      <c r="B13549" s="260" t="s">
        <v>2228</v>
      </c>
      <c r="C13549" s="261" t="s">
        <v>138</v>
      </c>
      <c r="D13549" s="74" t="str">
        <f t="shared" si="423"/>
        <v>mai/2019</v>
      </c>
      <c r="E13549" s="264">
        <v>43605</v>
      </c>
      <c r="F13549" s="260" t="s">
        <v>1070</v>
      </c>
      <c r="G13549" s="260" t="s">
        <v>2229</v>
      </c>
      <c r="H13549" s="265" t="s">
        <v>1071</v>
      </c>
      <c r="I13549" s="265" t="s">
        <v>2237</v>
      </c>
      <c r="J13549" s="266">
        <v>91045.06</v>
      </c>
      <c r="K13549" s="83" t="str">
        <f>IFERROR(IFERROR(VLOOKUP(I13549,'DE-PARA'!B:D,3,0),VLOOKUP(I13549,'DE-PARA'!C:D,2,0)),"NÃO ENCONTRADO")</f>
        <v>Entrada Conta Aplicação (+)</v>
      </c>
      <c r="L13549" s="50" t="str">
        <f>VLOOKUP(K13549,'Base -Receita-Despesa'!$B:$AS,1,FALSE)</f>
        <v>ENTRADA CONTA APLICAÇÃO (+)</v>
      </c>
    </row>
    <row r="13550" spans="1:12" x14ac:dyDescent="0.3">
      <c r="A13550" s="82" t="str">
        <f t="shared" si="424"/>
        <v>2019</v>
      </c>
      <c r="B13550" s="260" t="s">
        <v>2228</v>
      </c>
      <c r="C13550" s="261" t="s">
        <v>138</v>
      </c>
      <c r="D13550" s="74" t="str">
        <f t="shared" si="423"/>
        <v>mai/2019</v>
      </c>
      <c r="E13550" s="264">
        <v>43605</v>
      </c>
      <c r="F13550" s="260">
        <v>279717</v>
      </c>
      <c r="G13550" s="260" t="s">
        <v>2229</v>
      </c>
      <c r="H13550" s="265" t="s">
        <v>222</v>
      </c>
      <c r="I13550" s="265" t="s">
        <v>2182</v>
      </c>
      <c r="J13550" s="266">
        <v>-1355.43</v>
      </c>
      <c r="K13550" s="83" t="str">
        <f>IFERROR(IFERROR(VLOOKUP(I13550,'DE-PARA'!B:D,3,0),VLOOKUP(I13550,'DE-PARA'!C:D,2,0)),"NÃO ENCONTRADO")</f>
        <v>Materiais</v>
      </c>
      <c r="L13550" s="50" t="str">
        <f>VLOOKUP(K13550,'Base -Receita-Despesa'!$B:$AS,1,FALSE)</f>
        <v>Materiais</v>
      </c>
    </row>
    <row r="13551" spans="1:12" x14ac:dyDescent="0.3">
      <c r="A13551" s="82" t="str">
        <f t="shared" si="424"/>
        <v>2019</v>
      </c>
      <c r="B13551" s="260" t="s">
        <v>2228</v>
      </c>
      <c r="C13551" s="261" t="s">
        <v>138</v>
      </c>
      <c r="D13551" s="74" t="str">
        <f t="shared" si="423"/>
        <v>mai/2019</v>
      </c>
      <c r="E13551" s="264">
        <v>43605</v>
      </c>
      <c r="F13551" s="260">
        <v>279714</v>
      </c>
      <c r="G13551" s="260" t="s">
        <v>2229</v>
      </c>
      <c r="H13551" s="265" t="s">
        <v>222</v>
      </c>
      <c r="I13551" s="265" t="s">
        <v>2181</v>
      </c>
      <c r="J13551" s="266">
        <v>-4493.6499999999996</v>
      </c>
      <c r="K13551" s="83" t="str">
        <f>IFERROR(IFERROR(VLOOKUP(I13551,'DE-PARA'!B:D,3,0),VLOOKUP(I13551,'DE-PARA'!C:D,2,0)),"NÃO ENCONTRADO")</f>
        <v>Materiais</v>
      </c>
      <c r="L13551" s="50" t="str">
        <f>VLOOKUP(K13551,'Base -Receita-Despesa'!$B:$AS,1,FALSE)</f>
        <v>Materiais</v>
      </c>
    </row>
    <row r="13552" spans="1:12" x14ac:dyDescent="0.3">
      <c r="A13552" s="82" t="str">
        <f t="shared" si="424"/>
        <v>2019</v>
      </c>
      <c r="B13552" s="260" t="s">
        <v>2228</v>
      </c>
      <c r="C13552" s="261" t="s">
        <v>138</v>
      </c>
      <c r="D13552" s="74" t="str">
        <f t="shared" si="423"/>
        <v>mai/2019</v>
      </c>
      <c r="E13552" s="264">
        <v>43605</v>
      </c>
      <c r="F13552" s="260">
        <v>279715</v>
      </c>
      <c r="G13552" s="260" t="s">
        <v>2229</v>
      </c>
      <c r="H13552" s="265" t="s">
        <v>222</v>
      </c>
      <c r="I13552" s="265" t="s">
        <v>2181</v>
      </c>
      <c r="J13552" s="266">
        <v>-1903.78</v>
      </c>
      <c r="K13552" s="83" t="str">
        <f>IFERROR(IFERROR(VLOOKUP(I13552,'DE-PARA'!B:D,3,0),VLOOKUP(I13552,'DE-PARA'!C:D,2,0)),"NÃO ENCONTRADO")</f>
        <v>Materiais</v>
      </c>
      <c r="L13552" s="50" t="str">
        <f>VLOOKUP(K13552,'Base -Receita-Despesa'!$B:$AS,1,FALSE)</f>
        <v>Materiais</v>
      </c>
    </row>
    <row r="13553" spans="1:12" x14ac:dyDescent="0.3">
      <c r="A13553" s="82" t="str">
        <f t="shared" si="424"/>
        <v>2019</v>
      </c>
      <c r="B13553" s="260" t="s">
        <v>2228</v>
      </c>
      <c r="C13553" s="261" t="s">
        <v>138</v>
      </c>
      <c r="D13553" s="74" t="str">
        <f t="shared" si="423"/>
        <v>mai/2019</v>
      </c>
      <c r="E13553" s="264">
        <v>43605</v>
      </c>
      <c r="F13553" s="260">
        <v>87233</v>
      </c>
      <c r="G13553" s="260" t="s">
        <v>2229</v>
      </c>
      <c r="H13553" s="265" t="s">
        <v>3294</v>
      </c>
      <c r="I13553" s="265" t="s">
        <v>2181</v>
      </c>
      <c r="J13553" s="266">
        <v>-3780.4</v>
      </c>
      <c r="K13553" s="83" t="str">
        <f>IFERROR(IFERROR(VLOOKUP(I13553,'DE-PARA'!B:D,3,0),VLOOKUP(I13553,'DE-PARA'!C:D,2,0)),"NÃO ENCONTRADO")</f>
        <v>Materiais</v>
      </c>
      <c r="L13553" s="50" t="str">
        <f>VLOOKUP(K13553,'Base -Receita-Despesa'!$B:$AS,1,FALSE)</f>
        <v>Materiais</v>
      </c>
    </row>
    <row r="13554" spans="1:12" x14ac:dyDescent="0.3">
      <c r="A13554" s="82" t="str">
        <f t="shared" si="424"/>
        <v>2019</v>
      </c>
      <c r="B13554" s="260" t="s">
        <v>2228</v>
      </c>
      <c r="C13554" s="261" t="s">
        <v>138</v>
      </c>
      <c r="D13554" s="74" t="str">
        <f t="shared" si="423"/>
        <v>mai/2019</v>
      </c>
      <c r="E13554" s="264">
        <v>43605</v>
      </c>
      <c r="F13554" s="260">
        <v>122</v>
      </c>
      <c r="G13554" s="260" t="s">
        <v>2229</v>
      </c>
      <c r="H13554" s="265" t="s">
        <v>3270</v>
      </c>
      <c r="I13554" s="265" t="s">
        <v>2177</v>
      </c>
      <c r="J13554" s="266">
        <v>-10000</v>
      </c>
      <c r="K13554" s="83" t="str">
        <f>IFERROR(IFERROR(VLOOKUP(I13554,'DE-PARA'!B:D,3,0),VLOOKUP(I13554,'DE-PARA'!C:D,2,0)),"NÃO ENCONTRADO")</f>
        <v>Pessoal</v>
      </c>
      <c r="L13554" s="50" t="str">
        <f>VLOOKUP(K13554,'Base -Receita-Despesa'!$B:$AS,1,FALSE)</f>
        <v>Pessoal</v>
      </c>
    </row>
    <row r="13555" spans="1:12" x14ac:dyDescent="0.3">
      <c r="A13555" s="82" t="str">
        <f t="shared" si="424"/>
        <v>2019</v>
      </c>
      <c r="B13555" s="260" t="s">
        <v>2228</v>
      </c>
      <c r="C13555" s="261" t="s">
        <v>138</v>
      </c>
      <c r="D13555" s="74" t="str">
        <f t="shared" si="423"/>
        <v>mai/2019</v>
      </c>
      <c r="E13555" s="264">
        <v>43605</v>
      </c>
      <c r="F13555" s="260" t="s">
        <v>1261</v>
      </c>
      <c r="G13555" s="260" t="s">
        <v>2229</v>
      </c>
      <c r="H13555" s="265" t="s">
        <v>2250</v>
      </c>
      <c r="I13555" s="265" t="s">
        <v>135</v>
      </c>
      <c r="J13555" s="265">
        <v>-9.5</v>
      </c>
      <c r="K13555" s="83" t="str">
        <f>IFERROR(IFERROR(VLOOKUP(I13555,'DE-PARA'!B:D,3,0),VLOOKUP(I13555,'DE-PARA'!C:D,2,0)),"NÃO ENCONTRADO")</f>
        <v>Outras Saídas</v>
      </c>
      <c r="L13555" s="50" t="str">
        <f>VLOOKUP(K13555,'Base -Receita-Despesa'!$B:$AS,1,FALSE)</f>
        <v>Outras Saídas</v>
      </c>
    </row>
    <row r="13556" spans="1:12" x14ac:dyDescent="0.3">
      <c r="A13556" s="82" t="str">
        <f t="shared" si="424"/>
        <v>2019</v>
      </c>
      <c r="B13556" s="260" t="s">
        <v>2228</v>
      </c>
      <c r="C13556" s="261" t="s">
        <v>138</v>
      </c>
      <c r="D13556" s="74" t="str">
        <f t="shared" si="423"/>
        <v>mai/2019</v>
      </c>
      <c r="E13556" s="264">
        <v>43605</v>
      </c>
      <c r="F13556" s="260" t="s">
        <v>1261</v>
      </c>
      <c r="G13556" s="260" t="s">
        <v>2229</v>
      </c>
      <c r="H13556" s="265" t="s">
        <v>2250</v>
      </c>
      <c r="I13556" s="265" t="s">
        <v>135</v>
      </c>
      <c r="J13556" s="265">
        <v>-9.5</v>
      </c>
      <c r="K13556" s="83" t="str">
        <f>IFERROR(IFERROR(VLOOKUP(I13556,'DE-PARA'!B:D,3,0),VLOOKUP(I13556,'DE-PARA'!C:D,2,0)),"NÃO ENCONTRADO")</f>
        <v>Outras Saídas</v>
      </c>
      <c r="L13556" s="50" t="str">
        <f>VLOOKUP(K13556,'Base -Receita-Despesa'!$B:$AS,1,FALSE)</f>
        <v>Outras Saídas</v>
      </c>
    </row>
    <row r="13557" spans="1:12" x14ac:dyDescent="0.3">
      <c r="A13557" s="82" t="str">
        <f t="shared" si="424"/>
        <v>2019</v>
      </c>
      <c r="B13557" s="260" t="s">
        <v>2228</v>
      </c>
      <c r="C13557" s="261" t="s">
        <v>138</v>
      </c>
      <c r="D13557" s="74" t="str">
        <f t="shared" si="423"/>
        <v>mai/2019</v>
      </c>
      <c r="E13557" s="264">
        <v>43605</v>
      </c>
      <c r="F13557" s="260" t="s">
        <v>1261</v>
      </c>
      <c r="G13557" s="260" t="s">
        <v>2229</v>
      </c>
      <c r="H13557" s="265" t="s">
        <v>2250</v>
      </c>
      <c r="I13557" s="265" t="s">
        <v>135</v>
      </c>
      <c r="J13557" s="265">
        <v>-9.5</v>
      </c>
      <c r="K13557" s="83" t="str">
        <f>IFERROR(IFERROR(VLOOKUP(I13557,'DE-PARA'!B:D,3,0),VLOOKUP(I13557,'DE-PARA'!C:D,2,0)),"NÃO ENCONTRADO")</f>
        <v>Outras Saídas</v>
      </c>
      <c r="L13557" s="50" t="str">
        <f>VLOOKUP(K13557,'Base -Receita-Despesa'!$B:$AS,1,FALSE)</f>
        <v>Outras Saídas</v>
      </c>
    </row>
    <row r="13558" spans="1:12" x14ac:dyDescent="0.3">
      <c r="A13558" s="82" t="str">
        <f t="shared" si="424"/>
        <v>2019</v>
      </c>
      <c r="B13558" s="260" t="s">
        <v>2228</v>
      </c>
      <c r="C13558" s="261" t="s">
        <v>138</v>
      </c>
      <c r="D13558" s="74" t="str">
        <f t="shared" si="423"/>
        <v>mai/2019</v>
      </c>
      <c r="E13558" s="264">
        <v>43605</v>
      </c>
      <c r="F13558" s="260" t="s">
        <v>1261</v>
      </c>
      <c r="G13558" s="260" t="s">
        <v>2229</v>
      </c>
      <c r="H13558" s="265" t="s">
        <v>2250</v>
      </c>
      <c r="I13558" s="265" t="s">
        <v>135</v>
      </c>
      <c r="J13558" s="265">
        <v>-9.5</v>
      </c>
      <c r="K13558" s="83" t="str">
        <f>IFERROR(IFERROR(VLOOKUP(I13558,'DE-PARA'!B:D,3,0),VLOOKUP(I13558,'DE-PARA'!C:D,2,0)),"NÃO ENCONTRADO")</f>
        <v>Outras Saídas</v>
      </c>
      <c r="L13558" s="50" t="str">
        <f>VLOOKUP(K13558,'Base -Receita-Despesa'!$B:$AS,1,FALSE)</f>
        <v>Outras Saídas</v>
      </c>
    </row>
    <row r="13559" spans="1:12" x14ac:dyDescent="0.3">
      <c r="A13559" s="82" t="str">
        <f t="shared" si="424"/>
        <v>2019</v>
      </c>
      <c r="B13559" s="260" t="s">
        <v>2228</v>
      </c>
      <c r="C13559" s="261" t="s">
        <v>138</v>
      </c>
      <c r="D13559" s="74" t="str">
        <f t="shared" si="423"/>
        <v>mai/2019</v>
      </c>
      <c r="E13559" s="264">
        <v>43605</v>
      </c>
      <c r="F13559" s="260" t="s">
        <v>1261</v>
      </c>
      <c r="G13559" s="260" t="s">
        <v>2229</v>
      </c>
      <c r="H13559" s="265" t="s">
        <v>2250</v>
      </c>
      <c r="I13559" s="265" t="s">
        <v>135</v>
      </c>
      <c r="J13559" s="265">
        <v>-9.5</v>
      </c>
      <c r="K13559" s="83" t="str">
        <f>IFERROR(IFERROR(VLOOKUP(I13559,'DE-PARA'!B:D,3,0),VLOOKUP(I13559,'DE-PARA'!C:D,2,0)),"NÃO ENCONTRADO")</f>
        <v>Outras Saídas</v>
      </c>
      <c r="L13559" s="50" t="str">
        <f>VLOOKUP(K13559,'Base -Receita-Despesa'!$B:$AS,1,FALSE)</f>
        <v>Outras Saídas</v>
      </c>
    </row>
    <row r="13560" spans="1:12" x14ac:dyDescent="0.3">
      <c r="A13560" s="82" t="str">
        <f t="shared" si="424"/>
        <v>2019</v>
      </c>
      <c r="B13560" s="260" t="s">
        <v>2228</v>
      </c>
      <c r="C13560" s="261" t="s">
        <v>138</v>
      </c>
      <c r="D13560" s="74" t="str">
        <f t="shared" si="423"/>
        <v>mai/2019</v>
      </c>
      <c r="E13560" s="264">
        <v>43605</v>
      </c>
      <c r="F13560" s="260" t="s">
        <v>1261</v>
      </c>
      <c r="G13560" s="260" t="s">
        <v>2229</v>
      </c>
      <c r="H13560" s="265" t="s">
        <v>2250</v>
      </c>
      <c r="I13560" s="265" t="s">
        <v>135</v>
      </c>
      <c r="J13560" s="265">
        <v>-9.5</v>
      </c>
      <c r="K13560" s="83" t="str">
        <f>IFERROR(IFERROR(VLOOKUP(I13560,'DE-PARA'!B:D,3,0),VLOOKUP(I13560,'DE-PARA'!C:D,2,0)),"NÃO ENCONTRADO")</f>
        <v>Outras Saídas</v>
      </c>
      <c r="L13560" s="50" t="str">
        <f>VLOOKUP(K13560,'Base -Receita-Despesa'!$B:$AS,1,FALSE)</f>
        <v>Outras Saídas</v>
      </c>
    </row>
    <row r="13561" spans="1:12" x14ac:dyDescent="0.3">
      <c r="A13561" s="82" t="str">
        <f t="shared" si="424"/>
        <v>2019</v>
      </c>
      <c r="B13561" s="260" t="s">
        <v>2228</v>
      </c>
      <c r="C13561" s="261" t="s">
        <v>138</v>
      </c>
      <c r="D13561" s="74" t="str">
        <f t="shared" si="423"/>
        <v>mai/2019</v>
      </c>
      <c r="E13561" s="264">
        <v>43605</v>
      </c>
      <c r="F13561" s="260" t="s">
        <v>1261</v>
      </c>
      <c r="G13561" s="260" t="s">
        <v>2229</v>
      </c>
      <c r="H13561" s="265" t="s">
        <v>2250</v>
      </c>
      <c r="I13561" s="265" t="s">
        <v>135</v>
      </c>
      <c r="J13561" s="265">
        <v>-9.5</v>
      </c>
      <c r="K13561" s="83" t="str">
        <f>IFERROR(IFERROR(VLOOKUP(I13561,'DE-PARA'!B:D,3,0),VLOOKUP(I13561,'DE-PARA'!C:D,2,0)),"NÃO ENCONTRADO")</f>
        <v>Outras Saídas</v>
      </c>
      <c r="L13561" s="50" t="str">
        <f>VLOOKUP(K13561,'Base -Receita-Despesa'!$B:$AS,1,FALSE)</f>
        <v>Outras Saídas</v>
      </c>
    </row>
    <row r="13562" spans="1:12" x14ac:dyDescent="0.3">
      <c r="A13562" s="82" t="str">
        <f t="shared" si="424"/>
        <v>2019</v>
      </c>
      <c r="B13562" s="260" t="s">
        <v>2228</v>
      </c>
      <c r="C13562" s="261" t="s">
        <v>138</v>
      </c>
      <c r="D13562" s="74" t="str">
        <f t="shared" si="423"/>
        <v>mai/2019</v>
      </c>
      <c r="E13562" s="264">
        <v>43605</v>
      </c>
      <c r="F13562" s="260" t="s">
        <v>1261</v>
      </c>
      <c r="G13562" s="260" t="s">
        <v>2229</v>
      </c>
      <c r="H13562" s="265" t="s">
        <v>2250</v>
      </c>
      <c r="I13562" s="265" t="s">
        <v>135</v>
      </c>
      <c r="J13562" s="265">
        <v>-9.5</v>
      </c>
      <c r="K13562" s="83" t="str">
        <f>IFERROR(IFERROR(VLOOKUP(I13562,'DE-PARA'!B:D,3,0),VLOOKUP(I13562,'DE-PARA'!C:D,2,0)),"NÃO ENCONTRADO")</f>
        <v>Outras Saídas</v>
      </c>
      <c r="L13562" s="50" t="str">
        <f>VLOOKUP(K13562,'Base -Receita-Despesa'!$B:$AS,1,FALSE)</f>
        <v>Outras Saídas</v>
      </c>
    </row>
    <row r="13563" spans="1:12" x14ac:dyDescent="0.3">
      <c r="A13563" s="82" t="str">
        <f t="shared" si="424"/>
        <v>2019</v>
      </c>
      <c r="B13563" s="260" t="s">
        <v>2228</v>
      </c>
      <c r="C13563" s="261" t="s">
        <v>138</v>
      </c>
      <c r="D13563" s="74" t="str">
        <f t="shared" si="423"/>
        <v>mai/2019</v>
      </c>
      <c r="E13563" s="264">
        <v>43605</v>
      </c>
      <c r="F13563" s="260" t="s">
        <v>1261</v>
      </c>
      <c r="G13563" s="260" t="s">
        <v>2229</v>
      </c>
      <c r="H13563" s="265" t="s">
        <v>2250</v>
      </c>
      <c r="I13563" s="265" t="s">
        <v>135</v>
      </c>
      <c r="J13563" s="265">
        <v>-9.5</v>
      </c>
      <c r="K13563" s="83" t="str">
        <f>IFERROR(IFERROR(VLOOKUP(I13563,'DE-PARA'!B:D,3,0),VLOOKUP(I13563,'DE-PARA'!C:D,2,0)),"NÃO ENCONTRADO")</f>
        <v>Outras Saídas</v>
      </c>
      <c r="L13563" s="50" t="str">
        <f>VLOOKUP(K13563,'Base -Receita-Despesa'!$B:$AS,1,FALSE)</f>
        <v>Outras Saídas</v>
      </c>
    </row>
    <row r="13564" spans="1:12" x14ac:dyDescent="0.3">
      <c r="A13564" s="82" t="str">
        <f t="shared" si="424"/>
        <v>2019</v>
      </c>
      <c r="B13564" s="260" t="s">
        <v>2228</v>
      </c>
      <c r="C13564" s="261" t="s">
        <v>138</v>
      </c>
      <c r="D13564" s="74" t="str">
        <f t="shared" si="423"/>
        <v>mai/2019</v>
      </c>
      <c r="E13564" s="264">
        <v>43605</v>
      </c>
      <c r="F13564" s="260" t="s">
        <v>1261</v>
      </c>
      <c r="G13564" s="260" t="s">
        <v>2229</v>
      </c>
      <c r="H13564" s="265" t="s">
        <v>2250</v>
      </c>
      <c r="I13564" s="265" t="s">
        <v>135</v>
      </c>
      <c r="J13564" s="265">
        <v>-9.5</v>
      </c>
      <c r="K13564" s="83" t="str">
        <f>IFERROR(IFERROR(VLOOKUP(I13564,'DE-PARA'!B:D,3,0),VLOOKUP(I13564,'DE-PARA'!C:D,2,0)),"NÃO ENCONTRADO")</f>
        <v>Outras Saídas</v>
      </c>
      <c r="L13564" s="50" t="str">
        <f>VLOOKUP(K13564,'Base -Receita-Despesa'!$B:$AS,1,FALSE)</f>
        <v>Outras Saídas</v>
      </c>
    </row>
    <row r="13565" spans="1:12" x14ac:dyDescent="0.3">
      <c r="A13565" s="82" t="str">
        <f t="shared" si="424"/>
        <v>2019</v>
      </c>
      <c r="B13565" s="260" t="s">
        <v>2228</v>
      </c>
      <c r="C13565" s="261" t="s">
        <v>138</v>
      </c>
      <c r="D13565" s="74" t="str">
        <f t="shared" si="423"/>
        <v>mai/2019</v>
      </c>
      <c r="E13565" s="264">
        <v>43605</v>
      </c>
      <c r="F13565" s="260" t="s">
        <v>1261</v>
      </c>
      <c r="G13565" s="260" t="s">
        <v>2229</v>
      </c>
      <c r="H13565" s="265" t="s">
        <v>2250</v>
      </c>
      <c r="I13565" s="265" t="s">
        <v>135</v>
      </c>
      <c r="J13565" s="265">
        <v>-9.5</v>
      </c>
      <c r="K13565" s="83" t="str">
        <f>IFERROR(IFERROR(VLOOKUP(I13565,'DE-PARA'!B:D,3,0),VLOOKUP(I13565,'DE-PARA'!C:D,2,0)),"NÃO ENCONTRADO")</f>
        <v>Outras Saídas</v>
      </c>
      <c r="L13565" s="50" t="str">
        <f>VLOOKUP(K13565,'Base -Receita-Despesa'!$B:$AS,1,FALSE)</f>
        <v>Outras Saídas</v>
      </c>
    </row>
    <row r="13566" spans="1:12" x14ac:dyDescent="0.3">
      <c r="A13566" s="82" t="str">
        <f t="shared" si="424"/>
        <v>2019</v>
      </c>
      <c r="B13566" s="260" t="s">
        <v>2228</v>
      </c>
      <c r="C13566" s="261" t="s">
        <v>138</v>
      </c>
      <c r="D13566" s="74" t="str">
        <f t="shared" si="423"/>
        <v>mai/2019</v>
      </c>
      <c r="E13566" s="264">
        <v>43605</v>
      </c>
      <c r="F13566" s="260" t="s">
        <v>1261</v>
      </c>
      <c r="G13566" s="260" t="s">
        <v>2229</v>
      </c>
      <c r="H13566" s="265" t="s">
        <v>2250</v>
      </c>
      <c r="I13566" s="265" t="s">
        <v>135</v>
      </c>
      <c r="J13566" s="265">
        <v>-9.5</v>
      </c>
      <c r="K13566" s="83" t="str">
        <f>IFERROR(IFERROR(VLOOKUP(I13566,'DE-PARA'!B:D,3,0),VLOOKUP(I13566,'DE-PARA'!C:D,2,0)),"NÃO ENCONTRADO")</f>
        <v>Outras Saídas</v>
      </c>
      <c r="L13566" s="50" t="str">
        <f>VLOOKUP(K13566,'Base -Receita-Despesa'!$B:$AS,1,FALSE)</f>
        <v>Outras Saídas</v>
      </c>
    </row>
    <row r="13567" spans="1:12" x14ac:dyDescent="0.3">
      <c r="A13567" s="82" t="str">
        <f t="shared" si="424"/>
        <v>2019</v>
      </c>
      <c r="B13567" s="260" t="s">
        <v>2228</v>
      </c>
      <c r="C13567" s="261" t="s">
        <v>138</v>
      </c>
      <c r="D13567" s="74" t="str">
        <f t="shared" si="423"/>
        <v>mai/2019</v>
      </c>
      <c r="E13567" s="264">
        <v>43605</v>
      </c>
      <c r="F13567" s="260" t="s">
        <v>1261</v>
      </c>
      <c r="G13567" s="260" t="s">
        <v>2229</v>
      </c>
      <c r="H13567" s="265" t="s">
        <v>2250</v>
      </c>
      <c r="I13567" s="265" t="s">
        <v>135</v>
      </c>
      <c r="J13567" s="265">
        <v>-9.5</v>
      </c>
      <c r="K13567" s="83" t="str">
        <f>IFERROR(IFERROR(VLOOKUP(I13567,'DE-PARA'!B:D,3,0),VLOOKUP(I13567,'DE-PARA'!C:D,2,0)),"NÃO ENCONTRADO")</f>
        <v>Outras Saídas</v>
      </c>
      <c r="L13567" s="50" t="str">
        <f>VLOOKUP(K13567,'Base -Receita-Despesa'!$B:$AS,1,FALSE)</f>
        <v>Outras Saídas</v>
      </c>
    </row>
    <row r="13568" spans="1:12" x14ac:dyDescent="0.3">
      <c r="A13568" s="82" t="str">
        <f t="shared" si="424"/>
        <v>2019</v>
      </c>
      <c r="B13568" s="260" t="s">
        <v>2228</v>
      </c>
      <c r="C13568" s="261" t="s">
        <v>138</v>
      </c>
      <c r="D13568" s="74" t="str">
        <f t="shared" si="423"/>
        <v>mai/2019</v>
      </c>
      <c r="E13568" s="264">
        <v>43605</v>
      </c>
      <c r="F13568" s="260" t="s">
        <v>1261</v>
      </c>
      <c r="G13568" s="260" t="s">
        <v>2229</v>
      </c>
      <c r="H13568" s="265" t="s">
        <v>2250</v>
      </c>
      <c r="I13568" s="265" t="s">
        <v>135</v>
      </c>
      <c r="J13568" s="265">
        <v>-9.5</v>
      </c>
      <c r="K13568" s="83" t="str">
        <f>IFERROR(IFERROR(VLOOKUP(I13568,'DE-PARA'!B:D,3,0),VLOOKUP(I13568,'DE-PARA'!C:D,2,0)),"NÃO ENCONTRADO")</f>
        <v>Outras Saídas</v>
      </c>
      <c r="L13568" s="50" t="str">
        <f>VLOOKUP(K13568,'Base -Receita-Despesa'!$B:$AS,1,FALSE)</f>
        <v>Outras Saídas</v>
      </c>
    </row>
    <row r="13569" spans="1:12" x14ac:dyDescent="0.3">
      <c r="A13569" s="82" t="str">
        <f t="shared" si="424"/>
        <v>2019</v>
      </c>
      <c r="B13569" s="260" t="s">
        <v>2228</v>
      </c>
      <c r="C13569" s="261" t="s">
        <v>138</v>
      </c>
      <c r="D13569" s="74" t="str">
        <f t="shared" si="423"/>
        <v>mai/2019</v>
      </c>
      <c r="E13569" s="264">
        <v>43605</v>
      </c>
      <c r="F13569" s="260" t="s">
        <v>1261</v>
      </c>
      <c r="G13569" s="260" t="s">
        <v>2229</v>
      </c>
      <c r="H13569" s="265" t="s">
        <v>2250</v>
      </c>
      <c r="I13569" s="265" t="s">
        <v>135</v>
      </c>
      <c r="J13569" s="265">
        <v>-9.5</v>
      </c>
      <c r="K13569" s="83" t="str">
        <f>IFERROR(IFERROR(VLOOKUP(I13569,'DE-PARA'!B:D,3,0),VLOOKUP(I13569,'DE-PARA'!C:D,2,0)),"NÃO ENCONTRADO")</f>
        <v>Outras Saídas</v>
      </c>
      <c r="L13569" s="50" t="str">
        <f>VLOOKUP(K13569,'Base -Receita-Despesa'!$B:$AS,1,FALSE)</f>
        <v>Outras Saídas</v>
      </c>
    </row>
    <row r="13570" spans="1:12" x14ac:dyDescent="0.3">
      <c r="A13570" s="82" t="str">
        <f t="shared" si="424"/>
        <v>2019</v>
      </c>
      <c r="B13570" s="260" t="s">
        <v>2228</v>
      </c>
      <c r="C13570" s="261" t="s">
        <v>138</v>
      </c>
      <c r="D13570" s="74" t="str">
        <f t="shared" si="423"/>
        <v>mai/2019</v>
      </c>
      <c r="E13570" s="264">
        <v>43605</v>
      </c>
      <c r="F13570" s="260" t="s">
        <v>1261</v>
      </c>
      <c r="G13570" s="260" t="s">
        <v>2229</v>
      </c>
      <c r="H13570" s="265" t="s">
        <v>2250</v>
      </c>
      <c r="I13570" s="265" t="s">
        <v>135</v>
      </c>
      <c r="J13570" s="265">
        <v>-9.5</v>
      </c>
      <c r="K13570" s="83" t="str">
        <f>IFERROR(IFERROR(VLOOKUP(I13570,'DE-PARA'!B:D,3,0),VLOOKUP(I13570,'DE-PARA'!C:D,2,0)),"NÃO ENCONTRADO")</f>
        <v>Outras Saídas</v>
      </c>
      <c r="L13570" s="50" t="str">
        <f>VLOOKUP(K13570,'Base -Receita-Despesa'!$B:$AS,1,FALSE)</f>
        <v>Outras Saídas</v>
      </c>
    </row>
    <row r="13571" spans="1:12" x14ac:dyDescent="0.3">
      <c r="A13571" s="82" t="str">
        <f t="shared" si="424"/>
        <v>2019</v>
      </c>
      <c r="B13571" s="260" t="s">
        <v>2228</v>
      </c>
      <c r="C13571" s="261" t="s">
        <v>138</v>
      </c>
      <c r="D13571" s="74" t="str">
        <f t="shared" si="423"/>
        <v>mai/2019</v>
      </c>
      <c r="E13571" s="264">
        <v>43605</v>
      </c>
      <c r="F13571" s="260">
        <v>2359104</v>
      </c>
      <c r="G13571" s="260" t="s">
        <v>2229</v>
      </c>
      <c r="H13571" s="265" t="s">
        <v>2392</v>
      </c>
      <c r="I13571" s="265" t="s">
        <v>145</v>
      </c>
      <c r="J13571" s="266">
        <v>-6920.21</v>
      </c>
      <c r="K13571" s="83" t="str">
        <f>IFERROR(IFERROR(VLOOKUP(I13571,'DE-PARA'!B:D,3,0),VLOOKUP(I13571,'DE-PARA'!C:D,2,0)),"NÃO ENCONTRADO")</f>
        <v>Serviços</v>
      </c>
      <c r="L13571" s="50" t="str">
        <f>VLOOKUP(K13571,'Base -Receita-Despesa'!$B:$AS,1,FALSE)</f>
        <v>Serviços</v>
      </c>
    </row>
    <row r="13572" spans="1:12" x14ac:dyDescent="0.3">
      <c r="A13572" s="82" t="str">
        <f t="shared" si="424"/>
        <v>2019</v>
      </c>
      <c r="B13572" s="260" t="s">
        <v>2240</v>
      </c>
      <c r="C13572" s="261" t="s">
        <v>138</v>
      </c>
      <c r="D13572" s="74" t="str">
        <f t="shared" ref="D13572:D13635" si="425">TEXT(E13572,"mmm/aaaa")</f>
        <v>mai/2019</v>
      </c>
      <c r="E13572" s="264">
        <v>43606</v>
      </c>
      <c r="F13572" s="260" t="s">
        <v>161</v>
      </c>
      <c r="G13572" s="260" t="s">
        <v>2229</v>
      </c>
      <c r="H13572" s="265" t="s">
        <v>161</v>
      </c>
      <c r="I13572" s="265" t="s">
        <v>2168</v>
      </c>
      <c r="J13572" s="266">
        <v>502692.9</v>
      </c>
      <c r="K13572" s="83" t="str">
        <f>IFERROR(IFERROR(VLOOKUP(I13572,'DE-PARA'!B:D,3,0),VLOOKUP(I13572,'DE-PARA'!C:D,2,0)),"NÃO ENCONTRADO")</f>
        <v>Repasses Contrato de Gestão</v>
      </c>
      <c r="L13572" s="50" t="str">
        <f>VLOOKUP(K13572,'Base -Receita-Despesa'!$B:$AS,1,FALSE)</f>
        <v>Repasses Contrato de Gestão</v>
      </c>
    </row>
    <row r="13573" spans="1:12" x14ac:dyDescent="0.3">
      <c r="A13573" s="82" t="str">
        <f t="shared" si="424"/>
        <v>2019</v>
      </c>
      <c r="B13573" s="260" t="s">
        <v>2240</v>
      </c>
      <c r="C13573" s="261" t="s">
        <v>138</v>
      </c>
      <c r="D13573" s="74" t="str">
        <f t="shared" si="425"/>
        <v>mai/2019</v>
      </c>
      <c r="E13573" s="264">
        <v>43606</v>
      </c>
      <c r="F13573" s="260" t="s">
        <v>1261</v>
      </c>
      <c r="G13573" s="260" t="s">
        <v>2229</v>
      </c>
      <c r="H13573" s="265" t="s">
        <v>4532</v>
      </c>
      <c r="I13573" s="265" t="s">
        <v>135</v>
      </c>
      <c r="J13573" s="265">
        <v>-1.5</v>
      </c>
      <c r="K13573" s="83" t="str">
        <f>IFERROR(IFERROR(VLOOKUP(I13573,'DE-PARA'!B:D,3,0),VLOOKUP(I13573,'DE-PARA'!C:D,2,0)),"NÃO ENCONTRADO")</f>
        <v>Outras Saídas</v>
      </c>
      <c r="L13573" s="50" t="str">
        <f>VLOOKUP(K13573,'Base -Receita-Despesa'!$B:$AS,1,FALSE)</f>
        <v>Outras Saídas</v>
      </c>
    </row>
    <row r="13574" spans="1:12" x14ac:dyDescent="0.3">
      <c r="A13574" s="82" t="str">
        <f t="shared" si="424"/>
        <v>2019</v>
      </c>
      <c r="B13574" s="260" t="s">
        <v>2240</v>
      </c>
      <c r="C13574" s="261" t="s">
        <v>138</v>
      </c>
      <c r="D13574" s="74" t="str">
        <f t="shared" si="425"/>
        <v>mai/2019</v>
      </c>
      <c r="E13574" s="264">
        <v>43606</v>
      </c>
      <c r="F13574" s="260" t="s">
        <v>1061</v>
      </c>
      <c r="G13574" s="260" t="s">
        <v>2229</v>
      </c>
      <c r="H13574" s="265" t="s">
        <v>4370</v>
      </c>
      <c r="I13574" s="265" t="s">
        <v>126</v>
      </c>
      <c r="J13574" s="266">
        <v>-500000</v>
      </c>
      <c r="K13574" s="83" t="str">
        <f>IFERROR(IFERROR(VLOOKUP(I13574,'DE-PARA'!B:D,3,0),VLOOKUP(I13574,'DE-PARA'!C:D,2,0)),"NÃO ENCONTRADO")</f>
        <v>TEV – Transferências Entre Contas (Entradas)</v>
      </c>
      <c r="L13574" s="50" t="str">
        <f>VLOOKUP(K13574,'Base -Receita-Despesa'!$B:$AS,1,FALSE)</f>
        <v>TEV – Transferências Entre Contas (Entradas)</v>
      </c>
    </row>
    <row r="13575" spans="1:12" x14ac:dyDescent="0.3">
      <c r="A13575" s="82" t="str">
        <f t="shared" si="424"/>
        <v>2019</v>
      </c>
      <c r="B13575" s="260" t="s">
        <v>2228</v>
      </c>
      <c r="C13575" s="261" t="s">
        <v>138</v>
      </c>
      <c r="D13575" s="74" t="str">
        <f t="shared" si="425"/>
        <v>mai/2019</v>
      </c>
      <c r="E13575" s="264">
        <v>43606</v>
      </c>
      <c r="F13575" s="260">
        <v>2698</v>
      </c>
      <c r="G13575" s="260" t="s">
        <v>2229</v>
      </c>
      <c r="H13575" s="265" t="s">
        <v>2231</v>
      </c>
      <c r="I13575" s="265" t="s">
        <v>2185</v>
      </c>
      <c r="J13575" s="266">
        <v>-2167.5500000000002</v>
      </c>
      <c r="K13575" s="83" t="str">
        <f>IFERROR(IFERROR(VLOOKUP(I13575,'DE-PARA'!B:D,3,0),VLOOKUP(I13575,'DE-PARA'!C:D,2,0)),"NÃO ENCONTRADO")</f>
        <v>Materiais</v>
      </c>
      <c r="L13575" s="50" t="str">
        <f>VLOOKUP(K13575,'Base -Receita-Despesa'!$B:$AS,1,FALSE)</f>
        <v>Materiais</v>
      </c>
    </row>
    <row r="13576" spans="1:12" x14ac:dyDescent="0.3">
      <c r="A13576" s="82" t="str">
        <f t="shared" si="424"/>
        <v>2019</v>
      </c>
      <c r="B13576" s="260" t="s">
        <v>2228</v>
      </c>
      <c r="C13576" s="261" t="s">
        <v>138</v>
      </c>
      <c r="D13576" s="74" t="str">
        <f t="shared" si="425"/>
        <v>mai/2019</v>
      </c>
      <c r="E13576" s="264">
        <v>43606</v>
      </c>
      <c r="F13576" s="260">
        <v>4000</v>
      </c>
      <c r="G13576" s="260" t="s">
        <v>2229</v>
      </c>
      <c r="H13576" s="265" t="s">
        <v>2231</v>
      </c>
      <c r="I13576" s="265" t="s">
        <v>2185</v>
      </c>
      <c r="J13576" s="266">
        <v>-2630.27</v>
      </c>
      <c r="K13576" s="83" t="str">
        <f>IFERROR(IFERROR(VLOOKUP(I13576,'DE-PARA'!B:D,3,0),VLOOKUP(I13576,'DE-PARA'!C:D,2,0)),"NÃO ENCONTRADO")</f>
        <v>Materiais</v>
      </c>
      <c r="L13576" s="50" t="str">
        <f>VLOOKUP(K13576,'Base -Receita-Despesa'!$B:$AS,1,FALSE)</f>
        <v>Materiais</v>
      </c>
    </row>
    <row r="13577" spans="1:12" x14ac:dyDescent="0.3">
      <c r="A13577" s="82" t="str">
        <f t="shared" si="424"/>
        <v>2019</v>
      </c>
      <c r="B13577" s="260" t="s">
        <v>2228</v>
      </c>
      <c r="C13577" s="261" t="s">
        <v>138</v>
      </c>
      <c r="D13577" s="74" t="str">
        <f t="shared" si="425"/>
        <v>mai/2019</v>
      </c>
      <c r="E13577" s="264">
        <v>43606</v>
      </c>
      <c r="F13577" s="260">
        <v>39194</v>
      </c>
      <c r="G13577" s="260" t="s">
        <v>2229</v>
      </c>
      <c r="H13577" s="265" t="s">
        <v>2231</v>
      </c>
      <c r="I13577" s="265" t="s">
        <v>2185</v>
      </c>
      <c r="J13577" s="265">
        <v>-970</v>
      </c>
      <c r="K13577" s="83" t="str">
        <f>IFERROR(IFERROR(VLOOKUP(I13577,'DE-PARA'!B:D,3,0),VLOOKUP(I13577,'DE-PARA'!C:D,2,0)),"NÃO ENCONTRADO")</f>
        <v>Materiais</v>
      </c>
      <c r="L13577" s="50" t="str">
        <f>VLOOKUP(K13577,'Base -Receita-Despesa'!$B:$AS,1,FALSE)</f>
        <v>Materiais</v>
      </c>
    </row>
    <row r="13578" spans="1:12" x14ac:dyDescent="0.3">
      <c r="A13578" s="82" t="str">
        <f t="shared" si="424"/>
        <v>2019</v>
      </c>
      <c r="B13578" s="260" t="s">
        <v>2228</v>
      </c>
      <c r="C13578" s="261" t="s">
        <v>138</v>
      </c>
      <c r="D13578" s="74" t="str">
        <f t="shared" si="425"/>
        <v>mai/2019</v>
      </c>
      <c r="E13578" s="264">
        <v>43606</v>
      </c>
      <c r="F13578" s="260">
        <v>39064</v>
      </c>
      <c r="G13578" s="260" t="s">
        <v>2229</v>
      </c>
      <c r="H13578" s="265" t="s">
        <v>2231</v>
      </c>
      <c r="I13578" s="265" t="s">
        <v>2185</v>
      </c>
      <c r="J13578" s="265">
        <v>-970</v>
      </c>
      <c r="K13578" s="83" t="str">
        <f>IFERROR(IFERROR(VLOOKUP(I13578,'DE-PARA'!B:D,3,0),VLOOKUP(I13578,'DE-PARA'!C:D,2,0)),"NÃO ENCONTRADO")</f>
        <v>Materiais</v>
      </c>
      <c r="L13578" s="50" t="str">
        <f>VLOOKUP(K13578,'Base -Receita-Despesa'!$B:$AS,1,FALSE)</f>
        <v>Materiais</v>
      </c>
    </row>
    <row r="13579" spans="1:12" x14ac:dyDescent="0.3">
      <c r="A13579" s="82" t="str">
        <f t="shared" si="424"/>
        <v>2019</v>
      </c>
      <c r="B13579" s="260" t="s">
        <v>2228</v>
      </c>
      <c r="C13579" s="261" t="s">
        <v>138</v>
      </c>
      <c r="D13579" s="74" t="str">
        <f t="shared" si="425"/>
        <v>mai/2019</v>
      </c>
      <c r="E13579" s="264">
        <v>43606</v>
      </c>
      <c r="F13579" s="260">
        <v>2275902</v>
      </c>
      <c r="G13579" s="260" t="s">
        <v>2229</v>
      </c>
      <c r="H13579" s="265" t="s">
        <v>2684</v>
      </c>
      <c r="I13579" s="265" t="s">
        <v>145</v>
      </c>
      <c r="J13579" s="266">
        <v>-2779.85</v>
      </c>
      <c r="K13579" s="83" t="str">
        <f>IFERROR(IFERROR(VLOOKUP(I13579,'DE-PARA'!B:D,3,0),VLOOKUP(I13579,'DE-PARA'!C:D,2,0)),"NÃO ENCONTRADO")</f>
        <v>Serviços</v>
      </c>
      <c r="L13579" s="50" t="str">
        <f>VLOOKUP(K13579,'Base -Receita-Despesa'!$B:$AS,1,FALSE)</f>
        <v>Serviços</v>
      </c>
    </row>
    <row r="13580" spans="1:12" x14ac:dyDescent="0.3">
      <c r="A13580" s="82" t="str">
        <f t="shared" si="424"/>
        <v>2019</v>
      </c>
      <c r="B13580" s="260" t="s">
        <v>2228</v>
      </c>
      <c r="C13580" s="261" t="s">
        <v>138</v>
      </c>
      <c r="D13580" s="74" t="str">
        <f t="shared" si="425"/>
        <v>mai/2019</v>
      </c>
      <c r="E13580" s="264">
        <v>43606</v>
      </c>
      <c r="F13580" s="260">
        <v>2275902</v>
      </c>
      <c r="G13580" s="260" t="s">
        <v>2229</v>
      </c>
      <c r="H13580" s="265" t="s">
        <v>2684</v>
      </c>
      <c r="I13580" s="265" t="s">
        <v>562</v>
      </c>
      <c r="J13580" s="265">
        <v>-74.52</v>
      </c>
      <c r="K13580" s="83" t="str">
        <f>IFERROR(IFERROR(VLOOKUP(I13580,'DE-PARA'!B:D,3,0),VLOOKUP(I13580,'DE-PARA'!C:D,2,0)),"NÃO ENCONTRADO")</f>
        <v>Outras Saídas</v>
      </c>
      <c r="L13580" s="50" t="str">
        <f>VLOOKUP(K13580,'Base -Receita-Despesa'!$B:$AS,1,FALSE)</f>
        <v>Outras Saídas</v>
      </c>
    </row>
    <row r="13581" spans="1:12" x14ac:dyDescent="0.3">
      <c r="A13581" s="82" t="str">
        <f t="shared" si="424"/>
        <v>2019</v>
      </c>
      <c r="B13581" s="260" t="s">
        <v>2228</v>
      </c>
      <c r="C13581" s="261" t="s">
        <v>138</v>
      </c>
      <c r="D13581" s="74" t="str">
        <f t="shared" si="425"/>
        <v>mai/2019</v>
      </c>
      <c r="E13581" s="264">
        <v>43606</v>
      </c>
      <c r="F13581" s="260" t="s">
        <v>4374</v>
      </c>
      <c r="G13581" s="260" t="s">
        <v>2229</v>
      </c>
      <c r="H13581" s="265" t="s">
        <v>72</v>
      </c>
      <c r="I13581" s="265" t="s">
        <v>1064</v>
      </c>
      <c r="J13581" s="266">
        <v>-430863.23</v>
      </c>
      <c r="K13581" s="83" t="str">
        <f>IFERROR(IFERROR(VLOOKUP(I13581,'DE-PARA'!B:D,3,0),VLOOKUP(I13581,'DE-PARA'!C:D,2,0)),"NÃO ENCONTRADO")</f>
        <v>Saídas Da C/A Por Regates (-)</v>
      </c>
      <c r="L13581" s="50" t="str">
        <f>VLOOKUP(K13581,'Base -Receita-Despesa'!$B:$AS,1,FALSE)</f>
        <v>SAÍDAS DA C/A POR REGATES (-)</v>
      </c>
    </row>
    <row r="13582" spans="1:12" x14ac:dyDescent="0.3">
      <c r="A13582" s="82" t="str">
        <f t="shared" si="424"/>
        <v>2019</v>
      </c>
      <c r="B13582" s="260" t="s">
        <v>2228</v>
      </c>
      <c r="C13582" s="261" t="s">
        <v>138</v>
      </c>
      <c r="D13582" s="74" t="str">
        <f t="shared" si="425"/>
        <v>mai/2019</v>
      </c>
      <c r="E13582" s="264">
        <v>43606</v>
      </c>
      <c r="F13582" s="260">
        <v>24875</v>
      </c>
      <c r="G13582" s="260" t="s">
        <v>2229</v>
      </c>
      <c r="H13582" s="265" t="s">
        <v>2456</v>
      </c>
      <c r="I13582" s="265" t="s">
        <v>2182</v>
      </c>
      <c r="J13582" s="266">
        <v>-1101.95</v>
      </c>
      <c r="K13582" s="83" t="str">
        <f>IFERROR(IFERROR(VLOOKUP(I13582,'DE-PARA'!B:D,3,0),VLOOKUP(I13582,'DE-PARA'!C:D,2,0)),"NÃO ENCONTRADO")</f>
        <v>Materiais</v>
      </c>
      <c r="L13582" s="50" t="str">
        <f>VLOOKUP(K13582,'Base -Receita-Despesa'!$B:$AS,1,FALSE)</f>
        <v>Materiais</v>
      </c>
    </row>
    <row r="13583" spans="1:12" x14ac:dyDescent="0.3">
      <c r="A13583" s="82" t="str">
        <f t="shared" si="424"/>
        <v>2019</v>
      </c>
      <c r="B13583" s="260" t="s">
        <v>2228</v>
      </c>
      <c r="C13583" s="261" t="s">
        <v>138</v>
      </c>
      <c r="D13583" s="74" t="str">
        <f t="shared" si="425"/>
        <v>mai/2019</v>
      </c>
      <c r="E13583" s="264">
        <v>43606</v>
      </c>
      <c r="F13583" s="260">
        <v>12863</v>
      </c>
      <c r="G13583" s="260" t="s">
        <v>2229</v>
      </c>
      <c r="H13583" s="265" t="s">
        <v>4533</v>
      </c>
      <c r="I13583" s="265" t="s">
        <v>2190</v>
      </c>
      <c r="J13583" s="265">
        <v>-195</v>
      </c>
      <c r="K13583" s="83" t="str">
        <f>IFERROR(IFERROR(VLOOKUP(I13583,'DE-PARA'!B:D,3,0),VLOOKUP(I13583,'DE-PARA'!C:D,2,0)),"NÃO ENCONTRADO")</f>
        <v>Materiais</v>
      </c>
      <c r="L13583" s="50" t="str">
        <f>VLOOKUP(K13583,'Base -Receita-Despesa'!$B:$AS,1,FALSE)</f>
        <v>Materiais</v>
      </c>
    </row>
    <row r="13584" spans="1:12" x14ac:dyDescent="0.3">
      <c r="A13584" s="82" t="str">
        <f t="shared" si="424"/>
        <v>2019</v>
      </c>
      <c r="B13584" s="260" t="s">
        <v>2228</v>
      </c>
      <c r="C13584" s="261" t="s">
        <v>138</v>
      </c>
      <c r="D13584" s="74" t="str">
        <f t="shared" si="425"/>
        <v>mai/2019</v>
      </c>
      <c r="E13584" s="264">
        <v>43606</v>
      </c>
      <c r="F13584" s="260">
        <v>12863</v>
      </c>
      <c r="G13584" s="260" t="s">
        <v>2229</v>
      </c>
      <c r="H13584" s="265" t="s">
        <v>4533</v>
      </c>
      <c r="I13584" s="265" t="s">
        <v>2190</v>
      </c>
      <c r="J13584" s="265">
        <v>-6.56</v>
      </c>
      <c r="K13584" s="83" t="str">
        <f>IFERROR(IFERROR(VLOOKUP(I13584,'DE-PARA'!B:D,3,0),VLOOKUP(I13584,'DE-PARA'!C:D,2,0)),"NÃO ENCONTRADO")</f>
        <v>Materiais</v>
      </c>
      <c r="L13584" s="50" t="str">
        <f>VLOOKUP(K13584,'Base -Receita-Despesa'!$B:$AS,1,FALSE)</f>
        <v>Materiais</v>
      </c>
    </row>
    <row r="13585" spans="1:12" x14ac:dyDescent="0.3">
      <c r="A13585" s="82" t="str">
        <f t="shared" si="424"/>
        <v>2019</v>
      </c>
      <c r="B13585" s="260" t="s">
        <v>2228</v>
      </c>
      <c r="C13585" s="261" t="s">
        <v>138</v>
      </c>
      <c r="D13585" s="74" t="str">
        <f t="shared" si="425"/>
        <v>mai/2019</v>
      </c>
      <c r="E13585" s="264">
        <v>43606</v>
      </c>
      <c r="F13585" s="260">
        <v>29</v>
      </c>
      <c r="G13585" s="260" t="s">
        <v>2229</v>
      </c>
      <c r="H13585" s="269" t="s">
        <v>4534</v>
      </c>
      <c r="I13585" s="265" t="s">
        <v>2188</v>
      </c>
      <c r="J13585" s="265">
        <v>-222.4</v>
      </c>
      <c r="K13585" s="83" t="str">
        <f>IFERROR(IFERROR(VLOOKUP(I13585,'DE-PARA'!B:D,3,0),VLOOKUP(I13585,'DE-PARA'!C:D,2,0)),"NÃO ENCONTRADO")</f>
        <v>Materiais</v>
      </c>
      <c r="L13585" s="50" t="str">
        <f>VLOOKUP(K13585,'Base -Receita-Despesa'!$B:$AS,1,FALSE)</f>
        <v>Materiais</v>
      </c>
    </row>
    <row r="13586" spans="1:12" x14ac:dyDescent="0.3">
      <c r="A13586" s="82" t="str">
        <f t="shared" si="424"/>
        <v>2019</v>
      </c>
      <c r="B13586" s="260" t="s">
        <v>2228</v>
      </c>
      <c r="C13586" s="261" t="s">
        <v>138</v>
      </c>
      <c r="D13586" s="74" t="str">
        <f t="shared" si="425"/>
        <v>mai/2019</v>
      </c>
      <c r="E13586" s="264">
        <v>43606</v>
      </c>
      <c r="F13586" s="260">
        <v>28</v>
      </c>
      <c r="G13586" s="260" t="s">
        <v>2229</v>
      </c>
      <c r="H13586" s="269" t="s">
        <v>4534</v>
      </c>
      <c r="I13586" s="265" t="s">
        <v>232</v>
      </c>
      <c r="J13586" s="265">
        <v>-532.55999999999995</v>
      </c>
      <c r="K13586" s="83" t="str">
        <f>IFERROR(IFERROR(VLOOKUP(I13586,'DE-PARA'!B:D,3,0),VLOOKUP(I13586,'DE-PARA'!C:D,2,0)),"NÃO ENCONTRADO")</f>
        <v>Materiais</v>
      </c>
      <c r="L13586" s="50" t="str">
        <f>VLOOKUP(K13586,'Base -Receita-Despesa'!$B:$AS,1,FALSE)</f>
        <v>Materiais</v>
      </c>
    </row>
    <row r="13587" spans="1:12" x14ac:dyDescent="0.3">
      <c r="A13587" s="82" t="str">
        <f t="shared" si="424"/>
        <v>2019</v>
      </c>
      <c r="B13587" s="260" t="s">
        <v>2228</v>
      </c>
      <c r="C13587" s="261" t="s">
        <v>138</v>
      </c>
      <c r="D13587" s="74" t="str">
        <f t="shared" si="425"/>
        <v>mai/2019</v>
      </c>
      <c r="E13587" s="264">
        <v>43606</v>
      </c>
      <c r="F13587" s="260">
        <v>409559</v>
      </c>
      <c r="G13587" s="260" t="s">
        <v>2229</v>
      </c>
      <c r="H13587" s="265" t="s">
        <v>4398</v>
      </c>
      <c r="I13587" s="265" t="s">
        <v>2190</v>
      </c>
      <c r="J13587" s="266">
        <v>-1046</v>
      </c>
      <c r="K13587" s="83" t="str">
        <f>IFERROR(IFERROR(VLOOKUP(I13587,'DE-PARA'!B:D,3,0),VLOOKUP(I13587,'DE-PARA'!C:D,2,0)),"NÃO ENCONTRADO")</f>
        <v>Materiais</v>
      </c>
      <c r="L13587" s="50" t="str">
        <f>VLOOKUP(K13587,'Base -Receita-Despesa'!$B:$AS,1,FALSE)</f>
        <v>Materiais</v>
      </c>
    </row>
    <row r="13588" spans="1:12" x14ac:dyDescent="0.3">
      <c r="A13588" s="82" t="str">
        <f t="shared" si="424"/>
        <v>2019</v>
      </c>
      <c r="B13588" s="260" t="s">
        <v>2228</v>
      </c>
      <c r="C13588" s="261" t="s">
        <v>138</v>
      </c>
      <c r="D13588" s="74" t="str">
        <f t="shared" si="425"/>
        <v>mai/2019</v>
      </c>
      <c r="E13588" s="264">
        <v>43606</v>
      </c>
      <c r="F13588" s="260">
        <v>410188</v>
      </c>
      <c r="G13588" s="260" t="s">
        <v>2229</v>
      </c>
      <c r="H13588" s="265" t="s">
        <v>4398</v>
      </c>
      <c r="I13588" s="265" t="s">
        <v>2182</v>
      </c>
      <c r="J13588" s="266">
        <v>-1269</v>
      </c>
      <c r="K13588" s="83" t="str">
        <f>IFERROR(IFERROR(VLOOKUP(I13588,'DE-PARA'!B:D,3,0),VLOOKUP(I13588,'DE-PARA'!C:D,2,0)),"NÃO ENCONTRADO")</f>
        <v>Materiais</v>
      </c>
      <c r="L13588" s="50" t="str">
        <f>VLOOKUP(K13588,'Base -Receita-Despesa'!$B:$AS,1,FALSE)</f>
        <v>Materiais</v>
      </c>
    </row>
    <row r="13589" spans="1:12" x14ac:dyDescent="0.3">
      <c r="A13589" s="82" t="str">
        <f t="shared" si="424"/>
        <v>2019</v>
      </c>
      <c r="B13589" s="260" t="s">
        <v>2228</v>
      </c>
      <c r="C13589" s="261" t="s">
        <v>138</v>
      </c>
      <c r="D13589" s="74" t="str">
        <f t="shared" si="425"/>
        <v>mai/2019</v>
      </c>
      <c r="E13589" s="264">
        <v>43606</v>
      </c>
      <c r="F13589" s="260">
        <v>85046</v>
      </c>
      <c r="G13589" s="260" t="s">
        <v>2229</v>
      </c>
      <c r="H13589" s="265" t="s">
        <v>528</v>
      </c>
      <c r="I13589" s="265" t="s">
        <v>2181</v>
      </c>
      <c r="J13589" s="266">
        <v>-4375</v>
      </c>
      <c r="K13589" s="83" t="str">
        <f>IFERROR(IFERROR(VLOOKUP(I13589,'DE-PARA'!B:D,3,0),VLOOKUP(I13589,'DE-PARA'!C:D,2,0)),"NÃO ENCONTRADO")</f>
        <v>Materiais</v>
      </c>
      <c r="L13589" s="50" t="str">
        <f>VLOOKUP(K13589,'Base -Receita-Despesa'!$B:$AS,1,FALSE)</f>
        <v>Materiais</v>
      </c>
    </row>
    <row r="13590" spans="1:12" x14ac:dyDescent="0.3">
      <c r="A13590" s="82" t="str">
        <f t="shared" si="424"/>
        <v>2019</v>
      </c>
      <c r="B13590" s="260" t="s">
        <v>2228</v>
      </c>
      <c r="C13590" s="261" t="s">
        <v>138</v>
      </c>
      <c r="D13590" s="74" t="str">
        <f t="shared" si="425"/>
        <v>mai/2019</v>
      </c>
      <c r="E13590" s="264">
        <v>43606</v>
      </c>
      <c r="F13590" s="260">
        <v>85049</v>
      </c>
      <c r="G13590" s="260" t="s">
        <v>2229</v>
      </c>
      <c r="H13590" s="265" t="s">
        <v>528</v>
      </c>
      <c r="I13590" s="265" t="s">
        <v>2181</v>
      </c>
      <c r="J13590" s="266">
        <v>-3992.1</v>
      </c>
      <c r="K13590" s="83" t="str">
        <f>IFERROR(IFERROR(VLOOKUP(I13590,'DE-PARA'!B:D,3,0),VLOOKUP(I13590,'DE-PARA'!C:D,2,0)),"NÃO ENCONTRADO")</f>
        <v>Materiais</v>
      </c>
      <c r="L13590" s="50" t="str">
        <f>VLOOKUP(K13590,'Base -Receita-Despesa'!$B:$AS,1,FALSE)</f>
        <v>Materiais</v>
      </c>
    </row>
    <row r="13591" spans="1:12" x14ac:dyDescent="0.3">
      <c r="A13591" s="82" t="str">
        <f t="shared" si="424"/>
        <v>2019</v>
      </c>
      <c r="B13591" s="260" t="s">
        <v>2228</v>
      </c>
      <c r="C13591" s="261" t="s">
        <v>138</v>
      </c>
      <c r="D13591" s="74" t="str">
        <f t="shared" si="425"/>
        <v>mai/2019</v>
      </c>
      <c r="E13591" s="264">
        <v>43606</v>
      </c>
      <c r="F13591" s="260">
        <v>85050</v>
      </c>
      <c r="G13591" s="260" t="s">
        <v>2229</v>
      </c>
      <c r="H13591" s="265" t="s">
        <v>528</v>
      </c>
      <c r="I13591" s="265" t="s">
        <v>2182</v>
      </c>
      <c r="J13591" s="266">
        <v>-8738.67</v>
      </c>
      <c r="K13591" s="83" t="str">
        <f>IFERROR(IFERROR(VLOOKUP(I13591,'DE-PARA'!B:D,3,0),VLOOKUP(I13591,'DE-PARA'!C:D,2,0)),"NÃO ENCONTRADO")</f>
        <v>Materiais</v>
      </c>
      <c r="L13591" s="50" t="str">
        <f>VLOOKUP(K13591,'Base -Receita-Despesa'!$B:$AS,1,FALSE)</f>
        <v>Materiais</v>
      </c>
    </row>
    <row r="13592" spans="1:12" x14ac:dyDescent="0.3">
      <c r="A13592" s="82" t="str">
        <f t="shared" si="424"/>
        <v>2019</v>
      </c>
      <c r="B13592" s="260" t="s">
        <v>2228</v>
      </c>
      <c r="C13592" s="261" t="s">
        <v>138</v>
      </c>
      <c r="D13592" s="74" t="str">
        <f t="shared" si="425"/>
        <v>mai/2019</v>
      </c>
      <c r="E13592" s="264">
        <v>43606</v>
      </c>
      <c r="F13592" s="260">
        <v>1052256</v>
      </c>
      <c r="G13592" s="260" t="s">
        <v>2238</v>
      </c>
      <c r="H13592" s="265" t="s">
        <v>2605</v>
      </c>
      <c r="I13592" s="265" t="s">
        <v>2182</v>
      </c>
      <c r="J13592" s="266">
        <v>-3157.57</v>
      </c>
      <c r="K13592" s="83" t="str">
        <f>IFERROR(IFERROR(VLOOKUP(I13592,'DE-PARA'!B:D,3,0),VLOOKUP(I13592,'DE-PARA'!C:D,2,0)),"NÃO ENCONTRADO")</f>
        <v>Materiais</v>
      </c>
      <c r="L13592" s="50" t="str">
        <f>VLOOKUP(K13592,'Base -Receita-Despesa'!$B:$AS,1,FALSE)</f>
        <v>Materiais</v>
      </c>
    </row>
    <row r="13593" spans="1:12" x14ac:dyDescent="0.3">
      <c r="A13593" s="82" t="str">
        <f t="shared" si="424"/>
        <v>2019</v>
      </c>
      <c r="B13593" s="260" t="s">
        <v>2228</v>
      </c>
      <c r="C13593" s="261" t="s">
        <v>138</v>
      </c>
      <c r="D13593" s="74" t="str">
        <f t="shared" si="425"/>
        <v>mai/2019</v>
      </c>
      <c r="E13593" s="264">
        <v>43606</v>
      </c>
      <c r="F13593" s="260">
        <v>1062872</v>
      </c>
      <c r="G13593" s="260" t="s">
        <v>2229</v>
      </c>
      <c r="H13593" s="265" t="s">
        <v>2605</v>
      </c>
      <c r="I13593" s="265" t="s">
        <v>2182</v>
      </c>
      <c r="J13593" s="266">
        <v>-7152.21</v>
      </c>
      <c r="K13593" s="83" t="str">
        <f>IFERROR(IFERROR(VLOOKUP(I13593,'DE-PARA'!B:D,3,0),VLOOKUP(I13593,'DE-PARA'!C:D,2,0)),"NÃO ENCONTRADO")</f>
        <v>Materiais</v>
      </c>
      <c r="L13593" s="50" t="str">
        <f>VLOOKUP(K13593,'Base -Receita-Despesa'!$B:$AS,1,FALSE)</f>
        <v>Materiais</v>
      </c>
    </row>
    <row r="13594" spans="1:12" x14ac:dyDescent="0.3">
      <c r="A13594" s="82" t="str">
        <f t="shared" si="424"/>
        <v>2019</v>
      </c>
      <c r="B13594" s="260" t="s">
        <v>2228</v>
      </c>
      <c r="C13594" s="261" t="s">
        <v>138</v>
      </c>
      <c r="D13594" s="74" t="str">
        <f t="shared" si="425"/>
        <v>mai/2019</v>
      </c>
      <c r="E13594" s="264">
        <v>43606</v>
      </c>
      <c r="F13594" s="260">
        <v>12489</v>
      </c>
      <c r="G13594" s="260" t="s">
        <v>2229</v>
      </c>
      <c r="H13594" s="265" t="s">
        <v>2703</v>
      </c>
      <c r="I13594" s="265" t="s">
        <v>2194</v>
      </c>
      <c r="J13594" s="265">
        <v>-930.9</v>
      </c>
      <c r="K13594" s="83" t="str">
        <f>IFERROR(IFERROR(VLOOKUP(I13594,'DE-PARA'!B:D,3,0),VLOOKUP(I13594,'DE-PARA'!C:D,2,0)),"NÃO ENCONTRADO")</f>
        <v>Materiais</v>
      </c>
      <c r="L13594" s="50" t="str">
        <f>VLOOKUP(K13594,'Base -Receita-Despesa'!$B:$AS,1,FALSE)</f>
        <v>Materiais</v>
      </c>
    </row>
    <row r="13595" spans="1:12" x14ac:dyDescent="0.3">
      <c r="A13595" s="82" t="str">
        <f t="shared" si="424"/>
        <v>2019</v>
      </c>
      <c r="B13595" s="260" t="s">
        <v>2228</v>
      </c>
      <c r="C13595" s="261" t="s">
        <v>138</v>
      </c>
      <c r="D13595" s="74" t="str">
        <f t="shared" si="425"/>
        <v>mai/2019</v>
      </c>
      <c r="E13595" s="264">
        <v>43606</v>
      </c>
      <c r="F13595" s="260">
        <v>12489</v>
      </c>
      <c r="G13595" s="260" t="s">
        <v>2229</v>
      </c>
      <c r="H13595" s="265" t="s">
        <v>2703</v>
      </c>
      <c r="I13595" s="265" t="s">
        <v>562</v>
      </c>
      <c r="J13595" s="265">
        <v>-18.62</v>
      </c>
      <c r="K13595" s="83" t="str">
        <f>IFERROR(IFERROR(VLOOKUP(I13595,'DE-PARA'!B:D,3,0),VLOOKUP(I13595,'DE-PARA'!C:D,2,0)),"NÃO ENCONTRADO")</f>
        <v>Outras Saídas</v>
      </c>
      <c r="L13595" s="50" t="str">
        <f>VLOOKUP(K13595,'Base -Receita-Despesa'!$B:$AS,1,FALSE)</f>
        <v>Outras Saídas</v>
      </c>
    </row>
    <row r="13596" spans="1:12" x14ac:dyDescent="0.3">
      <c r="A13596" s="82" t="str">
        <f t="shared" si="424"/>
        <v>2019</v>
      </c>
      <c r="B13596" s="260" t="s">
        <v>2228</v>
      </c>
      <c r="C13596" s="261" t="s">
        <v>138</v>
      </c>
      <c r="D13596" s="74" t="str">
        <f t="shared" si="425"/>
        <v>mai/2019</v>
      </c>
      <c r="E13596" s="264">
        <v>43606</v>
      </c>
      <c r="F13596" s="260">
        <v>7511</v>
      </c>
      <c r="G13596" s="260" t="s">
        <v>2232</v>
      </c>
      <c r="H13596" s="265" t="s">
        <v>2399</v>
      </c>
      <c r="I13596" s="265" t="s">
        <v>232</v>
      </c>
      <c r="J13596" s="265">
        <v>-997.5</v>
      </c>
      <c r="K13596" s="83" t="str">
        <f>IFERROR(IFERROR(VLOOKUP(I13596,'DE-PARA'!B:D,3,0),VLOOKUP(I13596,'DE-PARA'!C:D,2,0)),"NÃO ENCONTRADO")</f>
        <v>Materiais</v>
      </c>
      <c r="L13596" s="50" t="str">
        <f>VLOOKUP(K13596,'Base -Receita-Despesa'!$B:$AS,1,FALSE)</f>
        <v>Materiais</v>
      </c>
    </row>
    <row r="13597" spans="1:12" x14ac:dyDescent="0.3">
      <c r="A13597" s="82" t="str">
        <f t="shared" si="424"/>
        <v>2019</v>
      </c>
      <c r="B13597" s="260" t="s">
        <v>2228</v>
      </c>
      <c r="C13597" s="261" t="s">
        <v>138</v>
      </c>
      <c r="D13597" s="74" t="str">
        <f t="shared" si="425"/>
        <v>mai/2019</v>
      </c>
      <c r="E13597" s="264">
        <v>43606</v>
      </c>
      <c r="F13597" s="260">
        <v>3030</v>
      </c>
      <c r="G13597" s="260" t="s">
        <v>2229</v>
      </c>
      <c r="H13597" s="265" t="s">
        <v>4535</v>
      </c>
      <c r="I13597" s="265" t="s">
        <v>2182</v>
      </c>
      <c r="J13597" s="265">
        <v>-118.9</v>
      </c>
      <c r="K13597" s="83" t="str">
        <f>IFERROR(IFERROR(VLOOKUP(I13597,'DE-PARA'!B:D,3,0),VLOOKUP(I13597,'DE-PARA'!C:D,2,0)),"NÃO ENCONTRADO")</f>
        <v>Materiais</v>
      </c>
      <c r="L13597" s="50" t="str">
        <f>VLOOKUP(K13597,'Base -Receita-Despesa'!$B:$AS,1,FALSE)</f>
        <v>Materiais</v>
      </c>
    </row>
    <row r="13598" spans="1:12" x14ac:dyDescent="0.3">
      <c r="A13598" s="82" t="str">
        <f t="shared" si="424"/>
        <v>2019</v>
      </c>
      <c r="B13598" s="260" t="s">
        <v>2228</v>
      </c>
      <c r="C13598" s="261" t="s">
        <v>138</v>
      </c>
      <c r="D13598" s="74" t="str">
        <f t="shared" si="425"/>
        <v>mai/2019</v>
      </c>
      <c r="E13598" s="264">
        <v>43606</v>
      </c>
      <c r="F13598" s="260">
        <v>961</v>
      </c>
      <c r="G13598" s="260" t="s">
        <v>2229</v>
      </c>
      <c r="H13598" s="265" t="s">
        <v>4513</v>
      </c>
      <c r="I13598" s="265" t="s">
        <v>2193</v>
      </c>
      <c r="J13598" s="265">
        <v>-628.05999999999995</v>
      </c>
      <c r="K13598" s="83" t="str">
        <f>IFERROR(IFERROR(VLOOKUP(I13598,'DE-PARA'!B:D,3,0),VLOOKUP(I13598,'DE-PARA'!C:D,2,0)),"NÃO ENCONTRADO")</f>
        <v>Materiais</v>
      </c>
      <c r="L13598" s="50" t="str">
        <f>VLOOKUP(K13598,'Base -Receita-Despesa'!$B:$AS,1,FALSE)</f>
        <v>Materiais</v>
      </c>
    </row>
    <row r="13599" spans="1:12" x14ac:dyDescent="0.3">
      <c r="A13599" s="82" t="str">
        <f t="shared" si="424"/>
        <v>2019</v>
      </c>
      <c r="B13599" s="260" t="s">
        <v>2228</v>
      </c>
      <c r="C13599" s="261" t="s">
        <v>138</v>
      </c>
      <c r="D13599" s="74" t="str">
        <f t="shared" si="425"/>
        <v>mai/2019</v>
      </c>
      <c r="E13599" s="264">
        <v>43606</v>
      </c>
      <c r="F13599" s="260">
        <v>967</v>
      </c>
      <c r="G13599" s="260" t="s">
        <v>2229</v>
      </c>
      <c r="H13599" s="265" t="s">
        <v>4536</v>
      </c>
      <c r="I13599" s="265" t="s">
        <v>2183</v>
      </c>
      <c r="J13599" s="265">
        <v>-300</v>
      </c>
      <c r="K13599" s="83" t="str">
        <f>IFERROR(IFERROR(VLOOKUP(I13599,'DE-PARA'!B:D,3,0),VLOOKUP(I13599,'DE-PARA'!C:D,2,0)),"NÃO ENCONTRADO")</f>
        <v>Materiais</v>
      </c>
      <c r="L13599" s="50" t="str">
        <f>VLOOKUP(K13599,'Base -Receita-Despesa'!$B:$AS,1,FALSE)</f>
        <v>Materiais</v>
      </c>
    </row>
    <row r="13600" spans="1:12" x14ac:dyDescent="0.3">
      <c r="A13600" s="82" t="str">
        <f t="shared" si="424"/>
        <v>2019</v>
      </c>
      <c r="B13600" s="260" t="s">
        <v>2228</v>
      </c>
      <c r="C13600" s="261" t="s">
        <v>138</v>
      </c>
      <c r="D13600" s="74" t="str">
        <f t="shared" si="425"/>
        <v>mai/2019</v>
      </c>
      <c r="E13600" s="264">
        <v>43606</v>
      </c>
      <c r="F13600" s="260">
        <v>1013</v>
      </c>
      <c r="G13600" s="260" t="s">
        <v>2229</v>
      </c>
      <c r="H13600" s="265" t="s">
        <v>4536</v>
      </c>
      <c r="I13600" s="265" t="s">
        <v>2183</v>
      </c>
      <c r="J13600" s="265">
        <v>-150</v>
      </c>
      <c r="K13600" s="83" t="str">
        <f>IFERROR(IFERROR(VLOOKUP(I13600,'DE-PARA'!B:D,3,0),VLOOKUP(I13600,'DE-PARA'!C:D,2,0)),"NÃO ENCONTRADO")</f>
        <v>Materiais</v>
      </c>
      <c r="L13600" s="50" t="str">
        <f>VLOOKUP(K13600,'Base -Receita-Despesa'!$B:$AS,1,FALSE)</f>
        <v>Materiais</v>
      </c>
    </row>
    <row r="13601" spans="1:12" x14ac:dyDescent="0.3">
      <c r="A13601" s="82" t="str">
        <f t="shared" si="424"/>
        <v>2019</v>
      </c>
      <c r="B13601" s="260" t="s">
        <v>2228</v>
      </c>
      <c r="C13601" s="261" t="s">
        <v>138</v>
      </c>
      <c r="D13601" s="74" t="str">
        <f t="shared" si="425"/>
        <v>mai/2019</v>
      </c>
      <c r="E13601" s="264">
        <v>43606</v>
      </c>
      <c r="F13601" s="260">
        <v>22080</v>
      </c>
      <c r="G13601" s="260" t="s">
        <v>2229</v>
      </c>
      <c r="H13601" s="265" t="s">
        <v>4437</v>
      </c>
      <c r="I13601" s="265" t="s">
        <v>2182</v>
      </c>
      <c r="J13601" s="266">
        <v>-1440</v>
      </c>
      <c r="K13601" s="83" t="str">
        <f>IFERROR(IFERROR(VLOOKUP(I13601,'DE-PARA'!B:D,3,0),VLOOKUP(I13601,'DE-PARA'!C:D,2,0)),"NÃO ENCONTRADO")</f>
        <v>Materiais</v>
      </c>
      <c r="L13601" s="50" t="str">
        <f>VLOOKUP(K13601,'Base -Receita-Despesa'!$B:$AS,1,FALSE)</f>
        <v>Materiais</v>
      </c>
    </row>
    <row r="13602" spans="1:12" x14ac:dyDescent="0.3">
      <c r="A13602" s="82" t="str">
        <f t="shared" si="424"/>
        <v>2019</v>
      </c>
      <c r="B13602" s="260" t="s">
        <v>2228</v>
      </c>
      <c r="C13602" s="261" t="s">
        <v>138</v>
      </c>
      <c r="D13602" s="74" t="str">
        <f t="shared" si="425"/>
        <v>mai/2019</v>
      </c>
      <c r="E13602" s="264">
        <v>43606</v>
      </c>
      <c r="F13602" s="260">
        <v>22574</v>
      </c>
      <c r="G13602" s="260" t="s">
        <v>2229</v>
      </c>
      <c r="H13602" s="265" t="s">
        <v>4437</v>
      </c>
      <c r="I13602" s="265" t="s">
        <v>2182</v>
      </c>
      <c r="J13602" s="265">
        <v>-700</v>
      </c>
      <c r="K13602" s="83" t="str">
        <f>IFERROR(IFERROR(VLOOKUP(I13602,'DE-PARA'!B:D,3,0),VLOOKUP(I13602,'DE-PARA'!C:D,2,0)),"NÃO ENCONTRADO")</f>
        <v>Materiais</v>
      </c>
      <c r="L13602" s="50" t="str">
        <f>VLOOKUP(K13602,'Base -Receita-Despesa'!$B:$AS,1,FALSE)</f>
        <v>Materiais</v>
      </c>
    </row>
    <row r="13603" spans="1:12" x14ac:dyDescent="0.3">
      <c r="A13603" s="82" t="str">
        <f t="shared" si="424"/>
        <v>2019</v>
      </c>
      <c r="B13603" s="260" t="s">
        <v>2228</v>
      </c>
      <c r="C13603" s="261" t="s">
        <v>138</v>
      </c>
      <c r="D13603" s="74" t="str">
        <f t="shared" si="425"/>
        <v>mai/2019</v>
      </c>
      <c r="E13603" s="264">
        <v>43606</v>
      </c>
      <c r="F13603" s="260">
        <v>23091</v>
      </c>
      <c r="G13603" s="260" t="s">
        <v>2229</v>
      </c>
      <c r="H13603" s="265" t="s">
        <v>4437</v>
      </c>
      <c r="I13603" s="265" t="s">
        <v>2182</v>
      </c>
      <c r="J13603" s="265">
        <v>-300</v>
      </c>
      <c r="K13603" s="83" t="str">
        <f>IFERROR(IFERROR(VLOOKUP(I13603,'DE-PARA'!B:D,3,0),VLOOKUP(I13603,'DE-PARA'!C:D,2,0)),"NÃO ENCONTRADO")</f>
        <v>Materiais</v>
      </c>
      <c r="L13603" s="50" t="str">
        <f>VLOOKUP(K13603,'Base -Receita-Despesa'!$B:$AS,1,FALSE)</f>
        <v>Materiais</v>
      </c>
    </row>
    <row r="13604" spans="1:12" x14ac:dyDescent="0.3">
      <c r="A13604" s="82" t="str">
        <f t="shared" si="424"/>
        <v>2019</v>
      </c>
      <c r="B13604" s="260" t="s">
        <v>2228</v>
      </c>
      <c r="C13604" s="261" t="s">
        <v>138</v>
      </c>
      <c r="D13604" s="74" t="str">
        <f t="shared" si="425"/>
        <v>mai/2019</v>
      </c>
      <c r="E13604" s="264">
        <v>43606</v>
      </c>
      <c r="F13604" s="260">
        <v>6697</v>
      </c>
      <c r="G13604" s="260" t="s">
        <v>2229</v>
      </c>
      <c r="H13604" s="265" t="s">
        <v>4446</v>
      </c>
      <c r="I13604" s="265" t="s">
        <v>2182</v>
      </c>
      <c r="J13604" s="265">
        <v>-532</v>
      </c>
      <c r="K13604" s="83" t="str">
        <f>IFERROR(IFERROR(VLOOKUP(I13604,'DE-PARA'!B:D,3,0),VLOOKUP(I13604,'DE-PARA'!C:D,2,0)),"NÃO ENCONTRADO")</f>
        <v>Materiais</v>
      </c>
      <c r="L13604" s="50" t="str">
        <f>VLOOKUP(K13604,'Base -Receita-Despesa'!$B:$AS,1,FALSE)</f>
        <v>Materiais</v>
      </c>
    </row>
    <row r="13605" spans="1:12" x14ac:dyDescent="0.3">
      <c r="A13605" s="82" t="str">
        <f t="shared" si="424"/>
        <v>2019</v>
      </c>
      <c r="B13605" s="260" t="s">
        <v>2228</v>
      </c>
      <c r="C13605" s="261" t="s">
        <v>138</v>
      </c>
      <c r="D13605" s="74" t="str">
        <f t="shared" si="425"/>
        <v>mai/2019</v>
      </c>
      <c r="E13605" s="264">
        <v>43606</v>
      </c>
      <c r="F13605" s="260">
        <v>6697</v>
      </c>
      <c r="G13605" s="260" t="s">
        <v>2229</v>
      </c>
      <c r="H13605" s="265" t="s">
        <v>4446</v>
      </c>
      <c r="I13605" s="265" t="s">
        <v>562</v>
      </c>
      <c r="J13605" s="265">
        <v>-72.56</v>
      </c>
      <c r="K13605" s="83" t="str">
        <f>IFERROR(IFERROR(VLOOKUP(I13605,'DE-PARA'!B:D,3,0),VLOOKUP(I13605,'DE-PARA'!C:D,2,0)),"NÃO ENCONTRADO")</f>
        <v>Outras Saídas</v>
      </c>
      <c r="L13605" s="50" t="str">
        <f>VLOOKUP(K13605,'Base -Receita-Despesa'!$B:$AS,1,FALSE)</f>
        <v>Outras Saídas</v>
      </c>
    </row>
    <row r="13606" spans="1:12" x14ac:dyDescent="0.3">
      <c r="A13606" s="82" t="str">
        <f t="shared" si="424"/>
        <v>2019</v>
      </c>
      <c r="B13606" s="260" t="s">
        <v>2228</v>
      </c>
      <c r="C13606" s="261" t="s">
        <v>138</v>
      </c>
      <c r="D13606" s="74" t="str">
        <f t="shared" si="425"/>
        <v>mai/2019</v>
      </c>
      <c r="E13606" s="264">
        <v>43606</v>
      </c>
      <c r="F13606" s="260">
        <v>19779</v>
      </c>
      <c r="G13606" s="260" t="s">
        <v>2229</v>
      </c>
      <c r="H13606" s="265" t="s">
        <v>4537</v>
      </c>
      <c r="I13606" s="265" t="s">
        <v>2182</v>
      </c>
      <c r="J13606" s="266">
        <v>-1139</v>
      </c>
      <c r="K13606" s="83" t="str">
        <f>IFERROR(IFERROR(VLOOKUP(I13606,'DE-PARA'!B:D,3,0),VLOOKUP(I13606,'DE-PARA'!C:D,2,0)),"NÃO ENCONTRADO")</f>
        <v>Materiais</v>
      </c>
      <c r="L13606" s="50" t="str">
        <f>VLOOKUP(K13606,'Base -Receita-Despesa'!$B:$AS,1,FALSE)</f>
        <v>Materiais</v>
      </c>
    </row>
    <row r="13607" spans="1:12" x14ac:dyDescent="0.3">
      <c r="A13607" s="82" t="str">
        <f t="shared" si="424"/>
        <v>2019</v>
      </c>
      <c r="B13607" s="260" t="s">
        <v>2228</v>
      </c>
      <c r="C13607" s="261" t="s">
        <v>138</v>
      </c>
      <c r="D13607" s="74" t="str">
        <f t="shared" si="425"/>
        <v>mai/2019</v>
      </c>
      <c r="E13607" s="264">
        <v>43606</v>
      </c>
      <c r="F13607" s="260">
        <v>20245</v>
      </c>
      <c r="G13607" s="260" t="s">
        <v>2229</v>
      </c>
      <c r="H13607" s="265" t="s">
        <v>4522</v>
      </c>
      <c r="I13607" s="265" t="s">
        <v>2182</v>
      </c>
      <c r="J13607" s="265">
        <v>-911.6</v>
      </c>
      <c r="K13607" s="83" t="str">
        <f>IFERROR(IFERROR(VLOOKUP(I13607,'DE-PARA'!B:D,3,0),VLOOKUP(I13607,'DE-PARA'!C:D,2,0)),"NÃO ENCONTRADO")</f>
        <v>Materiais</v>
      </c>
      <c r="L13607" s="50" t="str">
        <f>VLOOKUP(K13607,'Base -Receita-Despesa'!$B:$AS,1,FALSE)</f>
        <v>Materiais</v>
      </c>
    </row>
    <row r="13608" spans="1:12" x14ac:dyDescent="0.3">
      <c r="A13608" s="82" t="str">
        <f t="shared" si="424"/>
        <v>2019</v>
      </c>
      <c r="B13608" s="260" t="s">
        <v>2228</v>
      </c>
      <c r="C13608" s="261" t="s">
        <v>138</v>
      </c>
      <c r="D13608" s="74" t="str">
        <f t="shared" si="425"/>
        <v>mai/2019</v>
      </c>
      <c r="E13608" s="264">
        <v>43606</v>
      </c>
      <c r="F13608" s="260">
        <v>20301</v>
      </c>
      <c r="G13608" s="260" t="s">
        <v>2229</v>
      </c>
      <c r="H13608" s="265" t="s">
        <v>4522</v>
      </c>
      <c r="I13608" s="265" t="s">
        <v>2182</v>
      </c>
      <c r="J13608" s="265">
        <v>-70</v>
      </c>
      <c r="K13608" s="83" t="str">
        <f>IFERROR(IFERROR(VLOOKUP(I13608,'DE-PARA'!B:D,3,0),VLOOKUP(I13608,'DE-PARA'!C:D,2,0)),"NÃO ENCONTRADO")</f>
        <v>Materiais</v>
      </c>
      <c r="L13608" s="50" t="str">
        <f>VLOOKUP(K13608,'Base -Receita-Despesa'!$B:$AS,1,FALSE)</f>
        <v>Materiais</v>
      </c>
    </row>
    <row r="13609" spans="1:12" x14ac:dyDescent="0.3">
      <c r="A13609" s="82" t="str">
        <f t="shared" si="424"/>
        <v>2019</v>
      </c>
      <c r="B13609" s="260" t="s">
        <v>2228</v>
      </c>
      <c r="C13609" s="261" t="s">
        <v>138</v>
      </c>
      <c r="D13609" s="74" t="str">
        <f t="shared" si="425"/>
        <v>mai/2019</v>
      </c>
      <c r="E13609" s="264">
        <v>43606</v>
      </c>
      <c r="F13609" s="260">
        <v>82</v>
      </c>
      <c r="G13609" s="260" t="s">
        <v>2229</v>
      </c>
      <c r="H13609" s="265" t="s">
        <v>3242</v>
      </c>
      <c r="I13609" s="265" t="s">
        <v>2212</v>
      </c>
      <c r="J13609" s="266">
        <v>-19452</v>
      </c>
      <c r="K13609" s="83" t="str">
        <f>IFERROR(IFERROR(VLOOKUP(I13609,'DE-PARA'!B:D,3,0),VLOOKUP(I13609,'DE-PARA'!C:D,2,0)),"NÃO ENCONTRADO")</f>
        <v>Serviços</v>
      </c>
      <c r="L13609" s="50" t="str">
        <f>VLOOKUP(K13609,'Base -Receita-Despesa'!$B:$AS,1,FALSE)</f>
        <v>Serviços</v>
      </c>
    </row>
    <row r="13610" spans="1:12" x14ac:dyDescent="0.3">
      <c r="A13610" s="82" t="str">
        <f t="shared" ref="A13610:A13673" si="426">IF(K13610="NÃO ENCONTRADO",0,RIGHT(D13610,4))</f>
        <v>2019</v>
      </c>
      <c r="B13610" s="260" t="s">
        <v>2228</v>
      </c>
      <c r="C13610" s="261" t="s">
        <v>138</v>
      </c>
      <c r="D13610" s="74" t="str">
        <f t="shared" si="425"/>
        <v>mai/2019</v>
      </c>
      <c r="E13610" s="264">
        <v>43606</v>
      </c>
      <c r="F13610" s="260">
        <v>298836</v>
      </c>
      <c r="G13610" s="260" t="s">
        <v>2229</v>
      </c>
      <c r="H13610" s="265" t="s">
        <v>174</v>
      </c>
      <c r="I13610" s="265" t="s">
        <v>2188</v>
      </c>
      <c r="J13610" s="266">
        <v>-2706.28</v>
      </c>
      <c r="K13610" s="83" t="str">
        <f>IFERROR(IFERROR(VLOOKUP(I13610,'DE-PARA'!B:D,3,0),VLOOKUP(I13610,'DE-PARA'!C:D,2,0)),"NÃO ENCONTRADO")</f>
        <v>Materiais</v>
      </c>
      <c r="L13610" s="50" t="str">
        <f>VLOOKUP(K13610,'Base -Receita-Despesa'!$B:$AS,1,FALSE)</f>
        <v>Materiais</v>
      </c>
    </row>
    <row r="13611" spans="1:12" x14ac:dyDescent="0.3">
      <c r="A13611" s="82" t="str">
        <f t="shared" si="426"/>
        <v>2019</v>
      </c>
      <c r="B13611" s="260" t="s">
        <v>2228</v>
      </c>
      <c r="C13611" s="261" t="s">
        <v>138</v>
      </c>
      <c r="D13611" s="74" t="str">
        <f t="shared" si="425"/>
        <v>mai/2019</v>
      </c>
      <c r="E13611" s="264">
        <v>43606</v>
      </c>
      <c r="F13611" s="260" t="s">
        <v>1070</v>
      </c>
      <c r="G13611" s="260" t="s">
        <v>2229</v>
      </c>
      <c r="H13611" s="265" t="s">
        <v>1071</v>
      </c>
      <c r="I13611" s="265" t="s">
        <v>2237</v>
      </c>
      <c r="J13611" s="266">
        <v>2854.36</v>
      </c>
      <c r="K13611" s="83" t="str">
        <f>IFERROR(IFERROR(VLOOKUP(I13611,'DE-PARA'!B:D,3,0),VLOOKUP(I13611,'DE-PARA'!C:D,2,0)),"NÃO ENCONTRADO")</f>
        <v>Entrada Conta Aplicação (+)</v>
      </c>
      <c r="L13611" s="50" t="str">
        <f>VLOOKUP(K13611,'Base -Receita-Despesa'!$B:$AS,1,FALSE)</f>
        <v>ENTRADA CONTA APLICAÇÃO (+)</v>
      </c>
    </row>
    <row r="13612" spans="1:12" x14ac:dyDescent="0.3">
      <c r="A13612" s="82" t="str">
        <f t="shared" si="426"/>
        <v>2019</v>
      </c>
      <c r="B13612" s="260" t="s">
        <v>2228</v>
      </c>
      <c r="C13612" s="261" t="s">
        <v>138</v>
      </c>
      <c r="D13612" s="74" t="str">
        <f t="shared" si="425"/>
        <v>mai/2019</v>
      </c>
      <c r="E13612" s="264">
        <v>43606</v>
      </c>
      <c r="F13612" s="260" t="s">
        <v>1261</v>
      </c>
      <c r="G13612" s="260" t="s">
        <v>2229</v>
      </c>
      <c r="H13612" s="265" t="s">
        <v>2250</v>
      </c>
      <c r="I13612" s="265" t="s">
        <v>135</v>
      </c>
      <c r="J13612" s="265">
        <v>-9.5</v>
      </c>
      <c r="K13612" s="83" t="str">
        <f>IFERROR(IFERROR(VLOOKUP(I13612,'DE-PARA'!B:D,3,0),VLOOKUP(I13612,'DE-PARA'!C:D,2,0)),"NÃO ENCONTRADO")</f>
        <v>Outras Saídas</v>
      </c>
      <c r="L13612" s="50" t="str">
        <f>VLOOKUP(K13612,'Base -Receita-Despesa'!$B:$AS,1,FALSE)</f>
        <v>Outras Saídas</v>
      </c>
    </row>
    <row r="13613" spans="1:12" x14ac:dyDescent="0.3">
      <c r="A13613" s="82" t="str">
        <f t="shared" si="426"/>
        <v>2019</v>
      </c>
      <c r="B13613" s="260" t="s">
        <v>2228</v>
      </c>
      <c r="C13613" s="261" t="s">
        <v>138</v>
      </c>
      <c r="D13613" s="74" t="str">
        <f t="shared" si="425"/>
        <v>mai/2019</v>
      </c>
      <c r="E13613" s="264">
        <v>43606</v>
      </c>
      <c r="F13613" s="260" t="s">
        <v>1261</v>
      </c>
      <c r="G13613" s="260" t="s">
        <v>2229</v>
      </c>
      <c r="H13613" s="265" t="s">
        <v>2250</v>
      </c>
      <c r="I13613" s="265" t="s">
        <v>135</v>
      </c>
      <c r="J13613" s="265">
        <v>-9.5</v>
      </c>
      <c r="K13613" s="83" t="str">
        <f>IFERROR(IFERROR(VLOOKUP(I13613,'DE-PARA'!B:D,3,0),VLOOKUP(I13613,'DE-PARA'!C:D,2,0)),"NÃO ENCONTRADO")</f>
        <v>Outras Saídas</v>
      </c>
      <c r="L13613" s="50" t="str">
        <f>VLOOKUP(K13613,'Base -Receita-Despesa'!$B:$AS,1,FALSE)</f>
        <v>Outras Saídas</v>
      </c>
    </row>
    <row r="13614" spans="1:12" x14ac:dyDescent="0.3">
      <c r="A13614" s="82" t="str">
        <f t="shared" si="426"/>
        <v>2019</v>
      </c>
      <c r="B13614" s="260" t="s">
        <v>2228</v>
      </c>
      <c r="C13614" s="261" t="s">
        <v>138</v>
      </c>
      <c r="D13614" s="74" t="str">
        <f t="shared" si="425"/>
        <v>mai/2019</v>
      </c>
      <c r="E13614" s="264">
        <v>43606</v>
      </c>
      <c r="F13614" s="260" t="s">
        <v>1261</v>
      </c>
      <c r="G13614" s="260" t="s">
        <v>2229</v>
      </c>
      <c r="H13614" s="265" t="s">
        <v>2250</v>
      </c>
      <c r="I13614" s="265" t="s">
        <v>135</v>
      </c>
      <c r="J13614" s="265">
        <v>-9.5</v>
      </c>
      <c r="K13614" s="83" t="str">
        <f>IFERROR(IFERROR(VLOOKUP(I13614,'DE-PARA'!B:D,3,0),VLOOKUP(I13614,'DE-PARA'!C:D,2,0)),"NÃO ENCONTRADO")</f>
        <v>Outras Saídas</v>
      </c>
      <c r="L13614" s="50" t="str">
        <f>VLOOKUP(K13614,'Base -Receita-Despesa'!$B:$AS,1,FALSE)</f>
        <v>Outras Saídas</v>
      </c>
    </row>
    <row r="13615" spans="1:12" x14ac:dyDescent="0.3">
      <c r="A13615" s="82" t="str">
        <f t="shared" si="426"/>
        <v>2019</v>
      </c>
      <c r="B13615" s="260" t="s">
        <v>2228</v>
      </c>
      <c r="C13615" s="261" t="s">
        <v>138</v>
      </c>
      <c r="D13615" s="74" t="str">
        <f t="shared" si="425"/>
        <v>mai/2019</v>
      </c>
      <c r="E13615" s="264">
        <v>43606</v>
      </c>
      <c r="F13615" s="260" t="s">
        <v>1261</v>
      </c>
      <c r="G13615" s="260" t="s">
        <v>2229</v>
      </c>
      <c r="H13615" s="265" t="s">
        <v>2250</v>
      </c>
      <c r="I13615" s="265" t="s">
        <v>135</v>
      </c>
      <c r="J13615" s="265">
        <v>-9.5</v>
      </c>
      <c r="K13615" s="83" t="str">
        <f>IFERROR(IFERROR(VLOOKUP(I13615,'DE-PARA'!B:D,3,0),VLOOKUP(I13615,'DE-PARA'!C:D,2,0)),"NÃO ENCONTRADO")</f>
        <v>Outras Saídas</v>
      </c>
      <c r="L13615" s="50" t="str">
        <f>VLOOKUP(K13615,'Base -Receita-Despesa'!$B:$AS,1,FALSE)</f>
        <v>Outras Saídas</v>
      </c>
    </row>
    <row r="13616" spans="1:12" x14ac:dyDescent="0.3">
      <c r="A13616" s="82" t="str">
        <f t="shared" si="426"/>
        <v>2019</v>
      </c>
      <c r="B13616" s="260" t="s">
        <v>2228</v>
      </c>
      <c r="C13616" s="261" t="s">
        <v>138</v>
      </c>
      <c r="D13616" s="74" t="str">
        <f t="shared" si="425"/>
        <v>mai/2019</v>
      </c>
      <c r="E13616" s="264">
        <v>43606</v>
      </c>
      <c r="F13616" s="260" t="s">
        <v>1261</v>
      </c>
      <c r="G13616" s="260" t="s">
        <v>2229</v>
      </c>
      <c r="H13616" s="265" t="s">
        <v>2250</v>
      </c>
      <c r="I13616" s="265" t="s">
        <v>135</v>
      </c>
      <c r="J13616" s="265">
        <v>-9.5</v>
      </c>
      <c r="K13616" s="83" t="str">
        <f>IFERROR(IFERROR(VLOOKUP(I13616,'DE-PARA'!B:D,3,0),VLOOKUP(I13616,'DE-PARA'!C:D,2,0)),"NÃO ENCONTRADO")</f>
        <v>Outras Saídas</v>
      </c>
      <c r="L13616" s="50" t="str">
        <f>VLOOKUP(K13616,'Base -Receita-Despesa'!$B:$AS,1,FALSE)</f>
        <v>Outras Saídas</v>
      </c>
    </row>
    <row r="13617" spans="1:12" x14ac:dyDescent="0.3">
      <c r="A13617" s="82" t="str">
        <f t="shared" si="426"/>
        <v>2019</v>
      </c>
      <c r="B13617" s="260" t="s">
        <v>2228</v>
      </c>
      <c r="C13617" s="261" t="s">
        <v>138</v>
      </c>
      <c r="D13617" s="74" t="str">
        <f t="shared" si="425"/>
        <v>mai/2019</v>
      </c>
      <c r="E13617" s="264">
        <v>43606</v>
      </c>
      <c r="F13617" s="260" t="s">
        <v>1261</v>
      </c>
      <c r="G13617" s="260" t="s">
        <v>2229</v>
      </c>
      <c r="H13617" s="265" t="s">
        <v>2250</v>
      </c>
      <c r="I13617" s="265" t="s">
        <v>135</v>
      </c>
      <c r="J13617" s="265">
        <v>-9.5</v>
      </c>
      <c r="K13617" s="83" t="str">
        <f>IFERROR(IFERROR(VLOOKUP(I13617,'DE-PARA'!B:D,3,0),VLOOKUP(I13617,'DE-PARA'!C:D,2,0)),"NÃO ENCONTRADO")</f>
        <v>Outras Saídas</v>
      </c>
      <c r="L13617" s="50" t="str">
        <f>VLOOKUP(K13617,'Base -Receita-Despesa'!$B:$AS,1,FALSE)</f>
        <v>Outras Saídas</v>
      </c>
    </row>
    <row r="13618" spans="1:12" x14ac:dyDescent="0.3">
      <c r="A13618" s="82" t="str">
        <f t="shared" si="426"/>
        <v>2019</v>
      </c>
      <c r="B13618" s="260" t="s">
        <v>2228</v>
      </c>
      <c r="C13618" s="261" t="s">
        <v>138</v>
      </c>
      <c r="D13618" s="74" t="str">
        <f t="shared" si="425"/>
        <v>mai/2019</v>
      </c>
      <c r="E13618" s="264">
        <v>43606</v>
      </c>
      <c r="F13618" s="260" t="s">
        <v>1261</v>
      </c>
      <c r="G13618" s="260" t="s">
        <v>2229</v>
      </c>
      <c r="H13618" s="265" t="s">
        <v>2250</v>
      </c>
      <c r="I13618" s="265" t="s">
        <v>135</v>
      </c>
      <c r="J13618" s="265">
        <v>-9.5</v>
      </c>
      <c r="K13618" s="83" t="str">
        <f>IFERROR(IFERROR(VLOOKUP(I13618,'DE-PARA'!B:D,3,0),VLOOKUP(I13618,'DE-PARA'!C:D,2,0)),"NÃO ENCONTRADO")</f>
        <v>Outras Saídas</v>
      </c>
      <c r="L13618" s="50" t="str">
        <f>VLOOKUP(K13618,'Base -Receita-Despesa'!$B:$AS,1,FALSE)</f>
        <v>Outras Saídas</v>
      </c>
    </row>
    <row r="13619" spans="1:12" x14ac:dyDescent="0.3">
      <c r="A13619" s="82" t="str">
        <f t="shared" si="426"/>
        <v>2019</v>
      </c>
      <c r="B13619" s="260" t="s">
        <v>2228</v>
      </c>
      <c r="C13619" s="261" t="s">
        <v>138</v>
      </c>
      <c r="D13619" s="74" t="str">
        <f t="shared" si="425"/>
        <v>mai/2019</v>
      </c>
      <c r="E13619" s="264">
        <v>43606</v>
      </c>
      <c r="F13619" s="260" t="s">
        <v>1261</v>
      </c>
      <c r="G13619" s="260" t="s">
        <v>2229</v>
      </c>
      <c r="H13619" s="265" t="s">
        <v>2250</v>
      </c>
      <c r="I13619" s="265" t="s">
        <v>135</v>
      </c>
      <c r="J13619" s="265">
        <v>-9.5</v>
      </c>
      <c r="K13619" s="83" t="str">
        <f>IFERROR(IFERROR(VLOOKUP(I13619,'DE-PARA'!B:D,3,0),VLOOKUP(I13619,'DE-PARA'!C:D,2,0)),"NÃO ENCONTRADO")</f>
        <v>Outras Saídas</v>
      </c>
      <c r="L13619" s="50" t="str">
        <f>VLOOKUP(K13619,'Base -Receita-Despesa'!$B:$AS,1,FALSE)</f>
        <v>Outras Saídas</v>
      </c>
    </row>
    <row r="13620" spans="1:12" x14ac:dyDescent="0.3">
      <c r="A13620" s="82" t="str">
        <f t="shared" si="426"/>
        <v>2019</v>
      </c>
      <c r="B13620" s="260" t="s">
        <v>2228</v>
      </c>
      <c r="C13620" s="261" t="s">
        <v>138</v>
      </c>
      <c r="D13620" s="74" t="str">
        <f t="shared" si="425"/>
        <v>mai/2019</v>
      </c>
      <c r="E13620" s="264">
        <v>43606</v>
      </c>
      <c r="F13620" s="260" t="s">
        <v>1261</v>
      </c>
      <c r="G13620" s="260" t="s">
        <v>2229</v>
      </c>
      <c r="H13620" s="265" t="s">
        <v>2250</v>
      </c>
      <c r="I13620" s="265" t="s">
        <v>135</v>
      </c>
      <c r="J13620" s="265">
        <v>-9.5</v>
      </c>
      <c r="K13620" s="83" t="str">
        <f>IFERROR(IFERROR(VLOOKUP(I13620,'DE-PARA'!B:D,3,0),VLOOKUP(I13620,'DE-PARA'!C:D,2,0)),"NÃO ENCONTRADO")</f>
        <v>Outras Saídas</v>
      </c>
      <c r="L13620" s="50" t="str">
        <f>VLOOKUP(K13620,'Base -Receita-Despesa'!$B:$AS,1,FALSE)</f>
        <v>Outras Saídas</v>
      </c>
    </row>
    <row r="13621" spans="1:12" x14ac:dyDescent="0.3">
      <c r="A13621" s="82" t="str">
        <f t="shared" si="426"/>
        <v>2019</v>
      </c>
      <c r="B13621" s="260" t="s">
        <v>2228</v>
      </c>
      <c r="C13621" s="261" t="s">
        <v>138</v>
      </c>
      <c r="D13621" s="74" t="str">
        <f t="shared" si="425"/>
        <v>mai/2019</v>
      </c>
      <c r="E13621" s="264">
        <v>43606</v>
      </c>
      <c r="F13621" s="260" t="s">
        <v>1261</v>
      </c>
      <c r="G13621" s="260" t="s">
        <v>2229</v>
      </c>
      <c r="H13621" s="265" t="s">
        <v>2250</v>
      </c>
      <c r="I13621" s="265" t="s">
        <v>135</v>
      </c>
      <c r="J13621" s="265">
        <v>-9.5</v>
      </c>
      <c r="K13621" s="83" t="str">
        <f>IFERROR(IFERROR(VLOOKUP(I13621,'DE-PARA'!B:D,3,0),VLOOKUP(I13621,'DE-PARA'!C:D,2,0)),"NÃO ENCONTRADO")</f>
        <v>Outras Saídas</v>
      </c>
      <c r="L13621" s="50" t="str">
        <f>VLOOKUP(K13621,'Base -Receita-Despesa'!$B:$AS,1,FALSE)</f>
        <v>Outras Saídas</v>
      </c>
    </row>
    <row r="13622" spans="1:12" x14ac:dyDescent="0.3">
      <c r="A13622" s="82" t="str">
        <f t="shared" si="426"/>
        <v>2019</v>
      </c>
      <c r="B13622" s="260" t="s">
        <v>2228</v>
      </c>
      <c r="C13622" s="261" t="s">
        <v>138</v>
      </c>
      <c r="D13622" s="74" t="str">
        <f t="shared" si="425"/>
        <v>mai/2019</v>
      </c>
      <c r="E13622" s="264">
        <v>43606</v>
      </c>
      <c r="F13622" s="260" t="s">
        <v>1261</v>
      </c>
      <c r="G13622" s="260" t="s">
        <v>2229</v>
      </c>
      <c r="H13622" s="265" t="s">
        <v>2250</v>
      </c>
      <c r="I13622" s="265" t="s">
        <v>135</v>
      </c>
      <c r="J13622" s="265">
        <v>-9.5</v>
      </c>
      <c r="K13622" s="83" t="str">
        <f>IFERROR(IFERROR(VLOOKUP(I13622,'DE-PARA'!B:D,3,0),VLOOKUP(I13622,'DE-PARA'!C:D,2,0)),"NÃO ENCONTRADO")</f>
        <v>Outras Saídas</v>
      </c>
      <c r="L13622" s="50" t="str">
        <f>VLOOKUP(K13622,'Base -Receita-Despesa'!$B:$AS,1,FALSE)</f>
        <v>Outras Saídas</v>
      </c>
    </row>
    <row r="13623" spans="1:12" x14ac:dyDescent="0.3">
      <c r="A13623" s="82" t="str">
        <f t="shared" si="426"/>
        <v>2019</v>
      </c>
      <c r="B13623" s="260" t="s">
        <v>2228</v>
      </c>
      <c r="C13623" s="261" t="s">
        <v>138</v>
      </c>
      <c r="D13623" s="74" t="str">
        <f t="shared" si="425"/>
        <v>mai/2019</v>
      </c>
      <c r="E13623" s="264">
        <v>43606</v>
      </c>
      <c r="F13623" s="260" t="s">
        <v>1261</v>
      </c>
      <c r="G13623" s="260" t="s">
        <v>2229</v>
      </c>
      <c r="H13623" s="265" t="s">
        <v>2250</v>
      </c>
      <c r="I13623" s="265" t="s">
        <v>135</v>
      </c>
      <c r="J13623" s="265">
        <v>-9.5</v>
      </c>
      <c r="K13623" s="83" t="str">
        <f>IFERROR(IFERROR(VLOOKUP(I13623,'DE-PARA'!B:D,3,0),VLOOKUP(I13623,'DE-PARA'!C:D,2,0)),"NÃO ENCONTRADO")</f>
        <v>Outras Saídas</v>
      </c>
      <c r="L13623" s="50" t="str">
        <f>VLOOKUP(K13623,'Base -Receita-Despesa'!$B:$AS,1,FALSE)</f>
        <v>Outras Saídas</v>
      </c>
    </row>
    <row r="13624" spans="1:12" x14ac:dyDescent="0.3">
      <c r="A13624" s="82" t="str">
        <f t="shared" si="426"/>
        <v>2019</v>
      </c>
      <c r="B13624" s="260" t="s">
        <v>2228</v>
      </c>
      <c r="C13624" s="261" t="s">
        <v>138</v>
      </c>
      <c r="D13624" s="74" t="str">
        <f t="shared" si="425"/>
        <v>mai/2019</v>
      </c>
      <c r="E13624" s="264">
        <v>43606</v>
      </c>
      <c r="F13624" s="260" t="s">
        <v>1261</v>
      </c>
      <c r="G13624" s="260" t="s">
        <v>2229</v>
      </c>
      <c r="H13624" s="265" t="s">
        <v>2250</v>
      </c>
      <c r="I13624" s="265" t="s">
        <v>135</v>
      </c>
      <c r="J13624" s="265">
        <v>-9.5</v>
      </c>
      <c r="K13624" s="83" t="str">
        <f>IFERROR(IFERROR(VLOOKUP(I13624,'DE-PARA'!B:D,3,0),VLOOKUP(I13624,'DE-PARA'!C:D,2,0)),"NÃO ENCONTRADO")</f>
        <v>Outras Saídas</v>
      </c>
      <c r="L13624" s="50" t="str">
        <f>VLOOKUP(K13624,'Base -Receita-Despesa'!$B:$AS,1,FALSE)</f>
        <v>Outras Saídas</v>
      </c>
    </row>
    <row r="13625" spans="1:12" x14ac:dyDescent="0.3">
      <c r="A13625" s="82" t="str">
        <f t="shared" si="426"/>
        <v>2019</v>
      </c>
      <c r="B13625" s="260" t="s">
        <v>2228</v>
      </c>
      <c r="C13625" s="261" t="s">
        <v>138</v>
      </c>
      <c r="D13625" s="74" t="str">
        <f t="shared" si="425"/>
        <v>mai/2019</v>
      </c>
      <c r="E13625" s="264">
        <v>43606</v>
      </c>
      <c r="F13625" s="260" t="s">
        <v>1261</v>
      </c>
      <c r="G13625" s="260" t="s">
        <v>2229</v>
      </c>
      <c r="H13625" s="265" t="s">
        <v>2250</v>
      </c>
      <c r="I13625" s="265" t="s">
        <v>135</v>
      </c>
      <c r="J13625" s="265">
        <v>-9.5</v>
      </c>
      <c r="K13625" s="83" t="str">
        <f>IFERROR(IFERROR(VLOOKUP(I13625,'DE-PARA'!B:D,3,0),VLOOKUP(I13625,'DE-PARA'!C:D,2,0)),"NÃO ENCONTRADO")</f>
        <v>Outras Saídas</v>
      </c>
      <c r="L13625" s="50" t="str">
        <f>VLOOKUP(K13625,'Base -Receita-Despesa'!$B:$AS,1,FALSE)</f>
        <v>Outras Saídas</v>
      </c>
    </row>
    <row r="13626" spans="1:12" x14ac:dyDescent="0.3">
      <c r="A13626" s="82" t="str">
        <f t="shared" si="426"/>
        <v>2019</v>
      </c>
      <c r="B13626" s="260" t="s">
        <v>2228</v>
      </c>
      <c r="C13626" s="261" t="s">
        <v>138</v>
      </c>
      <c r="D13626" s="74" t="str">
        <f t="shared" si="425"/>
        <v>mai/2019</v>
      </c>
      <c r="E13626" s="264">
        <v>43606</v>
      </c>
      <c r="F13626" s="260" t="s">
        <v>1261</v>
      </c>
      <c r="G13626" s="260" t="s">
        <v>2229</v>
      </c>
      <c r="H13626" s="265" t="s">
        <v>2250</v>
      </c>
      <c r="I13626" s="265" t="s">
        <v>135</v>
      </c>
      <c r="J13626" s="265">
        <v>-9.5</v>
      </c>
      <c r="K13626" s="83" t="str">
        <f>IFERROR(IFERROR(VLOOKUP(I13626,'DE-PARA'!B:D,3,0),VLOOKUP(I13626,'DE-PARA'!C:D,2,0)),"NÃO ENCONTRADO")</f>
        <v>Outras Saídas</v>
      </c>
      <c r="L13626" s="50" t="str">
        <f>VLOOKUP(K13626,'Base -Receita-Despesa'!$B:$AS,1,FALSE)</f>
        <v>Outras Saídas</v>
      </c>
    </row>
    <row r="13627" spans="1:12" x14ac:dyDescent="0.3">
      <c r="A13627" s="82" t="str">
        <f t="shared" si="426"/>
        <v>2019</v>
      </c>
      <c r="B13627" s="260" t="s">
        <v>2228</v>
      </c>
      <c r="C13627" s="261" t="s">
        <v>138</v>
      </c>
      <c r="D13627" s="74" t="str">
        <f t="shared" si="425"/>
        <v>mai/2019</v>
      </c>
      <c r="E13627" s="264">
        <v>43606</v>
      </c>
      <c r="F13627" s="260" t="s">
        <v>1061</v>
      </c>
      <c r="G13627" s="260" t="s">
        <v>2229</v>
      </c>
      <c r="H13627" s="265" t="s">
        <v>4370</v>
      </c>
      <c r="I13627" s="265" t="s">
        <v>126</v>
      </c>
      <c r="J13627" s="266">
        <v>500000</v>
      </c>
      <c r="K13627" s="83" t="str">
        <f>IFERROR(IFERROR(VLOOKUP(I13627,'DE-PARA'!B:D,3,0),VLOOKUP(I13627,'DE-PARA'!C:D,2,0)),"NÃO ENCONTRADO")</f>
        <v>TEV – Transferências Entre Contas (Entradas)</v>
      </c>
      <c r="L13627" s="50" t="str">
        <f>VLOOKUP(K13627,'Base -Receita-Despesa'!$B:$AS,1,FALSE)</f>
        <v>TEV – Transferências Entre Contas (Entradas)</v>
      </c>
    </row>
    <row r="13628" spans="1:12" x14ac:dyDescent="0.3">
      <c r="A13628" s="82" t="str">
        <f t="shared" si="426"/>
        <v>2019</v>
      </c>
      <c r="B13628" s="260" t="s">
        <v>2240</v>
      </c>
      <c r="C13628" s="261" t="s">
        <v>138</v>
      </c>
      <c r="D13628" s="74" t="str">
        <f t="shared" si="425"/>
        <v>mai/2019</v>
      </c>
      <c r="E13628" s="264">
        <v>43607</v>
      </c>
      <c r="F13628" s="260" t="s">
        <v>161</v>
      </c>
      <c r="G13628" s="260" t="s">
        <v>2229</v>
      </c>
      <c r="H13628" s="265" t="s">
        <v>161</v>
      </c>
      <c r="I13628" s="265" t="s">
        <v>2168</v>
      </c>
      <c r="J13628" s="266">
        <v>60419.82</v>
      </c>
      <c r="K13628" s="83" t="str">
        <f>IFERROR(IFERROR(VLOOKUP(I13628,'DE-PARA'!B:D,3,0),VLOOKUP(I13628,'DE-PARA'!C:D,2,0)),"NÃO ENCONTRADO")</f>
        <v>Repasses Contrato de Gestão</v>
      </c>
      <c r="L13628" s="50" t="str">
        <f>VLOOKUP(K13628,'Base -Receita-Despesa'!$B:$AS,1,FALSE)</f>
        <v>Repasses Contrato de Gestão</v>
      </c>
    </row>
    <row r="13629" spans="1:12" x14ac:dyDescent="0.3">
      <c r="A13629" s="82" t="str">
        <f t="shared" si="426"/>
        <v>2019</v>
      </c>
      <c r="B13629" s="260" t="s">
        <v>2240</v>
      </c>
      <c r="C13629" s="261" t="s">
        <v>138</v>
      </c>
      <c r="D13629" s="74" t="str">
        <f t="shared" si="425"/>
        <v>mai/2019</v>
      </c>
      <c r="E13629" s="264">
        <v>43607</v>
      </c>
      <c r="F13629" s="260" t="s">
        <v>1070</v>
      </c>
      <c r="G13629" s="260" t="s">
        <v>2229</v>
      </c>
      <c r="H13629" s="265" t="s">
        <v>1071</v>
      </c>
      <c r="I13629" s="265" t="s">
        <v>2237</v>
      </c>
      <c r="J13629" s="265">
        <v>0.01</v>
      </c>
      <c r="K13629" s="83" t="str">
        <f>IFERROR(IFERROR(VLOOKUP(I13629,'DE-PARA'!B:D,3,0),VLOOKUP(I13629,'DE-PARA'!C:D,2,0)),"NÃO ENCONTRADO")</f>
        <v>Entrada Conta Aplicação (+)</v>
      </c>
      <c r="L13629" s="50" t="str">
        <f>VLOOKUP(K13629,'Base -Receita-Despesa'!$B:$AS,1,FALSE)</f>
        <v>ENTRADA CONTA APLICAÇÃO (+)</v>
      </c>
    </row>
    <row r="13630" spans="1:12" x14ac:dyDescent="0.3">
      <c r="A13630" s="82" t="str">
        <f t="shared" si="426"/>
        <v>2019</v>
      </c>
      <c r="B13630" s="260" t="s">
        <v>2240</v>
      </c>
      <c r="C13630" s="261" t="s">
        <v>138</v>
      </c>
      <c r="D13630" s="74" t="str">
        <f t="shared" si="425"/>
        <v>mai/2019</v>
      </c>
      <c r="E13630" s="264">
        <v>43607</v>
      </c>
      <c r="F13630" s="260" t="s">
        <v>1061</v>
      </c>
      <c r="G13630" s="260" t="s">
        <v>2229</v>
      </c>
      <c r="H13630" s="265" t="s">
        <v>4370</v>
      </c>
      <c r="I13630" s="265" t="s">
        <v>126</v>
      </c>
      <c r="J13630" s="266">
        <v>-2691.41</v>
      </c>
      <c r="K13630" s="83" t="str">
        <f>IFERROR(IFERROR(VLOOKUP(I13630,'DE-PARA'!B:D,3,0),VLOOKUP(I13630,'DE-PARA'!C:D,2,0)),"NÃO ENCONTRADO")</f>
        <v>TEV – Transferências Entre Contas (Entradas)</v>
      </c>
      <c r="L13630" s="50" t="str">
        <f>VLOOKUP(K13630,'Base -Receita-Despesa'!$B:$AS,1,FALSE)</f>
        <v>TEV – Transferências Entre Contas (Entradas)</v>
      </c>
    </row>
    <row r="13631" spans="1:12" x14ac:dyDescent="0.3">
      <c r="A13631" s="82" t="str">
        <f t="shared" si="426"/>
        <v>2019</v>
      </c>
      <c r="B13631" s="260" t="s">
        <v>2240</v>
      </c>
      <c r="C13631" s="261" t="s">
        <v>138</v>
      </c>
      <c r="D13631" s="74" t="str">
        <f t="shared" si="425"/>
        <v>mai/2019</v>
      </c>
      <c r="E13631" s="264">
        <v>43607</v>
      </c>
      <c r="F13631" s="260" t="s">
        <v>1061</v>
      </c>
      <c r="G13631" s="260" t="s">
        <v>2229</v>
      </c>
      <c r="H13631" s="265" t="s">
        <v>4370</v>
      </c>
      <c r="I13631" s="265" t="s">
        <v>126</v>
      </c>
      <c r="J13631" s="266">
        <v>-60419.82</v>
      </c>
      <c r="K13631" s="83" t="str">
        <f>IFERROR(IFERROR(VLOOKUP(I13631,'DE-PARA'!B:D,3,0),VLOOKUP(I13631,'DE-PARA'!C:D,2,0)),"NÃO ENCONTRADO")</f>
        <v>TEV – Transferências Entre Contas (Entradas)</v>
      </c>
      <c r="L13631" s="50" t="str">
        <f>VLOOKUP(K13631,'Base -Receita-Despesa'!$B:$AS,1,FALSE)</f>
        <v>TEV – Transferências Entre Contas (Entradas)</v>
      </c>
    </row>
    <row r="13632" spans="1:12" x14ac:dyDescent="0.3">
      <c r="A13632" s="82" t="str">
        <f t="shared" si="426"/>
        <v>2019</v>
      </c>
      <c r="B13632" s="260" t="s">
        <v>2228</v>
      </c>
      <c r="C13632" s="261" t="s">
        <v>138</v>
      </c>
      <c r="D13632" s="74" t="str">
        <f t="shared" si="425"/>
        <v>mai/2019</v>
      </c>
      <c r="E13632" s="264">
        <v>43607</v>
      </c>
      <c r="F13632" s="260" t="s">
        <v>1261</v>
      </c>
      <c r="G13632" s="260" t="s">
        <v>2229</v>
      </c>
      <c r="H13632" s="265" t="s">
        <v>4538</v>
      </c>
      <c r="I13632" s="265" t="s">
        <v>135</v>
      </c>
      <c r="J13632" s="265">
        <v>9.5</v>
      </c>
      <c r="K13632" s="83" t="str">
        <f>IFERROR(IFERROR(VLOOKUP(I13632,'DE-PARA'!B:D,3,0),VLOOKUP(I13632,'DE-PARA'!C:D,2,0)),"NÃO ENCONTRADO")</f>
        <v>Outras Saídas</v>
      </c>
      <c r="L13632" s="50" t="str">
        <f>VLOOKUP(K13632,'Base -Receita-Despesa'!$B:$AS,1,FALSE)</f>
        <v>Outras Saídas</v>
      </c>
    </row>
    <row r="13633" spans="1:12" x14ac:dyDescent="0.3">
      <c r="A13633" s="82" t="str">
        <f t="shared" si="426"/>
        <v>2019</v>
      </c>
      <c r="B13633" s="260" t="s">
        <v>2228</v>
      </c>
      <c r="C13633" s="261" t="s">
        <v>138</v>
      </c>
      <c r="D13633" s="74" t="str">
        <f t="shared" si="425"/>
        <v>mai/2019</v>
      </c>
      <c r="E13633" s="264">
        <v>43607</v>
      </c>
      <c r="F13633" s="260" t="s">
        <v>4539</v>
      </c>
      <c r="G13633" s="260" t="s">
        <v>2229</v>
      </c>
      <c r="H13633" s="265" t="s">
        <v>4540</v>
      </c>
      <c r="I13633" s="265" t="s">
        <v>195</v>
      </c>
      <c r="J13633" s="266">
        <v>-126958.98</v>
      </c>
      <c r="K13633" s="83" t="str">
        <f>IFERROR(IFERROR(VLOOKUP(I13633,'DE-PARA'!B:D,3,0),VLOOKUP(I13633,'DE-PARA'!C:D,2,0)),"NÃO ENCONTRADO")</f>
        <v>Encargos sobre Folha de Pagamento</v>
      </c>
      <c r="L13633" s="50" t="str">
        <f>VLOOKUP(K13633,'Base -Receita-Despesa'!$B:$AS,1,FALSE)</f>
        <v>Encargos sobre Folha de Pagamento</v>
      </c>
    </row>
    <row r="13634" spans="1:12" x14ac:dyDescent="0.3">
      <c r="A13634" s="82" t="str">
        <f t="shared" si="426"/>
        <v>2019</v>
      </c>
      <c r="B13634" s="260" t="s">
        <v>2228</v>
      </c>
      <c r="C13634" s="261" t="s">
        <v>138</v>
      </c>
      <c r="D13634" s="74" t="str">
        <f t="shared" si="425"/>
        <v>mai/2019</v>
      </c>
      <c r="E13634" s="264">
        <v>43607</v>
      </c>
      <c r="F13634" s="260" t="s">
        <v>4539</v>
      </c>
      <c r="G13634" s="260" t="s">
        <v>2229</v>
      </c>
      <c r="H13634" s="265" t="s">
        <v>4540</v>
      </c>
      <c r="I13634" s="265" t="s">
        <v>562</v>
      </c>
      <c r="J13634" s="265">
        <v>-837.92</v>
      </c>
      <c r="K13634" s="83" t="str">
        <f>IFERROR(IFERROR(VLOOKUP(I13634,'DE-PARA'!B:D,3,0),VLOOKUP(I13634,'DE-PARA'!C:D,2,0)),"NÃO ENCONTRADO")</f>
        <v>Outras Saídas</v>
      </c>
      <c r="L13634" s="50" t="str">
        <f>VLOOKUP(K13634,'Base -Receita-Despesa'!$B:$AS,1,FALSE)</f>
        <v>Outras Saídas</v>
      </c>
    </row>
    <row r="13635" spans="1:12" x14ac:dyDescent="0.3">
      <c r="A13635" s="82" t="str">
        <f t="shared" si="426"/>
        <v>2019</v>
      </c>
      <c r="B13635" s="260" t="s">
        <v>2228</v>
      </c>
      <c r="C13635" s="261" t="s">
        <v>138</v>
      </c>
      <c r="D13635" s="74" t="str">
        <f t="shared" si="425"/>
        <v>mai/2019</v>
      </c>
      <c r="E13635" s="264">
        <v>43607</v>
      </c>
      <c r="F13635" s="260">
        <v>8447</v>
      </c>
      <c r="G13635" s="260" t="s">
        <v>2324</v>
      </c>
      <c r="H13635" s="265" t="s">
        <v>4510</v>
      </c>
      <c r="I13635" s="265" t="s">
        <v>2182</v>
      </c>
      <c r="J13635" s="265">
        <v>-588.83000000000004</v>
      </c>
      <c r="K13635" s="83" t="str">
        <f>IFERROR(IFERROR(VLOOKUP(I13635,'DE-PARA'!B:D,3,0),VLOOKUP(I13635,'DE-PARA'!C:D,2,0)),"NÃO ENCONTRADO")</f>
        <v>Materiais</v>
      </c>
      <c r="L13635" s="50" t="str">
        <f>VLOOKUP(K13635,'Base -Receita-Despesa'!$B:$AS,1,FALSE)</f>
        <v>Materiais</v>
      </c>
    </row>
    <row r="13636" spans="1:12" x14ac:dyDescent="0.3">
      <c r="A13636" s="82" t="str">
        <f t="shared" si="426"/>
        <v>2019</v>
      </c>
      <c r="B13636" s="260" t="s">
        <v>2228</v>
      </c>
      <c r="C13636" s="261" t="s">
        <v>138</v>
      </c>
      <c r="D13636" s="74" t="str">
        <f t="shared" ref="D13636:D13699" si="427">TEXT(E13636,"mmm/aaaa")</f>
        <v>mai/2019</v>
      </c>
      <c r="E13636" s="264">
        <v>43607</v>
      </c>
      <c r="F13636" s="260">
        <v>8447</v>
      </c>
      <c r="G13636" s="260" t="s">
        <v>2238</v>
      </c>
      <c r="H13636" s="265" t="s">
        <v>4510</v>
      </c>
      <c r="I13636" s="265" t="s">
        <v>2182</v>
      </c>
      <c r="J13636" s="265">
        <v>-588.82000000000005</v>
      </c>
      <c r="K13636" s="83" t="str">
        <f>IFERROR(IFERROR(VLOOKUP(I13636,'DE-PARA'!B:D,3,0),VLOOKUP(I13636,'DE-PARA'!C:D,2,0)),"NÃO ENCONTRADO")</f>
        <v>Materiais</v>
      </c>
      <c r="L13636" s="50" t="str">
        <f>VLOOKUP(K13636,'Base -Receita-Despesa'!$B:$AS,1,FALSE)</f>
        <v>Materiais</v>
      </c>
    </row>
    <row r="13637" spans="1:12" x14ac:dyDescent="0.3">
      <c r="A13637" s="82" t="str">
        <f t="shared" si="426"/>
        <v>2019</v>
      </c>
      <c r="B13637" s="260" t="s">
        <v>2228</v>
      </c>
      <c r="C13637" s="261" t="s">
        <v>138</v>
      </c>
      <c r="D13637" s="74" t="str">
        <f t="shared" si="427"/>
        <v>mai/2019</v>
      </c>
      <c r="E13637" s="264">
        <v>43607</v>
      </c>
      <c r="F13637" s="260">
        <v>39179</v>
      </c>
      <c r="G13637" s="260" t="s">
        <v>2229</v>
      </c>
      <c r="H13637" s="265" t="s">
        <v>4541</v>
      </c>
      <c r="I13637" s="265" t="s">
        <v>2194</v>
      </c>
      <c r="J13637" s="266">
        <v>-1610</v>
      </c>
      <c r="K13637" s="83" t="str">
        <f>IFERROR(IFERROR(VLOOKUP(I13637,'DE-PARA'!B:D,3,0),VLOOKUP(I13637,'DE-PARA'!C:D,2,0)),"NÃO ENCONTRADO")</f>
        <v>Materiais</v>
      </c>
      <c r="L13637" s="50" t="str">
        <f>VLOOKUP(K13637,'Base -Receita-Despesa'!$B:$AS,1,FALSE)</f>
        <v>Materiais</v>
      </c>
    </row>
    <row r="13638" spans="1:12" x14ac:dyDescent="0.3">
      <c r="A13638" s="82" t="str">
        <f t="shared" si="426"/>
        <v>2019</v>
      </c>
      <c r="B13638" s="260" t="s">
        <v>2228</v>
      </c>
      <c r="C13638" s="261" t="s">
        <v>138</v>
      </c>
      <c r="D13638" s="74" t="str">
        <f t="shared" si="427"/>
        <v>mai/2019</v>
      </c>
      <c r="E13638" s="264">
        <v>43607</v>
      </c>
      <c r="F13638" s="260">
        <v>39179</v>
      </c>
      <c r="G13638" s="260" t="s">
        <v>2229</v>
      </c>
      <c r="H13638" s="265" t="s">
        <v>4541</v>
      </c>
      <c r="I13638" s="265" t="s">
        <v>562</v>
      </c>
      <c r="J13638" s="265">
        <v>-218.79</v>
      </c>
      <c r="K13638" s="83" t="str">
        <f>IFERROR(IFERROR(VLOOKUP(I13638,'DE-PARA'!B:D,3,0),VLOOKUP(I13638,'DE-PARA'!C:D,2,0)),"NÃO ENCONTRADO")</f>
        <v>Outras Saídas</v>
      </c>
      <c r="L13638" s="50" t="str">
        <f>VLOOKUP(K13638,'Base -Receita-Despesa'!$B:$AS,1,FALSE)</f>
        <v>Outras Saídas</v>
      </c>
    </row>
    <row r="13639" spans="1:12" x14ac:dyDescent="0.3">
      <c r="A13639" s="82" t="str">
        <f t="shared" si="426"/>
        <v>2019</v>
      </c>
      <c r="B13639" s="260" t="s">
        <v>2228</v>
      </c>
      <c r="C13639" s="261" t="s">
        <v>138</v>
      </c>
      <c r="D13639" s="74" t="str">
        <f t="shared" si="427"/>
        <v>mai/2019</v>
      </c>
      <c r="E13639" s="264">
        <v>43607</v>
      </c>
      <c r="F13639" s="260">
        <v>8670</v>
      </c>
      <c r="G13639" s="260" t="s">
        <v>2229</v>
      </c>
      <c r="H13639" s="265" t="s">
        <v>4432</v>
      </c>
      <c r="I13639" s="265" t="s">
        <v>2182</v>
      </c>
      <c r="J13639" s="265">
        <v>-271.92</v>
      </c>
      <c r="K13639" s="83" t="str">
        <f>IFERROR(IFERROR(VLOOKUP(I13639,'DE-PARA'!B:D,3,0),VLOOKUP(I13639,'DE-PARA'!C:D,2,0)),"NÃO ENCONTRADO")</f>
        <v>Materiais</v>
      </c>
      <c r="L13639" s="50" t="str">
        <f>VLOOKUP(K13639,'Base -Receita-Despesa'!$B:$AS,1,FALSE)</f>
        <v>Materiais</v>
      </c>
    </row>
    <row r="13640" spans="1:12" x14ac:dyDescent="0.3">
      <c r="A13640" s="82" t="str">
        <f t="shared" si="426"/>
        <v>2019</v>
      </c>
      <c r="B13640" s="260" t="s">
        <v>2228</v>
      </c>
      <c r="C13640" s="261" t="s">
        <v>138</v>
      </c>
      <c r="D13640" s="74" t="str">
        <f t="shared" si="427"/>
        <v>mai/2019</v>
      </c>
      <c r="E13640" s="264">
        <v>43607</v>
      </c>
      <c r="F13640" s="260">
        <v>8670</v>
      </c>
      <c r="G13640" s="260" t="s">
        <v>2229</v>
      </c>
      <c r="H13640" s="265" t="s">
        <v>4432</v>
      </c>
      <c r="I13640" s="265" t="s">
        <v>562</v>
      </c>
      <c r="J13640" s="265">
        <v>-85.5</v>
      </c>
      <c r="K13640" s="83" t="str">
        <f>IFERROR(IFERROR(VLOOKUP(I13640,'DE-PARA'!B:D,3,0),VLOOKUP(I13640,'DE-PARA'!C:D,2,0)),"NÃO ENCONTRADO")</f>
        <v>Outras Saídas</v>
      </c>
      <c r="L13640" s="50" t="str">
        <f>VLOOKUP(K13640,'Base -Receita-Despesa'!$B:$AS,1,FALSE)</f>
        <v>Outras Saídas</v>
      </c>
    </row>
    <row r="13641" spans="1:12" x14ac:dyDescent="0.3">
      <c r="A13641" s="82" t="str">
        <f t="shared" si="426"/>
        <v>2019</v>
      </c>
      <c r="B13641" s="260" t="s">
        <v>2228</v>
      </c>
      <c r="C13641" s="261" t="s">
        <v>138</v>
      </c>
      <c r="D13641" s="74" t="str">
        <f t="shared" si="427"/>
        <v>mai/2019</v>
      </c>
      <c r="E13641" s="264">
        <v>43607</v>
      </c>
      <c r="F13641" s="260">
        <v>46</v>
      </c>
      <c r="G13641" s="260" t="s">
        <v>2229</v>
      </c>
      <c r="H13641" s="265" t="s">
        <v>3189</v>
      </c>
      <c r="I13641" s="265" t="s">
        <v>2176</v>
      </c>
      <c r="J13641" s="266">
        <v>8446.5</v>
      </c>
      <c r="K13641" s="83" t="str">
        <f>IFERROR(IFERROR(VLOOKUP(I13641,'DE-PARA'!B:D,3,0),VLOOKUP(I13641,'DE-PARA'!C:D,2,0)),"NÃO ENCONTRADO")</f>
        <v>Pessoal</v>
      </c>
      <c r="L13641" s="50" t="str">
        <f>VLOOKUP(K13641,'Base -Receita-Despesa'!$B:$AS,1,FALSE)</f>
        <v>Pessoal</v>
      </c>
    </row>
    <row r="13642" spans="1:12" x14ac:dyDescent="0.3">
      <c r="A13642" s="82" t="str">
        <f t="shared" si="426"/>
        <v>2019</v>
      </c>
      <c r="B13642" s="260" t="s">
        <v>2228</v>
      </c>
      <c r="C13642" s="261" t="s">
        <v>138</v>
      </c>
      <c r="D13642" s="74" t="str">
        <f t="shared" si="427"/>
        <v>mai/2019</v>
      </c>
      <c r="E13642" s="264">
        <v>43607</v>
      </c>
      <c r="F13642" s="260">
        <v>39</v>
      </c>
      <c r="G13642" s="260" t="s">
        <v>2229</v>
      </c>
      <c r="H13642" s="265" t="s">
        <v>3189</v>
      </c>
      <c r="I13642" s="265" t="s">
        <v>2176</v>
      </c>
      <c r="J13642" s="266">
        <v>-8446.5</v>
      </c>
      <c r="K13642" s="83" t="str">
        <f>IFERROR(IFERROR(VLOOKUP(I13642,'DE-PARA'!B:D,3,0),VLOOKUP(I13642,'DE-PARA'!C:D,2,0)),"NÃO ENCONTRADO")</f>
        <v>Pessoal</v>
      </c>
      <c r="L13642" s="50" t="str">
        <f>VLOOKUP(K13642,'Base -Receita-Despesa'!$B:$AS,1,FALSE)</f>
        <v>Pessoal</v>
      </c>
    </row>
    <row r="13643" spans="1:12" x14ac:dyDescent="0.3">
      <c r="A13643" s="82" t="str">
        <f t="shared" si="426"/>
        <v>2019</v>
      </c>
      <c r="B13643" s="260" t="s">
        <v>2228</v>
      </c>
      <c r="C13643" s="261" t="s">
        <v>138</v>
      </c>
      <c r="D13643" s="74" t="str">
        <f t="shared" si="427"/>
        <v>mai/2019</v>
      </c>
      <c r="E13643" s="264">
        <v>43607</v>
      </c>
      <c r="F13643" s="260">
        <v>41</v>
      </c>
      <c r="G13643" s="260" t="s">
        <v>2229</v>
      </c>
      <c r="H13643" s="265" t="s">
        <v>3189</v>
      </c>
      <c r="I13643" s="265" t="s">
        <v>2176</v>
      </c>
      <c r="J13643" s="266">
        <v>-18657.38</v>
      </c>
      <c r="K13643" s="83" t="str">
        <f>IFERROR(IFERROR(VLOOKUP(I13643,'DE-PARA'!B:D,3,0),VLOOKUP(I13643,'DE-PARA'!C:D,2,0)),"NÃO ENCONTRADO")</f>
        <v>Pessoal</v>
      </c>
      <c r="L13643" s="50" t="str">
        <f>VLOOKUP(K13643,'Base -Receita-Despesa'!$B:$AS,1,FALSE)</f>
        <v>Pessoal</v>
      </c>
    </row>
    <row r="13644" spans="1:12" x14ac:dyDescent="0.3">
      <c r="A13644" s="82" t="str">
        <f t="shared" si="426"/>
        <v>2019</v>
      </c>
      <c r="B13644" s="260" t="s">
        <v>2228</v>
      </c>
      <c r="C13644" s="261" t="s">
        <v>138</v>
      </c>
      <c r="D13644" s="74" t="str">
        <f t="shared" si="427"/>
        <v>mai/2019</v>
      </c>
      <c r="E13644" s="264">
        <v>43607</v>
      </c>
      <c r="F13644" s="260">
        <v>47</v>
      </c>
      <c r="G13644" s="260" t="s">
        <v>2229</v>
      </c>
      <c r="H13644" s="265" t="s">
        <v>3189</v>
      </c>
      <c r="I13644" s="265" t="s">
        <v>2176</v>
      </c>
      <c r="J13644" s="266">
        <v>-18679.900000000001</v>
      </c>
      <c r="K13644" s="83" t="str">
        <f>IFERROR(IFERROR(VLOOKUP(I13644,'DE-PARA'!B:D,3,0),VLOOKUP(I13644,'DE-PARA'!C:D,2,0)),"NÃO ENCONTRADO")</f>
        <v>Pessoal</v>
      </c>
      <c r="L13644" s="50" t="str">
        <f>VLOOKUP(K13644,'Base -Receita-Despesa'!$B:$AS,1,FALSE)</f>
        <v>Pessoal</v>
      </c>
    </row>
    <row r="13645" spans="1:12" x14ac:dyDescent="0.3">
      <c r="A13645" s="82" t="str">
        <f t="shared" si="426"/>
        <v>2019</v>
      </c>
      <c r="B13645" s="260" t="s">
        <v>2228</v>
      </c>
      <c r="C13645" s="261" t="s">
        <v>138</v>
      </c>
      <c r="D13645" s="74" t="str">
        <f t="shared" si="427"/>
        <v>mai/2019</v>
      </c>
      <c r="E13645" s="264">
        <v>43607</v>
      </c>
      <c r="F13645" s="260">
        <v>46</v>
      </c>
      <c r="G13645" s="260" t="s">
        <v>2229</v>
      </c>
      <c r="H13645" s="265" t="s">
        <v>3189</v>
      </c>
      <c r="I13645" s="265" t="s">
        <v>2176</v>
      </c>
      <c r="J13645" s="266">
        <v>-8446.5</v>
      </c>
      <c r="K13645" s="83" t="str">
        <f>IFERROR(IFERROR(VLOOKUP(I13645,'DE-PARA'!B:D,3,0),VLOOKUP(I13645,'DE-PARA'!C:D,2,0)),"NÃO ENCONTRADO")</f>
        <v>Pessoal</v>
      </c>
      <c r="L13645" s="50" t="str">
        <f>VLOOKUP(K13645,'Base -Receita-Despesa'!$B:$AS,1,FALSE)</f>
        <v>Pessoal</v>
      </c>
    </row>
    <row r="13646" spans="1:12" x14ac:dyDescent="0.3">
      <c r="A13646" s="82" t="str">
        <f t="shared" si="426"/>
        <v>2019</v>
      </c>
      <c r="B13646" s="260" t="s">
        <v>2228</v>
      </c>
      <c r="C13646" s="261" t="s">
        <v>138</v>
      </c>
      <c r="D13646" s="74" t="str">
        <f t="shared" si="427"/>
        <v>mai/2019</v>
      </c>
      <c r="E13646" s="264">
        <v>43607</v>
      </c>
      <c r="F13646" s="260">
        <v>45</v>
      </c>
      <c r="G13646" s="260" t="s">
        <v>2229</v>
      </c>
      <c r="H13646" s="265" t="s">
        <v>3189</v>
      </c>
      <c r="I13646" s="265" t="s">
        <v>2176</v>
      </c>
      <c r="J13646" s="266">
        <v>-52751.98</v>
      </c>
      <c r="K13646" s="83" t="str">
        <f>IFERROR(IFERROR(VLOOKUP(I13646,'DE-PARA'!B:D,3,0),VLOOKUP(I13646,'DE-PARA'!C:D,2,0)),"NÃO ENCONTRADO")</f>
        <v>Pessoal</v>
      </c>
      <c r="L13646" s="50" t="str">
        <f>VLOOKUP(K13646,'Base -Receita-Despesa'!$B:$AS,1,FALSE)</f>
        <v>Pessoal</v>
      </c>
    </row>
    <row r="13647" spans="1:12" x14ac:dyDescent="0.3">
      <c r="A13647" s="82" t="str">
        <f t="shared" si="426"/>
        <v>2019</v>
      </c>
      <c r="B13647" s="260" t="s">
        <v>2228</v>
      </c>
      <c r="C13647" s="261" t="s">
        <v>138</v>
      </c>
      <c r="D13647" s="74" t="str">
        <f t="shared" si="427"/>
        <v>mai/2019</v>
      </c>
      <c r="E13647" s="264">
        <v>43607</v>
      </c>
      <c r="F13647" s="260" t="s">
        <v>4542</v>
      </c>
      <c r="G13647" s="260" t="s">
        <v>2229</v>
      </c>
      <c r="H13647" s="265" t="s">
        <v>4543</v>
      </c>
      <c r="I13647" s="265" t="s">
        <v>194</v>
      </c>
      <c r="J13647" s="266">
        <v>-3674.26</v>
      </c>
      <c r="K13647" s="83" t="str">
        <f>IFERROR(IFERROR(VLOOKUP(I13647,'DE-PARA'!B:D,3,0),VLOOKUP(I13647,'DE-PARA'!C:D,2,0)),"NÃO ENCONTRADO")</f>
        <v>Encargos sobre Folha de Pagamento</v>
      </c>
      <c r="L13647" s="50" t="str">
        <f>VLOOKUP(K13647,'Base -Receita-Despesa'!$B:$AS,1,FALSE)</f>
        <v>Encargos sobre Folha de Pagamento</v>
      </c>
    </row>
    <row r="13648" spans="1:12" x14ac:dyDescent="0.3">
      <c r="A13648" s="82" t="str">
        <f t="shared" si="426"/>
        <v>2019</v>
      </c>
      <c r="B13648" s="260" t="s">
        <v>2228</v>
      </c>
      <c r="C13648" s="261" t="s">
        <v>138</v>
      </c>
      <c r="D13648" s="74" t="str">
        <f t="shared" si="427"/>
        <v>mai/2019</v>
      </c>
      <c r="E13648" s="264">
        <v>43607</v>
      </c>
      <c r="F13648" s="260" t="s">
        <v>1070</v>
      </c>
      <c r="G13648" s="260" t="s">
        <v>2229</v>
      </c>
      <c r="H13648" s="265" t="s">
        <v>1071</v>
      </c>
      <c r="I13648" s="265" t="s">
        <v>2237</v>
      </c>
      <c r="J13648" s="266">
        <v>174417.17</v>
      </c>
      <c r="K13648" s="83" t="str">
        <f>IFERROR(IFERROR(VLOOKUP(I13648,'DE-PARA'!B:D,3,0),VLOOKUP(I13648,'DE-PARA'!C:D,2,0)),"NÃO ENCONTRADO")</f>
        <v>Entrada Conta Aplicação (+)</v>
      </c>
      <c r="L13648" s="50" t="str">
        <f>VLOOKUP(K13648,'Base -Receita-Despesa'!$B:$AS,1,FALSE)</f>
        <v>ENTRADA CONTA APLICAÇÃO (+)</v>
      </c>
    </row>
    <row r="13649" spans="1:12" x14ac:dyDescent="0.3">
      <c r="A13649" s="82" t="str">
        <f t="shared" si="426"/>
        <v>2019</v>
      </c>
      <c r="B13649" s="260" t="s">
        <v>2228</v>
      </c>
      <c r="C13649" s="261" t="s">
        <v>138</v>
      </c>
      <c r="D13649" s="74" t="str">
        <f t="shared" si="427"/>
        <v>mai/2019</v>
      </c>
      <c r="E13649" s="264">
        <v>43607</v>
      </c>
      <c r="F13649" s="260">
        <v>74671</v>
      </c>
      <c r="G13649" s="260" t="s">
        <v>2229</v>
      </c>
      <c r="H13649" s="265" t="s">
        <v>4544</v>
      </c>
      <c r="I13649" s="265" t="s">
        <v>2182</v>
      </c>
      <c r="J13649" s="266">
        <v>-2200</v>
      </c>
      <c r="K13649" s="83" t="str">
        <f>IFERROR(IFERROR(VLOOKUP(I13649,'DE-PARA'!B:D,3,0),VLOOKUP(I13649,'DE-PARA'!C:D,2,0)),"NÃO ENCONTRADO")</f>
        <v>Materiais</v>
      </c>
      <c r="L13649" s="50" t="str">
        <f>VLOOKUP(K13649,'Base -Receita-Despesa'!$B:$AS,1,FALSE)</f>
        <v>Materiais</v>
      </c>
    </row>
    <row r="13650" spans="1:12" x14ac:dyDescent="0.3">
      <c r="A13650" s="82" t="str">
        <f t="shared" si="426"/>
        <v>2019</v>
      </c>
      <c r="B13650" s="260" t="s">
        <v>2228</v>
      </c>
      <c r="C13650" s="261" t="s">
        <v>138</v>
      </c>
      <c r="D13650" s="74" t="str">
        <f t="shared" si="427"/>
        <v>mai/2019</v>
      </c>
      <c r="E13650" s="264">
        <v>43607</v>
      </c>
      <c r="F13650" s="260" t="s">
        <v>1261</v>
      </c>
      <c r="G13650" s="260" t="s">
        <v>2229</v>
      </c>
      <c r="H13650" s="265" t="s">
        <v>2250</v>
      </c>
      <c r="I13650" s="265" t="s">
        <v>135</v>
      </c>
      <c r="J13650" s="265">
        <v>-9.5</v>
      </c>
      <c r="K13650" s="83" t="str">
        <f>IFERROR(IFERROR(VLOOKUP(I13650,'DE-PARA'!B:D,3,0),VLOOKUP(I13650,'DE-PARA'!C:D,2,0)),"NÃO ENCONTRADO")</f>
        <v>Outras Saídas</v>
      </c>
      <c r="L13650" s="50" t="str">
        <f>VLOOKUP(K13650,'Base -Receita-Despesa'!$B:$AS,1,FALSE)</f>
        <v>Outras Saídas</v>
      </c>
    </row>
    <row r="13651" spans="1:12" x14ac:dyDescent="0.3">
      <c r="A13651" s="82" t="str">
        <f t="shared" si="426"/>
        <v>2019</v>
      </c>
      <c r="B13651" s="260" t="s">
        <v>2228</v>
      </c>
      <c r="C13651" s="261" t="s">
        <v>138</v>
      </c>
      <c r="D13651" s="74" t="str">
        <f t="shared" si="427"/>
        <v>mai/2019</v>
      </c>
      <c r="E13651" s="264">
        <v>43607</v>
      </c>
      <c r="F13651" s="260" t="s">
        <v>1261</v>
      </c>
      <c r="G13651" s="260" t="s">
        <v>2229</v>
      </c>
      <c r="H13651" s="265" t="s">
        <v>2250</v>
      </c>
      <c r="I13651" s="265" t="s">
        <v>135</v>
      </c>
      <c r="J13651" s="265">
        <v>-9.5</v>
      </c>
      <c r="K13651" s="83" t="str">
        <f>IFERROR(IFERROR(VLOOKUP(I13651,'DE-PARA'!B:D,3,0),VLOOKUP(I13651,'DE-PARA'!C:D,2,0)),"NÃO ENCONTRADO")</f>
        <v>Outras Saídas</v>
      </c>
      <c r="L13651" s="50" t="str">
        <f>VLOOKUP(K13651,'Base -Receita-Despesa'!$B:$AS,1,FALSE)</f>
        <v>Outras Saídas</v>
      </c>
    </row>
    <row r="13652" spans="1:12" x14ac:dyDescent="0.3">
      <c r="A13652" s="82" t="str">
        <f t="shared" si="426"/>
        <v>2019</v>
      </c>
      <c r="B13652" s="260" t="s">
        <v>2228</v>
      </c>
      <c r="C13652" s="261" t="s">
        <v>138</v>
      </c>
      <c r="D13652" s="74" t="str">
        <f t="shared" si="427"/>
        <v>mai/2019</v>
      </c>
      <c r="E13652" s="264">
        <v>43607</v>
      </c>
      <c r="F13652" s="260" t="s">
        <v>1261</v>
      </c>
      <c r="G13652" s="260" t="s">
        <v>2229</v>
      </c>
      <c r="H13652" s="265" t="s">
        <v>2250</v>
      </c>
      <c r="I13652" s="265" t="s">
        <v>135</v>
      </c>
      <c r="J13652" s="265">
        <v>-9.5</v>
      </c>
      <c r="K13652" s="83" t="str">
        <f>IFERROR(IFERROR(VLOOKUP(I13652,'DE-PARA'!B:D,3,0),VLOOKUP(I13652,'DE-PARA'!C:D,2,0)),"NÃO ENCONTRADO")</f>
        <v>Outras Saídas</v>
      </c>
      <c r="L13652" s="50" t="str">
        <f>VLOOKUP(K13652,'Base -Receita-Despesa'!$B:$AS,1,FALSE)</f>
        <v>Outras Saídas</v>
      </c>
    </row>
    <row r="13653" spans="1:12" x14ac:dyDescent="0.3">
      <c r="A13653" s="82" t="str">
        <f t="shared" si="426"/>
        <v>2019</v>
      </c>
      <c r="B13653" s="260" t="s">
        <v>2228</v>
      </c>
      <c r="C13653" s="261" t="s">
        <v>138</v>
      </c>
      <c r="D13653" s="74" t="str">
        <f t="shared" si="427"/>
        <v>mai/2019</v>
      </c>
      <c r="E13653" s="264">
        <v>43607</v>
      </c>
      <c r="F13653" s="260" t="s">
        <v>1261</v>
      </c>
      <c r="G13653" s="260" t="s">
        <v>2229</v>
      </c>
      <c r="H13653" s="265" t="s">
        <v>2250</v>
      </c>
      <c r="I13653" s="265" t="s">
        <v>135</v>
      </c>
      <c r="J13653" s="265">
        <v>-9.5</v>
      </c>
      <c r="K13653" s="83" t="str">
        <f>IFERROR(IFERROR(VLOOKUP(I13653,'DE-PARA'!B:D,3,0),VLOOKUP(I13653,'DE-PARA'!C:D,2,0)),"NÃO ENCONTRADO")</f>
        <v>Outras Saídas</v>
      </c>
      <c r="L13653" s="50" t="str">
        <f>VLOOKUP(K13653,'Base -Receita-Despesa'!$B:$AS,1,FALSE)</f>
        <v>Outras Saídas</v>
      </c>
    </row>
    <row r="13654" spans="1:12" x14ac:dyDescent="0.3">
      <c r="A13654" s="82" t="str">
        <f t="shared" si="426"/>
        <v>2019</v>
      </c>
      <c r="B13654" s="260" t="s">
        <v>2228</v>
      </c>
      <c r="C13654" s="261" t="s">
        <v>138</v>
      </c>
      <c r="D13654" s="74" t="str">
        <f t="shared" si="427"/>
        <v>mai/2019</v>
      </c>
      <c r="E13654" s="264">
        <v>43607</v>
      </c>
      <c r="F13654" s="260" t="s">
        <v>1261</v>
      </c>
      <c r="G13654" s="260" t="s">
        <v>2229</v>
      </c>
      <c r="H13654" s="265" t="s">
        <v>2250</v>
      </c>
      <c r="I13654" s="265" t="s">
        <v>135</v>
      </c>
      <c r="J13654" s="265">
        <v>-9.5</v>
      </c>
      <c r="K13654" s="83" t="str">
        <f>IFERROR(IFERROR(VLOOKUP(I13654,'DE-PARA'!B:D,3,0),VLOOKUP(I13654,'DE-PARA'!C:D,2,0)),"NÃO ENCONTRADO")</f>
        <v>Outras Saídas</v>
      </c>
      <c r="L13654" s="50" t="str">
        <f>VLOOKUP(K13654,'Base -Receita-Despesa'!$B:$AS,1,FALSE)</f>
        <v>Outras Saídas</v>
      </c>
    </row>
    <row r="13655" spans="1:12" x14ac:dyDescent="0.3">
      <c r="A13655" s="82" t="str">
        <f t="shared" si="426"/>
        <v>2019</v>
      </c>
      <c r="B13655" s="260" t="s">
        <v>2228</v>
      </c>
      <c r="C13655" s="261" t="s">
        <v>138</v>
      </c>
      <c r="D13655" s="74" t="str">
        <f t="shared" si="427"/>
        <v>mai/2019</v>
      </c>
      <c r="E13655" s="264">
        <v>43607</v>
      </c>
      <c r="F13655" s="260" t="s">
        <v>1261</v>
      </c>
      <c r="G13655" s="260" t="s">
        <v>2229</v>
      </c>
      <c r="H13655" s="265" t="s">
        <v>2250</v>
      </c>
      <c r="I13655" s="265" t="s">
        <v>135</v>
      </c>
      <c r="J13655" s="265">
        <v>-9.5</v>
      </c>
      <c r="K13655" s="83" t="str">
        <f>IFERROR(IFERROR(VLOOKUP(I13655,'DE-PARA'!B:D,3,0),VLOOKUP(I13655,'DE-PARA'!C:D,2,0)),"NÃO ENCONTRADO")</f>
        <v>Outras Saídas</v>
      </c>
      <c r="L13655" s="50" t="str">
        <f>VLOOKUP(K13655,'Base -Receita-Despesa'!$B:$AS,1,FALSE)</f>
        <v>Outras Saídas</v>
      </c>
    </row>
    <row r="13656" spans="1:12" x14ac:dyDescent="0.3">
      <c r="A13656" s="82" t="str">
        <f t="shared" si="426"/>
        <v>2019</v>
      </c>
      <c r="B13656" s="260" t="s">
        <v>2228</v>
      </c>
      <c r="C13656" s="261" t="s">
        <v>138</v>
      </c>
      <c r="D13656" s="74" t="str">
        <f t="shared" si="427"/>
        <v>mai/2019</v>
      </c>
      <c r="E13656" s="264">
        <v>43607</v>
      </c>
      <c r="F13656" s="260" t="s">
        <v>1261</v>
      </c>
      <c r="G13656" s="260" t="s">
        <v>2229</v>
      </c>
      <c r="H13656" s="265" t="s">
        <v>2250</v>
      </c>
      <c r="I13656" s="265" t="s">
        <v>135</v>
      </c>
      <c r="J13656" s="265">
        <v>-9.5</v>
      </c>
      <c r="K13656" s="83" t="str">
        <f>IFERROR(IFERROR(VLOOKUP(I13656,'DE-PARA'!B:D,3,0),VLOOKUP(I13656,'DE-PARA'!C:D,2,0)),"NÃO ENCONTRADO")</f>
        <v>Outras Saídas</v>
      </c>
      <c r="L13656" s="50" t="str">
        <f>VLOOKUP(K13656,'Base -Receita-Despesa'!$B:$AS,1,FALSE)</f>
        <v>Outras Saídas</v>
      </c>
    </row>
    <row r="13657" spans="1:12" x14ac:dyDescent="0.3">
      <c r="A13657" s="82" t="str">
        <f t="shared" si="426"/>
        <v>2019</v>
      </c>
      <c r="B13657" s="260" t="s">
        <v>2228</v>
      </c>
      <c r="C13657" s="261" t="s">
        <v>138</v>
      </c>
      <c r="D13657" s="74" t="str">
        <f t="shared" si="427"/>
        <v>mai/2019</v>
      </c>
      <c r="E13657" s="264">
        <v>43607</v>
      </c>
      <c r="F13657" s="260" t="s">
        <v>1261</v>
      </c>
      <c r="G13657" s="260" t="s">
        <v>2229</v>
      </c>
      <c r="H13657" s="265" t="s">
        <v>2250</v>
      </c>
      <c r="I13657" s="265" t="s">
        <v>135</v>
      </c>
      <c r="J13657" s="265">
        <v>-9.5</v>
      </c>
      <c r="K13657" s="83" t="str">
        <f>IFERROR(IFERROR(VLOOKUP(I13657,'DE-PARA'!B:D,3,0),VLOOKUP(I13657,'DE-PARA'!C:D,2,0)),"NÃO ENCONTRADO")</f>
        <v>Outras Saídas</v>
      </c>
      <c r="L13657" s="50" t="str">
        <f>VLOOKUP(K13657,'Base -Receita-Despesa'!$B:$AS,1,FALSE)</f>
        <v>Outras Saídas</v>
      </c>
    </row>
    <row r="13658" spans="1:12" x14ac:dyDescent="0.3">
      <c r="A13658" s="82" t="str">
        <f t="shared" si="426"/>
        <v>2019</v>
      </c>
      <c r="B13658" s="260" t="s">
        <v>2228</v>
      </c>
      <c r="C13658" s="261" t="s">
        <v>138</v>
      </c>
      <c r="D13658" s="74" t="str">
        <f t="shared" si="427"/>
        <v>mai/2019</v>
      </c>
      <c r="E13658" s="264">
        <v>43607</v>
      </c>
      <c r="F13658" s="260" t="s">
        <v>1261</v>
      </c>
      <c r="G13658" s="260" t="s">
        <v>2229</v>
      </c>
      <c r="H13658" s="265" t="s">
        <v>2250</v>
      </c>
      <c r="I13658" s="265" t="s">
        <v>135</v>
      </c>
      <c r="J13658" s="265">
        <v>-9.5</v>
      </c>
      <c r="K13658" s="83" t="str">
        <f>IFERROR(IFERROR(VLOOKUP(I13658,'DE-PARA'!B:D,3,0),VLOOKUP(I13658,'DE-PARA'!C:D,2,0)),"NÃO ENCONTRADO")</f>
        <v>Outras Saídas</v>
      </c>
      <c r="L13658" s="50" t="str">
        <f>VLOOKUP(K13658,'Base -Receita-Despesa'!$B:$AS,1,FALSE)</f>
        <v>Outras Saídas</v>
      </c>
    </row>
    <row r="13659" spans="1:12" x14ac:dyDescent="0.3">
      <c r="A13659" s="82" t="str">
        <f t="shared" si="426"/>
        <v>2019</v>
      </c>
      <c r="B13659" s="260" t="s">
        <v>2228</v>
      </c>
      <c r="C13659" s="261" t="s">
        <v>138</v>
      </c>
      <c r="D13659" s="74" t="str">
        <f t="shared" si="427"/>
        <v>mai/2019</v>
      </c>
      <c r="E13659" s="264">
        <v>43607</v>
      </c>
      <c r="F13659" s="260" t="s">
        <v>1061</v>
      </c>
      <c r="G13659" s="260" t="s">
        <v>2229</v>
      </c>
      <c r="H13659" s="265" t="s">
        <v>4370</v>
      </c>
      <c r="I13659" s="265" t="s">
        <v>126</v>
      </c>
      <c r="J13659" s="266">
        <v>2691.41</v>
      </c>
      <c r="K13659" s="83" t="str">
        <f>IFERROR(IFERROR(VLOOKUP(I13659,'DE-PARA'!B:D,3,0),VLOOKUP(I13659,'DE-PARA'!C:D,2,0)),"NÃO ENCONTRADO")</f>
        <v>TEV – Transferências Entre Contas (Entradas)</v>
      </c>
      <c r="L13659" s="50" t="str">
        <f>VLOOKUP(K13659,'Base -Receita-Despesa'!$B:$AS,1,FALSE)</f>
        <v>TEV – Transferências Entre Contas (Entradas)</v>
      </c>
    </row>
    <row r="13660" spans="1:12" x14ac:dyDescent="0.3">
      <c r="A13660" s="82" t="str">
        <f t="shared" si="426"/>
        <v>2019</v>
      </c>
      <c r="B13660" s="260" t="s">
        <v>2228</v>
      </c>
      <c r="C13660" s="261" t="s">
        <v>138</v>
      </c>
      <c r="D13660" s="74" t="str">
        <f t="shared" si="427"/>
        <v>mai/2019</v>
      </c>
      <c r="E13660" s="264">
        <v>43607</v>
      </c>
      <c r="F13660" s="260" t="s">
        <v>1061</v>
      </c>
      <c r="G13660" s="260" t="s">
        <v>2229</v>
      </c>
      <c r="H13660" s="265" t="s">
        <v>4370</v>
      </c>
      <c r="I13660" s="265" t="s">
        <v>126</v>
      </c>
      <c r="J13660" s="266">
        <v>60419.82</v>
      </c>
      <c r="K13660" s="83" t="str">
        <f>IFERROR(IFERROR(VLOOKUP(I13660,'DE-PARA'!B:D,3,0),VLOOKUP(I13660,'DE-PARA'!C:D,2,0)),"NÃO ENCONTRADO")</f>
        <v>TEV – Transferências Entre Contas (Entradas)</v>
      </c>
      <c r="L13660" s="50" t="str">
        <f>VLOOKUP(K13660,'Base -Receita-Despesa'!$B:$AS,1,FALSE)</f>
        <v>TEV – Transferências Entre Contas (Entradas)</v>
      </c>
    </row>
    <row r="13661" spans="1:12" x14ac:dyDescent="0.3">
      <c r="A13661" s="82" t="str">
        <f t="shared" si="426"/>
        <v>2019</v>
      </c>
      <c r="B13661" s="260" t="s">
        <v>2228</v>
      </c>
      <c r="C13661" s="261" t="s">
        <v>138</v>
      </c>
      <c r="D13661" s="74" t="str">
        <f t="shared" si="427"/>
        <v>mai/2019</v>
      </c>
      <c r="E13661" s="264">
        <v>43607</v>
      </c>
      <c r="F13661" s="260">
        <v>454411</v>
      </c>
      <c r="G13661" s="260" t="s">
        <v>2229</v>
      </c>
      <c r="H13661" s="265" t="s">
        <v>2377</v>
      </c>
      <c r="I13661" s="265" t="s">
        <v>846</v>
      </c>
      <c r="J13661" s="266">
        <v>-1842.92</v>
      </c>
      <c r="K13661" s="83" t="str">
        <f>IFERROR(IFERROR(VLOOKUP(I13661,'DE-PARA'!B:D,3,0),VLOOKUP(I13661,'DE-PARA'!C:D,2,0)),"NÃO ENCONTRADO")</f>
        <v>Pessoal</v>
      </c>
      <c r="L13661" s="50" t="str">
        <f>VLOOKUP(K13661,'Base -Receita-Despesa'!$B:$AS,1,FALSE)</f>
        <v>Pessoal</v>
      </c>
    </row>
    <row r="13662" spans="1:12" x14ac:dyDescent="0.3">
      <c r="A13662" s="82" t="str">
        <f t="shared" si="426"/>
        <v>2019</v>
      </c>
      <c r="B13662" s="260" t="s">
        <v>2228</v>
      </c>
      <c r="C13662" s="261" t="s">
        <v>138</v>
      </c>
      <c r="D13662" s="74" t="str">
        <f t="shared" si="427"/>
        <v>mai/2019</v>
      </c>
      <c r="E13662" s="264">
        <v>43607</v>
      </c>
      <c r="F13662" s="260">
        <v>454411</v>
      </c>
      <c r="G13662" s="260" t="s">
        <v>2229</v>
      </c>
      <c r="H13662" s="265" t="s">
        <v>2377</v>
      </c>
      <c r="I13662" s="265" t="s">
        <v>846</v>
      </c>
      <c r="J13662" s="265">
        <v>-38.700000000000003</v>
      </c>
      <c r="K13662" s="83" t="str">
        <f>IFERROR(IFERROR(VLOOKUP(I13662,'DE-PARA'!B:D,3,0),VLOOKUP(I13662,'DE-PARA'!C:D,2,0)),"NÃO ENCONTRADO")</f>
        <v>Pessoal</v>
      </c>
      <c r="L13662" s="50" t="str">
        <f>VLOOKUP(K13662,'Base -Receita-Despesa'!$B:$AS,1,FALSE)</f>
        <v>Pessoal</v>
      </c>
    </row>
    <row r="13663" spans="1:12" x14ac:dyDescent="0.3">
      <c r="A13663" s="82" t="str">
        <f t="shared" si="426"/>
        <v>2019</v>
      </c>
      <c r="B13663" s="260" t="s">
        <v>2228</v>
      </c>
      <c r="C13663" s="261" t="s">
        <v>138</v>
      </c>
      <c r="D13663" s="74" t="str">
        <f t="shared" si="427"/>
        <v>mai/2019</v>
      </c>
      <c r="E13663" s="264">
        <v>43608</v>
      </c>
      <c r="F13663" s="260" t="s">
        <v>4517</v>
      </c>
      <c r="G13663" s="260" t="s">
        <v>2229</v>
      </c>
      <c r="H13663" s="265" t="s">
        <v>4545</v>
      </c>
      <c r="I13663" s="265" t="s">
        <v>2209</v>
      </c>
      <c r="J13663" s="265">
        <v>-126.48</v>
      </c>
      <c r="K13663" s="83" t="str">
        <f>IFERROR(IFERROR(VLOOKUP(I13663,'DE-PARA'!B:D,3,0),VLOOKUP(I13663,'DE-PARA'!C:D,2,0)),"NÃO ENCONTRADO")</f>
        <v>Despesas com Viagens</v>
      </c>
      <c r="L13663" s="50" t="str">
        <f>VLOOKUP(K13663,'Base -Receita-Despesa'!$B:$AS,1,FALSE)</f>
        <v>Despesas com Viagens</v>
      </c>
    </row>
    <row r="13664" spans="1:12" x14ac:dyDescent="0.3">
      <c r="A13664" s="82" t="str">
        <f t="shared" si="426"/>
        <v>2019</v>
      </c>
      <c r="B13664" s="260" t="s">
        <v>2228</v>
      </c>
      <c r="C13664" s="261" t="s">
        <v>138</v>
      </c>
      <c r="D13664" s="74" t="str">
        <f t="shared" si="427"/>
        <v>mai/2019</v>
      </c>
      <c r="E13664" s="264">
        <v>43608</v>
      </c>
      <c r="F13664" s="260" t="s">
        <v>3376</v>
      </c>
      <c r="G13664" s="260" t="s">
        <v>2229</v>
      </c>
      <c r="H13664" s="265" t="s">
        <v>4474</v>
      </c>
      <c r="I13664" s="265" t="s">
        <v>130</v>
      </c>
      <c r="J13664" s="265">
        <v>-429.98</v>
      </c>
      <c r="K13664" s="83" t="str">
        <f>IFERROR(IFERROR(VLOOKUP(I13664,'DE-PARA'!B:D,3,0),VLOOKUP(I13664,'DE-PARA'!C:D,2,0)),"NÃO ENCONTRADO")</f>
        <v>Rescisões Trabalhistas</v>
      </c>
      <c r="L13664" s="50" t="str">
        <f>VLOOKUP(K13664,'Base -Receita-Despesa'!$B:$AS,1,FALSE)</f>
        <v>Rescisões Trabalhistas</v>
      </c>
    </row>
    <row r="13665" spans="1:12" x14ac:dyDescent="0.3">
      <c r="A13665" s="82" t="str">
        <f t="shared" si="426"/>
        <v>2019</v>
      </c>
      <c r="B13665" s="260" t="s">
        <v>2228</v>
      </c>
      <c r="C13665" s="261" t="s">
        <v>138</v>
      </c>
      <c r="D13665" s="74" t="str">
        <f t="shared" si="427"/>
        <v>mai/2019</v>
      </c>
      <c r="E13665" s="264">
        <v>43608</v>
      </c>
      <c r="F13665" s="260" t="s">
        <v>1261</v>
      </c>
      <c r="G13665" s="260" t="s">
        <v>2229</v>
      </c>
      <c r="H13665" s="265" t="s">
        <v>879</v>
      </c>
      <c r="I13665" s="265" t="s">
        <v>135</v>
      </c>
      <c r="J13665" s="265">
        <v>-9.5</v>
      </c>
      <c r="K13665" s="83" t="str">
        <f>IFERROR(IFERROR(VLOOKUP(I13665,'DE-PARA'!B:D,3,0),VLOOKUP(I13665,'DE-PARA'!C:D,2,0)),"NÃO ENCONTRADO")</f>
        <v>Outras Saídas</v>
      </c>
      <c r="L13665" s="50" t="str">
        <f>VLOOKUP(K13665,'Base -Receita-Despesa'!$B:$AS,1,FALSE)</f>
        <v>Outras Saídas</v>
      </c>
    </row>
    <row r="13666" spans="1:12" x14ac:dyDescent="0.3">
      <c r="A13666" s="82" t="str">
        <f t="shared" si="426"/>
        <v>2019</v>
      </c>
      <c r="B13666" s="260" t="s">
        <v>2228</v>
      </c>
      <c r="C13666" s="261" t="s">
        <v>138</v>
      </c>
      <c r="D13666" s="74" t="str">
        <f t="shared" si="427"/>
        <v>mai/2019</v>
      </c>
      <c r="E13666" s="264">
        <v>43608</v>
      </c>
      <c r="F13666" s="260" t="s">
        <v>1261</v>
      </c>
      <c r="G13666" s="260" t="s">
        <v>2229</v>
      </c>
      <c r="H13666" s="265" t="s">
        <v>879</v>
      </c>
      <c r="I13666" s="265" t="s">
        <v>135</v>
      </c>
      <c r="J13666" s="265">
        <v>-9.5</v>
      </c>
      <c r="K13666" s="83" t="str">
        <f>IFERROR(IFERROR(VLOOKUP(I13666,'DE-PARA'!B:D,3,0),VLOOKUP(I13666,'DE-PARA'!C:D,2,0)),"NÃO ENCONTRADO")</f>
        <v>Outras Saídas</v>
      </c>
      <c r="L13666" s="50" t="str">
        <f>VLOOKUP(K13666,'Base -Receita-Despesa'!$B:$AS,1,FALSE)</f>
        <v>Outras Saídas</v>
      </c>
    </row>
    <row r="13667" spans="1:12" x14ac:dyDescent="0.3">
      <c r="A13667" s="82" t="str">
        <f t="shared" si="426"/>
        <v>2019</v>
      </c>
      <c r="B13667" s="260" t="s">
        <v>2228</v>
      </c>
      <c r="C13667" s="261" t="s">
        <v>138</v>
      </c>
      <c r="D13667" s="74" t="str">
        <f t="shared" si="427"/>
        <v>mai/2019</v>
      </c>
      <c r="E13667" s="264">
        <v>43608</v>
      </c>
      <c r="F13667" s="260" t="s">
        <v>1261</v>
      </c>
      <c r="G13667" s="260" t="s">
        <v>2229</v>
      </c>
      <c r="H13667" s="265" t="s">
        <v>879</v>
      </c>
      <c r="I13667" s="265" t="s">
        <v>135</v>
      </c>
      <c r="J13667" s="265">
        <v>-9.5</v>
      </c>
      <c r="K13667" s="83" t="str">
        <f>IFERROR(IFERROR(VLOOKUP(I13667,'DE-PARA'!B:D,3,0),VLOOKUP(I13667,'DE-PARA'!C:D,2,0)),"NÃO ENCONTRADO")</f>
        <v>Outras Saídas</v>
      </c>
      <c r="L13667" s="50" t="str">
        <f>VLOOKUP(K13667,'Base -Receita-Despesa'!$B:$AS,1,FALSE)</f>
        <v>Outras Saídas</v>
      </c>
    </row>
    <row r="13668" spans="1:12" x14ac:dyDescent="0.3">
      <c r="A13668" s="82" t="str">
        <f t="shared" si="426"/>
        <v>2019</v>
      </c>
      <c r="B13668" s="260" t="s">
        <v>2228</v>
      </c>
      <c r="C13668" s="261" t="s">
        <v>138</v>
      </c>
      <c r="D13668" s="74" t="str">
        <f t="shared" si="427"/>
        <v>mai/2019</v>
      </c>
      <c r="E13668" s="264">
        <v>43608</v>
      </c>
      <c r="F13668" s="260" t="s">
        <v>1261</v>
      </c>
      <c r="G13668" s="260" t="s">
        <v>2229</v>
      </c>
      <c r="H13668" s="265" t="s">
        <v>879</v>
      </c>
      <c r="I13668" s="265" t="s">
        <v>135</v>
      </c>
      <c r="J13668" s="265">
        <v>-9.5</v>
      </c>
      <c r="K13668" s="83" t="str">
        <f>IFERROR(IFERROR(VLOOKUP(I13668,'DE-PARA'!B:D,3,0),VLOOKUP(I13668,'DE-PARA'!C:D,2,0)),"NÃO ENCONTRADO")</f>
        <v>Outras Saídas</v>
      </c>
      <c r="L13668" s="50" t="str">
        <f>VLOOKUP(K13668,'Base -Receita-Despesa'!$B:$AS,1,FALSE)</f>
        <v>Outras Saídas</v>
      </c>
    </row>
    <row r="13669" spans="1:12" x14ac:dyDescent="0.3">
      <c r="A13669" s="82" t="str">
        <f t="shared" si="426"/>
        <v>2019</v>
      </c>
      <c r="B13669" s="260" t="s">
        <v>2228</v>
      </c>
      <c r="C13669" s="261" t="s">
        <v>138</v>
      </c>
      <c r="D13669" s="74" t="str">
        <f t="shared" si="427"/>
        <v>mai/2019</v>
      </c>
      <c r="E13669" s="264">
        <v>43608</v>
      </c>
      <c r="F13669" s="260" t="s">
        <v>1261</v>
      </c>
      <c r="G13669" s="260" t="s">
        <v>2229</v>
      </c>
      <c r="H13669" s="265" t="s">
        <v>879</v>
      </c>
      <c r="I13669" s="265" t="s">
        <v>135</v>
      </c>
      <c r="J13669" s="265">
        <v>-9.5</v>
      </c>
      <c r="K13669" s="83" t="str">
        <f>IFERROR(IFERROR(VLOOKUP(I13669,'DE-PARA'!B:D,3,0),VLOOKUP(I13669,'DE-PARA'!C:D,2,0)),"NÃO ENCONTRADO")</f>
        <v>Outras Saídas</v>
      </c>
      <c r="L13669" s="50" t="str">
        <f>VLOOKUP(K13669,'Base -Receita-Despesa'!$B:$AS,1,FALSE)</f>
        <v>Outras Saídas</v>
      </c>
    </row>
    <row r="13670" spans="1:12" x14ac:dyDescent="0.3">
      <c r="A13670" s="82" t="str">
        <f t="shared" si="426"/>
        <v>2019</v>
      </c>
      <c r="B13670" s="260" t="s">
        <v>2228</v>
      </c>
      <c r="C13670" s="261" t="s">
        <v>138</v>
      </c>
      <c r="D13670" s="74" t="str">
        <f t="shared" si="427"/>
        <v>mai/2019</v>
      </c>
      <c r="E13670" s="264">
        <v>43608</v>
      </c>
      <c r="F13670" s="260" t="s">
        <v>3376</v>
      </c>
      <c r="G13670" s="260" t="s">
        <v>2229</v>
      </c>
      <c r="H13670" s="265" t="s">
        <v>4546</v>
      </c>
      <c r="I13670" s="265" t="s">
        <v>130</v>
      </c>
      <c r="J13670" s="266">
        <v>1234.94</v>
      </c>
      <c r="K13670" s="83" t="str">
        <f>IFERROR(IFERROR(VLOOKUP(I13670,'DE-PARA'!B:D,3,0),VLOOKUP(I13670,'DE-PARA'!C:D,2,0)),"NÃO ENCONTRADO")</f>
        <v>Rescisões Trabalhistas</v>
      </c>
      <c r="L13670" s="50" t="str">
        <f>VLOOKUP(K13670,'Base -Receita-Despesa'!$B:$AS,1,FALSE)</f>
        <v>Rescisões Trabalhistas</v>
      </c>
    </row>
    <row r="13671" spans="1:12" x14ac:dyDescent="0.3">
      <c r="A13671" s="82" t="str">
        <f t="shared" si="426"/>
        <v>2019</v>
      </c>
      <c r="B13671" s="260" t="s">
        <v>2228</v>
      </c>
      <c r="C13671" s="261" t="s">
        <v>138</v>
      </c>
      <c r="D13671" s="74" t="str">
        <f t="shared" si="427"/>
        <v>mai/2019</v>
      </c>
      <c r="E13671" s="264">
        <v>43608</v>
      </c>
      <c r="F13671" s="260" t="s">
        <v>3376</v>
      </c>
      <c r="G13671" s="260" t="s">
        <v>2229</v>
      </c>
      <c r="H13671" s="265" t="s">
        <v>4546</v>
      </c>
      <c r="I13671" s="265" t="s">
        <v>130</v>
      </c>
      <c r="J13671" s="266">
        <v>-1234.94</v>
      </c>
      <c r="K13671" s="83" t="str">
        <f>IFERROR(IFERROR(VLOOKUP(I13671,'DE-PARA'!B:D,3,0),VLOOKUP(I13671,'DE-PARA'!C:D,2,0)),"NÃO ENCONTRADO")</f>
        <v>Rescisões Trabalhistas</v>
      </c>
      <c r="L13671" s="50" t="str">
        <f>VLOOKUP(K13671,'Base -Receita-Despesa'!$B:$AS,1,FALSE)</f>
        <v>Rescisões Trabalhistas</v>
      </c>
    </row>
    <row r="13672" spans="1:12" x14ac:dyDescent="0.3">
      <c r="A13672" s="82" t="str">
        <f t="shared" si="426"/>
        <v>2019</v>
      </c>
      <c r="B13672" s="260" t="s">
        <v>2228</v>
      </c>
      <c r="C13672" s="261" t="s">
        <v>138</v>
      </c>
      <c r="D13672" s="74" t="str">
        <f t="shared" si="427"/>
        <v>mai/2019</v>
      </c>
      <c r="E13672" s="264">
        <v>43608</v>
      </c>
      <c r="F13672" s="260" t="s">
        <v>3376</v>
      </c>
      <c r="G13672" s="260" t="s">
        <v>2229</v>
      </c>
      <c r="H13672" s="265" t="s">
        <v>4546</v>
      </c>
      <c r="I13672" s="265" t="s">
        <v>130</v>
      </c>
      <c r="J13672" s="266">
        <v>-1234.94</v>
      </c>
      <c r="K13672" s="83" t="str">
        <f>IFERROR(IFERROR(VLOOKUP(I13672,'DE-PARA'!B:D,3,0),VLOOKUP(I13672,'DE-PARA'!C:D,2,0)),"NÃO ENCONTRADO")</f>
        <v>Rescisões Trabalhistas</v>
      </c>
      <c r="L13672" s="50" t="str">
        <f>VLOOKUP(K13672,'Base -Receita-Despesa'!$B:$AS,1,FALSE)</f>
        <v>Rescisões Trabalhistas</v>
      </c>
    </row>
    <row r="13673" spans="1:12" x14ac:dyDescent="0.3">
      <c r="A13673" s="82" t="str">
        <f t="shared" si="426"/>
        <v>2019</v>
      </c>
      <c r="B13673" s="260" t="s">
        <v>2228</v>
      </c>
      <c r="C13673" s="261" t="s">
        <v>138</v>
      </c>
      <c r="D13673" s="74" t="str">
        <f t="shared" si="427"/>
        <v>mai/2019</v>
      </c>
      <c r="E13673" s="264">
        <v>43608</v>
      </c>
      <c r="F13673" s="260">
        <v>42</v>
      </c>
      <c r="G13673" s="260" t="s">
        <v>2229</v>
      </c>
      <c r="H13673" s="265" t="s">
        <v>3189</v>
      </c>
      <c r="I13673" s="265" t="s">
        <v>2176</v>
      </c>
      <c r="J13673" s="266">
        <v>-263338.81</v>
      </c>
      <c r="K13673" s="83" t="str">
        <f>IFERROR(IFERROR(VLOOKUP(I13673,'DE-PARA'!B:D,3,0),VLOOKUP(I13673,'DE-PARA'!C:D,2,0)),"NÃO ENCONTRADO")</f>
        <v>Pessoal</v>
      </c>
      <c r="L13673" s="50" t="str">
        <f>VLOOKUP(K13673,'Base -Receita-Despesa'!$B:$AS,1,FALSE)</f>
        <v>Pessoal</v>
      </c>
    </row>
    <row r="13674" spans="1:12" x14ac:dyDescent="0.3">
      <c r="A13674" s="82" t="str">
        <f t="shared" ref="A13674:A13737" si="428">IF(K13674="NÃO ENCONTRADO",0,RIGHT(D13674,4))</f>
        <v>2019</v>
      </c>
      <c r="B13674" s="260" t="s">
        <v>2228</v>
      </c>
      <c r="C13674" s="261" t="s">
        <v>138</v>
      </c>
      <c r="D13674" s="74" t="str">
        <f t="shared" si="427"/>
        <v>mai/2019</v>
      </c>
      <c r="E13674" s="264">
        <v>43608</v>
      </c>
      <c r="F13674" s="260">
        <v>252</v>
      </c>
      <c r="G13674" s="260" t="s">
        <v>2229</v>
      </c>
      <c r="H13674" s="265" t="s">
        <v>2357</v>
      </c>
      <c r="I13674" s="265" t="s">
        <v>164</v>
      </c>
      <c r="J13674" s="266">
        <v>-7000</v>
      </c>
      <c r="K13674" s="83" t="str">
        <f>IFERROR(IFERROR(VLOOKUP(I13674,'DE-PARA'!B:D,3,0),VLOOKUP(I13674,'DE-PARA'!C:D,2,0)),"NÃO ENCONTRADO")</f>
        <v>Concessionárias (água, luz e telefone)</v>
      </c>
      <c r="L13674" s="50" t="str">
        <f>VLOOKUP(K13674,'Base -Receita-Despesa'!$B:$AS,1,FALSE)</f>
        <v>Concessionárias (água, luz e telefone)</v>
      </c>
    </row>
    <row r="13675" spans="1:12" x14ac:dyDescent="0.3">
      <c r="A13675" s="82" t="str">
        <f t="shared" si="428"/>
        <v>2019</v>
      </c>
      <c r="B13675" s="260" t="s">
        <v>2228</v>
      </c>
      <c r="C13675" s="261" t="s">
        <v>138</v>
      </c>
      <c r="D13675" s="74" t="str">
        <f t="shared" si="427"/>
        <v>mai/2019</v>
      </c>
      <c r="E13675" s="264">
        <v>43608</v>
      </c>
      <c r="F13675" s="260">
        <v>4229148</v>
      </c>
      <c r="G13675" s="260" t="s">
        <v>2229</v>
      </c>
      <c r="H13675" s="265" t="s">
        <v>1638</v>
      </c>
      <c r="I13675" s="265" t="s">
        <v>151</v>
      </c>
      <c r="J13675" s="266">
        <v>-2921.73</v>
      </c>
      <c r="K13675" s="83" t="str">
        <f>IFERROR(IFERROR(VLOOKUP(I13675,'DE-PARA'!B:D,3,0),VLOOKUP(I13675,'DE-PARA'!C:D,2,0)),"NÃO ENCONTRADO")</f>
        <v>Concessionárias (água, luz e telefone)</v>
      </c>
      <c r="L13675" s="50" t="str">
        <f>VLOOKUP(K13675,'Base -Receita-Despesa'!$B:$AS,1,FALSE)</f>
        <v>Concessionárias (água, luz e telefone)</v>
      </c>
    </row>
    <row r="13676" spans="1:12" x14ac:dyDescent="0.3">
      <c r="A13676" s="82" t="str">
        <f t="shared" si="428"/>
        <v>2019</v>
      </c>
      <c r="B13676" s="260" t="s">
        <v>2228</v>
      </c>
      <c r="C13676" s="261" t="s">
        <v>138</v>
      </c>
      <c r="D13676" s="74" t="str">
        <f t="shared" si="427"/>
        <v>mai/2019</v>
      </c>
      <c r="E13676" s="264">
        <v>43608</v>
      </c>
      <c r="F13676" s="260">
        <v>4229147</v>
      </c>
      <c r="G13676" s="260" t="s">
        <v>2229</v>
      </c>
      <c r="H13676" s="265" t="s">
        <v>1638</v>
      </c>
      <c r="I13676" s="265" t="s">
        <v>151</v>
      </c>
      <c r="J13676" s="266">
        <v>-1018</v>
      </c>
      <c r="K13676" s="83" t="str">
        <f>IFERROR(IFERROR(VLOOKUP(I13676,'DE-PARA'!B:D,3,0),VLOOKUP(I13676,'DE-PARA'!C:D,2,0)),"NÃO ENCONTRADO")</f>
        <v>Concessionárias (água, luz e telefone)</v>
      </c>
      <c r="L13676" s="50" t="str">
        <f>VLOOKUP(K13676,'Base -Receita-Despesa'!$B:$AS,1,FALSE)</f>
        <v>Concessionárias (água, luz e telefone)</v>
      </c>
    </row>
    <row r="13677" spans="1:12" x14ac:dyDescent="0.3">
      <c r="A13677" s="82" t="str">
        <f t="shared" si="428"/>
        <v>2019</v>
      </c>
      <c r="B13677" s="260" t="s">
        <v>2228</v>
      </c>
      <c r="C13677" s="261" t="s">
        <v>138</v>
      </c>
      <c r="D13677" s="74" t="str">
        <f t="shared" si="427"/>
        <v>mai/2019</v>
      </c>
      <c r="E13677" s="264">
        <v>43608</v>
      </c>
      <c r="F13677" s="260">
        <v>1</v>
      </c>
      <c r="G13677" s="260" t="s">
        <v>2330</v>
      </c>
      <c r="H13677" s="267" t="s">
        <v>4547</v>
      </c>
      <c r="I13677" s="267" t="s">
        <v>2217</v>
      </c>
      <c r="J13677" s="266">
        <v>-1166.6600000000001</v>
      </c>
      <c r="K13677" s="83" t="str">
        <f>IFERROR(IFERROR(VLOOKUP(I13677,'DE-PARA'!B:D,3,0),VLOOKUP(I13677,'DE-PARA'!C:D,2,0)),"NÃO ENCONTRADO")</f>
        <v>Investimentos</v>
      </c>
      <c r="L13677" s="50" t="str">
        <f>VLOOKUP(K13677,'Base -Receita-Despesa'!$B:$AS,1,FALSE)</f>
        <v>Investimentos</v>
      </c>
    </row>
    <row r="13678" spans="1:12" x14ac:dyDescent="0.3">
      <c r="A13678" s="82" t="str">
        <f t="shared" si="428"/>
        <v>2019</v>
      </c>
      <c r="B13678" s="260" t="s">
        <v>2228</v>
      </c>
      <c r="C13678" s="261" t="s">
        <v>138</v>
      </c>
      <c r="D13678" s="74" t="str">
        <f t="shared" si="427"/>
        <v>mai/2019</v>
      </c>
      <c r="E13678" s="264">
        <v>43608</v>
      </c>
      <c r="F13678" s="260" t="s">
        <v>1070</v>
      </c>
      <c r="G13678" s="260" t="s">
        <v>2229</v>
      </c>
      <c r="H13678" s="265" t="s">
        <v>1071</v>
      </c>
      <c r="I13678" s="265" t="s">
        <v>2237</v>
      </c>
      <c r="J13678" s="266">
        <v>284633.32</v>
      </c>
      <c r="K13678" s="83" t="str">
        <f>IFERROR(IFERROR(VLOOKUP(I13678,'DE-PARA'!B:D,3,0),VLOOKUP(I13678,'DE-PARA'!C:D,2,0)),"NÃO ENCONTRADO")</f>
        <v>Entrada Conta Aplicação (+)</v>
      </c>
      <c r="L13678" s="50" t="str">
        <f>VLOOKUP(K13678,'Base -Receita-Despesa'!$B:$AS,1,FALSE)</f>
        <v>ENTRADA CONTA APLICAÇÃO (+)</v>
      </c>
    </row>
    <row r="13679" spans="1:12" x14ac:dyDescent="0.3">
      <c r="A13679" s="82" t="str">
        <f t="shared" si="428"/>
        <v>2019</v>
      </c>
      <c r="B13679" s="260" t="s">
        <v>2228</v>
      </c>
      <c r="C13679" s="261" t="s">
        <v>138</v>
      </c>
      <c r="D13679" s="74" t="str">
        <f t="shared" si="427"/>
        <v>mai/2019</v>
      </c>
      <c r="E13679" s="264">
        <v>43608</v>
      </c>
      <c r="F13679" s="260" t="s">
        <v>1261</v>
      </c>
      <c r="G13679" s="260" t="s">
        <v>2229</v>
      </c>
      <c r="H13679" s="265" t="s">
        <v>2250</v>
      </c>
      <c r="I13679" s="265" t="s">
        <v>135</v>
      </c>
      <c r="J13679" s="265">
        <v>-9.5</v>
      </c>
      <c r="K13679" s="83" t="str">
        <f>IFERROR(IFERROR(VLOOKUP(I13679,'DE-PARA'!B:D,3,0),VLOOKUP(I13679,'DE-PARA'!C:D,2,0)),"NÃO ENCONTRADO")</f>
        <v>Outras Saídas</v>
      </c>
      <c r="L13679" s="50" t="str">
        <f>VLOOKUP(K13679,'Base -Receita-Despesa'!$B:$AS,1,FALSE)</f>
        <v>Outras Saídas</v>
      </c>
    </row>
    <row r="13680" spans="1:12" x14ac:dyDescent="0.3">
      <c r="A13680" s="82" t="str">
        <f t="shared" si="428"/>
        <v>2019</v>
      </c>
      <c r="B13680" s="260" t="s">
        <v>2228</v>
      </c>
      <c r="C13680" s="261" t="s">
        <v>138</v>
      </c>
      <c r="D13680" s="74" t="str">
        <f t="shared" si="427"/>
        <v>mai/2019</v>
      </c>
      <c r="E13680" s="264">
        <v>43608</v>
      </c>
      <c r="F13680" s="260">
        <v>2359104</v>
      </c>
      <c r="G13680" s="260" t="s">
        <v>2229</v>
      </c>
      <c r="H13680" s="265" t="s">
        <v>2392</v>
      </c>
      <c r="I13680" s="265" t="s">
        <v>145</v>
      </c>
      <c r="J13680" s="266">
        <v>-6920.21</v>
      </c>
      <c r="K13680" s="83" t="str">
        <f>IFERROR(IFERROR(VLOOKUP(I13680,'DE-PARA'!B:D,3,0),VLOOKUP(I13680,'DE-PARA'!C:D,2,0)),"NÃO ENCONTRADO")</f>
        <v>Serviços</v>
      </c>
      <c r="L13680" s="50" t="str">
        <f>VLOOKUP(K13680,'Base -Receita-Despesa'!$B:$AS,1,FALSE)</f>
        <v>Serviços</v>
      </c>
    </row>
    <row r="13681" spans="1:12" x14ac:dyDescent="0.3">
      <c r="A13681" s="82" t="str">
        <f t="shared" si="428"/>
        <v>2019</v>
      </c>
      <c r="B13681" s="260" t="s">
        <v>2228</v>
      </c>
      <c r="C13681" s="261" t="s">
        <v>138</v>
      </c>
      <c r="D13681" s="74" t="str">
        <f t="shared" si="427"/>
        <v>mai/2019</v>
      </c>
      <c r="E13681" s="264">
        <v>43608</v>
      </c>
      <c r="F13681" s="260">
        <v>2414916</v>
      </c>
      <c r="G13681" s="260" t="s">
        <v>2229</v>
      </c>
      <c r="H13681" s="265" t="s">
        <v>2392</v>
      </c>
      <c r="I13681" s="265" t="s">
        <v>145</v>
      </c>
      <c r="J13681" s="265">
        <v>-419.51</v>
      </c>
      <c r="K13681" s="83" t="str">
        <f>IFERROR(IFERROR(VLOOKUP(I13681,'DE-PARA'!B:D,3,0),VLOOKUP(I13681,'DE-PARA'!C:D,2,0)),"NÃO ENCONTRADO")</f>
        <v>Serviços</v>
      </c>
      <c r="L13681" s="50" t="str">
        <f>VLOOKUP(K13681,'Base -Receita-Despesa'!$B:$AS,1,FALSE)</f>
        <v>Serviços</v>
      </c>
    </row>
    <row r="13682" spans="1:12" x14ac:dyDescent="0.3">
      <c r="A13682" s="82" t="str">
        <f t="shared" si="428"/>
        <v>2019</v>
      </c>
      <c r="B13682" s="260" t="s">
        <v>2228</v>
      </c>
      <c r="C13682" s="261" t="s">
        <v>138</v>
      </c>
      <c r="D13682" s="74" t="str">
        <f t="shared" si="427"/>
        <v>mai/2019</v>
      </c>
      <c r="E13682" s="264">
        <v>43612</v>
      </c>
      <c r="F13682" s="260" t="s">
        <v>131</v>
      </c>
      <c r="G13682" s="262" t="s">
        <v>2229</v>
      </c>
      <c r="H13682" s="265" t="s">
        <v>4399</v>
      </c>
      <c r="I13682" s="265" t="s">
        <v>133</v>
      </c>
      <c r="J13682" s="266">
        <v>-2451.73</v>
      </c>
      <c r="K13682" s="83" t="str">
        <f>IFERROR(IFERROR(VLOOKUP(I13682,'DE-PARA'!B:D,3,0),VLOOKUP(I13682,'DE-PARA'!C:D,2,0)),"NÃO ENCONTRADO")</f>
        <v>Pessoal</v>
      </c>
      <c r="L13682" s="50" t="str">
        <f>VLOOKUP(K13682,'Base -Receita-Despesa'!$B:$AS,1,FALSE)</f>
        <v>Pessoal</v>
      </c>
    </row>
    <row r="13683" spans="1:12" x14ac:dyDescent="0.3">
      <c r="A13683" s="82" t="str">
        <f t="shared" si="428"/>
        <v>2019</v>
      </c>
      <c r="B13683" s="260" t="s">
        <v>2228</v>
      </c>
      <c r="C13683" s="261" t="s">
        <v>138</v>
      </c>
      <c r="D13683" s="74" t="str">
        <f t="shared" si="427"/>
        <v>mai/2019</v>
      </c>
      <c r="E13683" s="264">
        <v>43612</v>
      </c>
      <c r="F13683" s="260" t="s">
        <v>131</v>
      </c>
      <c r="G13683" s="262" t="s">
        <v>2229</v>
      </c>
      <c r="H13683" s="265" t="s">
        <v>2681</v>
      </c>
      <c r="I13683" s="265" t="s">
        <v>133</v>
      </c>
      <c r="J13683" s="266">
        <v>-3540.91</v>
      </c>
      <c r="K13683" s="83" t="str">
        <f>IFERROR(IFERROR(VLOOKUP(I13683,'DE-PARA'!B:D,3,0),VLOOKUP(I13683,'DE-PARA'!C:D,2,0)),"NÃO ENCONTRADO")</f>
        <v>Pessoal</v>
      </c>
      <c r="L13683" s="50" t="str">
        <f>VLOOKUP(K13683,'Base -Receita-Despesa'!$B:$AS,1,FALSE)</f>
        <v>Pessoal</v>
      </c>
    </row>
    <row r="13684" spans="1:12" x14ac:dyDescent="0.3">
      <c r="A13684" s="82" t="str">
        <f t="shared" si="428"/>
        <v>2019</v>
      </c>
      <c r="B13684" s="260" t="s">
        <v>2228</v>
      </c>
      <c r="C13684" s="261" t="s">
        <v>138</v>
      </c>
      <c r="D13684" s="74" t="str">
        <f t="shared" si="427"/>
        <v>mai/2019</v>
      </c>
      <c r="E13684" s="264">
        <v>43612</v>
      </c>
      <c r="F13684" s="260" t="s">
        <v>131</v>
      </c>
      <c r="G13684" s="262" t="s">
        <v>2229</v>
      </c>
      <c r="H13684" s="265" t="s">
        <v>4548</v>
      </c>
      <c r="I13684" s="265" t="s">
        <v>133</v>
      </c>
      <c r="J13684" s="266">
        <v>-7572.7</v>
      </c>
      <c r="K13684" s="83" t="str">
        <f>IFERROR(IFERROR(VLOOKUP(I13684,'DE-PARA'!B:D,3,0),VLOOKUP(I13684,'DE-PARA'!C:D,2,0)),"NÃO ENCONTRADO")</f>
        <v>Pessoal</v>
      </c>
      <c r="L13684" s="50" t="str">
        <f>VLOOKUP(K13684,'Base -Receita-Despesa'!$B:$AS,1,FALSE)</f>
        <v>Pessoal</v>
      </c>
    </row>
    <row r="13685" spans="1:12" x14ac:dyDescent="0.3">
      <c r="A13685" s="82" t="str">
        <f t="shared" si="428"/>
        <v>2019</v>
      </c>
      <c r="B13685" s="260" t="s">
        <v>2228</v>
      </c>
      <c r="C13685" s="261" t="s">
        <v>138</v>
      </c>
      <c r="D13685" s="74" t="str">
        <f t="shared" si="427"/>
        <v>mai/2019</v>
      </c>
      <c r="E13685" s="264">
        <v>43612</v>
      </c>
      <c r="F13685" s="260">
        <v>8715</v>
      </c>
      <c r="G13685" s="260" t="s">
        <v>2229</v>
      </c>
      <c r="H13685" s="265" t="s">
        <v>4432</v>
      </c>
      <c r="I13685" s="265" t="s">
        <v>2182</v>
      </c>
      <c r="J13685" s="266">
        <v>-1001.61</v>
      </c>
      <c r="K13685" s="83" t="str">
        <f>IFERROR(IFERROR(VLOOKUP(I13685,'DE-PARA'!B:D,3,0),VLOOKUP(I13685,'DE-PARA'!C:D,2,0)),"NÃO ENCONTRADO")</f>
        <v>Materiais</v>
      </c>
      <c r="L13685" s="50" t="str">
        <f>VLOOKUP(K13685,'Base -Receita-Despesa'!$B:$AS,1,FALSE)</f>
        <v>Materiais</v>
      </c>
    </row>
    <row r="13686" spans="1:12" x14ac:dyDescent="0.3">
      <c r="A13686" s="82" t="str">
        <f t="shared" si="428"/>
        <v>2019</v>
      </c>
      <c r="B13686" s="260" t="s">
        <v>2228</v>
      </c>
      <c r="C13686" s="261" t="s">
        <v>138</v>
      </c>
      <c r="D13686" s="74" t="str">
        <f t="shared" si="427"/>
        <v>mai/2019</v>
      </c>
      <c r="E13686" s="264">
        <v>43612</v>
      </c>
      <c r="F13686" s="260">
        <v>8715</v>
      </c>
      <c r="G13686" s="260" t="s">
        <v>2229</v>
      </c>
      <c r="H13686" s="265" t="s">
        <v>4432</v>
      </c>
      <c r="I13686" s="265" t="s">
        <v>562</v>
      </c>
      <c r="J13686" s="265">
        <v>-218.79</v>
      </c>
      <c r="K13686" s="83" t="str">
        <f>IFERROR(IFERROR(VLOOKUP(I13686,'DE-PARA'!B:D,3,0),VLOOKUP(I13686,'DE-PARA'!C:D,2,0)),"NÃO ENCONTRADO")</f>
        <v>Outras Saídas</v>
      </c>
      <c r="L13686" s="50" t="str">
        <f>VLOOKUP(K13686,'Base -Receita-Despesa'!$B:$AS,1,FALSE)</f>
        <v>Outras Saídas</v>
      </c>
    </row>
    <row r="13687" spans="1:12" x14ac:dyDescent="0.3">
      <c r="A13687" s="82" t="str">
        <f t="shared" si="428"/>
        <v>2019</v>
      </c>
      <c r="B13687" s="260" t="s">
        <v>2228</v>
      </c>
      <c r="C13687" s="261" t="s">
        <v>138</v>
      </c>
      <c r="D13687" s="74" t="str">
        <f t="shared" si="427"/>
        <v>mai/2019</v>
      </c>
      <c r="E13687" s="264">
        <v>43612</v>
      </c>
      <c r="F13687" s="260" t="s">
        <v>131</v>
      </c>
      <c r="G13687" s="262" t="s">
        <v>2229</v>
      </c>
      <c r="H13687" s="265" t="s">
        <v>4549</v>
      </c>
      <c r="I13687" s="265" t="s">
        <v>133</v>
      </c>
      <c r="J13687" s="266">
        <v>-1810.51</v>
      </c>
      <c r="K13687" s="83" t="str">
        <f>IFERROR(IFERROR(VLOOKUP(I13687,'DE-PARA'!B:D,3,0),VLOOKUP(I13687,'DE-PARA'!C:D,2,0)),"NÃO ENCONTRADO")</f>
        <v>Pessoal</v>
      </c>
      <c r="L13687" s="50" t="str">
        <f>VLOOKUP(K13687,'Base -Receita-Despesa'!$B:$AS,1,FALSE)</f>
        <v>Pessoal</v>
      </c>
    </row>
    <row r="13688" spans="1:12" x14ac:dyDescent="0.3">
      <c r="A13688" s="82" t="str">
        <f t="shared" si="428"/>
        <v>2019</v>
      </c>
      <c r="B13688" s="260" t="s">
        <v>2228</v>
      </c>
      <c r="C13688" s="261" t="s">
        <v>138</v>
      </c>
      <c r="D13688" s="74" t="str">
        <f t="shared" si="427"/>
        <v>mai/2019</v>
      </c>
      <c r="E13688" s="264">
        <v>43612</v>
      </c>
      <c r="F13688" s="260">
        <v>46</v>
      </c>
      <c r="G13688" s="260" t="s">
        <v>2229</v>
      </c>
      <c r="H13688" s="265" t="s">
        <v>3189</v>
      </c>
      <c r="I13688" s="265" t="s">
        <v>2176</v>
      </c>
      <c r="J13688" s="266">
        <v>-8446.5</v>
      </c>
      <c r="K13688" s="83" t="str">
        <f>IFERROR(IFERROR(VLOOKUP(I13688,'DE-PARA'!B:D,3,0),VLOOKUP(I13688,'DE-PARA'!C:D,2,0)),"NÃO ENCONTRADO")</f>
        <v>Pessoal</v>
      </c>
      <c r="L13688" s="50" t="str">
        <f>VLOOKUP(K13688,'Base -Receita-Despesa'!$B:$AS,1,FALSE)</f>
        <v>Pessoal</v>
      </c>
    </row>
    <row r="13689" spans="1:12" x14ac:dyDescent="0.3">
      <c r="A13689" s="82" t="str">
        <f t="shared" si="428"/>
        <v>2019</v>
      </c>
      <c r="B13689" s="260" t="s">
        <v>2228</v>
      </c>
      <c r="C13689" s="261" t="s">
        <v>138</v>
      </c>
      <c r="D13689" s="74" t="str">
        <f t="shared" si="427"/>
        <v>mai/2019</v>
      </c>
      <c r="E13689" s="264">
        <v>43612</v>
      </c>
      <c r="F13689" s="260" t="s">
        <v>131</v>
      </c>
      <c r="G13689" s="262" t="s">
        <v>2229</v>
      </c>
      <c r="H13689" s="265" t="s">
        <v>2575</v>
      </c>
      <c r="I13689" s="265" t="s">
        <v>133</v>
      </c>
      <c r="J13689" s="266">
        <v>-1772.49</v>
      </c>
      <c r="K13689" s="83" t="str">
        <f>IFERROR(IFERROR(VLOOKUP(I13689,'DE-PARA'!B:D,3,0),VLOOKUP(I13689,'DE-PARA'!C:D,2,0)),"NÃO ENCONTRADO")</f>
        <v>Pessoal</v>
      </c>
      <c r="L13689" s="50" t="str">
        <f>VLOOKUP(K13689,'Base -Receita-Despesa'!$B:$AS,1,FALSE)</f>
        <v>Pessoal</v>
      </c>
    </row>
    <row r="13690" spans="1:12" x14ac:dyDescent="0.3">
      <c r="A13690" s="82" t="str">
        <f t="shared" si="428"/>
        <v>2019</v>
      </c>
      <c r="B13690" s="260" t="s">
        <v>2228</v>
      </c>
      <c r="C13690" s="261" t="s">
        <v>138</v>
      </c>
      <c r="D13690" s="74" t="str">
        <f t="shared" si="427"/>
        <v>mai/2019</v>
      </c>
      <c r="E13690" s="264">
        <v>43612</v>
      </c>
      <c r="F13690" s="260" t="s">
        <v>4550</v>
      </c>
      <c r="G13690" s="260" t="s">
        <v>2229</v>
      </c>
      <c r="H13690" s="265" t="s">
        <v>4404</v>
      </c>
      <c r="I13690" s="265" t="s">
        <v>2182</v>
      </c>
      <c r="J13690" s="266">
        <v>1711.52</v>
      </c>
      <c r="K13690" s="83" t="str">
        <f>IFERROR(IFERROR(VLOOKUP(I13690,'DE-PARA'!B:D,3,0),VLOOKUP(I13690,'DE-PARA'!C:D,2,0)),"NÃO ENCONTRADO")</f>
        <v>Materiais</v>
      </c>
      <c r="L13690" s="50" t="str">
        <f>VLOOKUP(K13690,'Base -Receita-Despesa'!$B:$AS,1,FALSE)</f>
        <v>Materiais</v>
      </c>
    </row>
    <row r="13691" spans="1:12" x14ac:dyDescent="0.3">
      <c r="A13691" s="82" t="str">
        <f t="shared" si="428"/>
        <v>2019</v>
      </c>
      <c r="B13691" s="260" t="s">
        <v>2228</v>
      </c>
      <c r="C13691" s="261" t="s">
        <v>138</v>
      </c>
      <c r="D13691" s="74" t="str">
        <f t="shared" si="427"/>
        <v>mai/2019</v>
      </c>
      <c r="E13691" s="264">
        <v>43612</v>
      </c>
      <c r="F13691" s="260">
        <v>4789</v>
      </c>
      <c r="G13691" s="260" t="s">
        <v>2229</v>
      </c>
      <c r="H13691" s="265" t="s">
        <v>4404</v>
      </c>
      <c r="I13691" s="265" t="s">
        <v>2182</v>
      </c>
      <c r="J13691" s="266">
        <v>-1028.92</v>
      </c>
      <c r="K13691" s="83" t="str">
        <f>IFERROR(IFERROR(VLOOKUP(I13691,'DE-PARA'!B:D,3,0),VLOOKUP(I13691,'DE-PARA'!C:D,2,0)),"NÃO ENCONTRADO")</f>
        <v>Materiais</v>
      </c>
      <c r="L13691" s="50" t="str">
        <f>VLOOKUP(K13691,'Base -Receita-Despesa'!$B:$AS,1,FALSE)</f>
        <v>Materiais</v>
      </c>
    </row>
    <row r="13692" spans="1:12" x14ac:dyDescent="0.3">
      <c r="A13692" s="82" t="str">
        <f t="shared" si="428"/>
        <v>2019</v>
      </c>
      <c r="B13692" s="260" t="s">
        <v>2228</v>
      </c>
      <c r="C13692" s="261" t="s">
        <v>138</v>
      </c>
      <c r="D13692" s="74" t="str">
        <f t="shared" si="427"/>
        <v>mai/2019</v>
      </c>
      <c r="E13692" s="264">
        <v>43612</v>
      </c>
      <c r="F13692" s="260">
        <v>4790</v>
      </c>
      <c r="G13692" s="260" t="s">
        <v>2229</v>
      </c>
      <c r="H13692" s="265" t="s">
        <v>4404</v>
      </c>
      <c r="I13692" s="265" t="s">
        <v>2182</v>
      </c>
      <c r="J13692" s="265">
        <v>-964.9</v>
      </c>
      <c r="K13692" s="83" t="str">
        <f>IFERROR(IFERROR(VLOOKUP(I13692,'DE-PARA'!B:D,3,0),VLOOKUP(I13692,'DE-PARA'!C:D,2,0)),"NÃO ENCONTRADO")</f>
        <v>Materiais</v>
      </c>
      <c r="L13692" s="50" t="str">
        <f>VLOOKUP(K13692,'Base -Receita-Despesa'!$B:$AS,1,FALSE)</f>
        <v>Materiais</v>
      </c>
    </row>
    <row r="13693" spans="1:12" x14ac:dyDescent="0.3">
      <c r="A13693" s="82" t="str">
        <f t="shared" si="428"/>
        <v>2019</v>
      </c>
      <c r="B13693" s="260" t="s">
        <v>2228</v>
      </c>
      <c r="C13693" s="261" t="s">
        <v>138</v>
      </c>
      <c r="D13693" s="74" t="str">
        <f t="shared" si="427"/>
        <v>mai/2019</v>
      </c>
      <c r="E13693" s="264">
        <v>43612</v>
      </c>
      <c r="F13693" s="260" t="s">
        <v>131</v>
      </c>
      <c r="G13693" s="262" t="s">
        <v>2229</v>
      </c>
      <c r="H13693" s="265" t="s">
        <v>2867</v>
      </c>
      <c r="I13693" s="265" t="s">
        <v>133</v>
      </c>
      <c r="J13693" s="266">
        <v>-3716.15</v>
      </c>
      <c r="K13693" s="83" t="str">
        <f>IFERROR(IFERROR(VLOOKUP(I13693,'DE-PARA'!B:D,3,0),VLOOKUP(I13693,'DE-PARA'!C:D,2,0)),"NÃO ENCONTRADO")</f>
        <v>Pessoal</v>
      </c>
      <c r="L13693" s="50" t="str">
        <f>VLOOKUP(K13693,'Base -Receita-Despesa'!$B:$AS,1,FALSE)</f>
        <v>Pessoal</v>
      </c>
    </row>
    <row r="13694" spans="1:12" x14ac:dyDescent="0.3">
      <c r="A13694" s="82" t="str">
        <f t="shared" si="428"/>
        <v>2019</v>
      </c>
      <c r="B13694" s="260" t="s">
        <v>2228</v>
      </c>
      <c r="C13694" s="261" t="s">
        <v>138</v>
      </c>
      <c r="D13694" s="74" t="str">
        <f t="shared" si="427"/>
        <v>mai/2019</v>
      </c>
      <c r="E13694" s="264">
        <v>43612</v>
      </c>
      <c r="F13694" s="260" t="s">
        <v>1070</v>
      </c>
      <c r="G13694" s="260" t="s">
        <v>2229</v>
      </c>
      <c r="H13694" s="265" t="s">
        <v>1071</v>
      </c>
      <c r="I13694" s="265" t="s">
        <v>2237</v>
      </c>
      <c r="J13694" s="266">
        <v>31725.94</v>
      </c>
      <c r="K13694" s="83" t="str">
        <f>IFERROR(IFERROR(VLOOKUP(I13694,'DE-PARA'!B:D,3,0),VLOOKUP(I13694,'DE-PARA'!C:D,2,0)),"NÃO ENCONTRADO")</f>
        <v>Entrada Conta Aplicação (+)</v>
      </c>
      <c r="L13694" s="50" t="str">
        <f>VLOOKUP(K13694,'Base -Receita-Despesa'!$B:$AS,1,FALSE)</f>
        <v>ENTRADA CONTA APLICAÇÃO (+)</v>
      </c>
    </row>
    <row r="13695" spans="1:12" x14ac:dyDescent="0.3">
      <c r="A13695" s="82" t="str">
        <f t="shared" si="428"/>
        <v>2019</v>
      </c>
      <c r="B13695" s="260" t="s">
        <v>2228</v>
      </c>
      <c r="C13695" s="261" t="s">
        <v>138</v>
      </c>
      <c r="D13695" s="74" t="str">
        <f t="shared" si="427"/>
        <v>mai/2019</v>
      </c>
      <c r="E13695" s="264">
        <v>43612</v>
      </c>
      <c r="F13695" s="260">
        <v>2569</v>
      </c>
      <c r="G13695" s="260" t="s">
        <v>2229</v>
      </c>
      <c r="H13695" s="267" t="s">
        <v>2322</v>
      </c>
      <c r="I13695" s="267" t="s">
        <v>120</v>
      </c>
      <c r="J13695" s="265">
        <v>-874.25</v>
      </c>
      <c r="K13695" s="83" t="str">
        <f>IFERROR(IFERROR(VLOOKUP(I13695,'DE-PARA'!B:D,3,0),VLOOKUP(I13695,'DE-PARA'!C:D,2,0)),"NÃO ENCONTRADO")</f>
        <v>Serviços</v>
      </c>
      <c r="L13695" s="50" t="str">
        <f>VLOOKUP(K13695,'Base -Receita-Despesa'!$B:$AS,1,FALSE)</f>
        <v>Serviços</v>
      </c>
    </row>
    <row r="13696" spans="1:12" x14ac:dyDescent="0.3">
      <c r="A13696" s="82" t="str">
        <f t="shared" si="428"/>
        <v>2019</v>
      </c>
      <c r="B13696" s="260" t="s">
        <v>2228</v>
      </c>
      <c r="C13696" s="261" t="s">
        <v>138</v>
      </c>
      <c r="D13696" s="74" t="str">
        <f t="shared" si="427"/>
        <v>mai/2019</v>
      </c>
      <c r="E13696" s="264">
        <v>43612</v>
      </c>
      <c r="F13696" s="260" t="s">
        <v>1261</v>
      </c>
      <c r="G13696" s="260" t="s">
        <v>2229</v>
      </c>
      <c r="H13696" s="265" t="s">
        <v>2250</v>
      </c>
      <c r="I13696" s="265" t="s">
        <v>135</v>
      </c>
      <c r="J13696" s="265">
        <v>-9.5</v>
      </c>
      <c r="K13696" s="83" t="str">
        <f>IFERROR(IFERROR(VLOOKUP(I13696,'DE-PARA'!B:D,3,0),VLOOKUP(I13696,'DE-PARA'!C:D,2,0)),"NÃO ENCONTRADO")</f>
        <v>Outras Saídas</v>
      </c>
      <c r="L13696" s="50" t="str">
        <f>VLOOKUP(K13696,'Base -Receita-Despesa'!$B:$AS,1,FALSE)</f>
        <v>Outras Saídas</v>
      </c>
    </row>
    <row r="13697" spans="1:12" x14ac:dyDescent="0.3">
      <c r="A13697" s="82" t="str">
        <f t="shared" si="428"/>
        <v>2019</v>
      </c>
      <c r="B13697" s="260" t="s">
        <v>2228</v>
      </c>
      <c r="C13697" s="261" t="s">
        <v>138</v>
      </c>
      <c r="D13697" s="74" t="str">
        <f t="shared" si="427"/>
        <v>mai/2019</v>
      </c>
      <c r="E13697" s="264">
        <v>43612</v>
      </c>
      <c r="F13697" s="260" t="s">
        <v>1261</v>
      </c>
      <c r="G13697" s="260" t="s">
        <v>2229</v>
      </c>
      <c r="H13697" s="265" t="s">
        <v>2250</v>
      </c>
      <c r="I13697" s="265" t="s">
        <v>135</v>
      </c>
      <c r="J13697" s="265">
        <v>-9.5</v>
      </c>
      <c r="K13697" s="83" t="str">
        <f>IFERROR(IFERROR(VLOOKUP(I13697,'DE-PARA'!B:D,3,0),VLOOKUP(I13697,'DE-PARA'!C:D,2,0)),"NÃO ENCONTRADO")</f>
        <v>Outras Saídas</v>
      </c>
      <c r="L13697" s="50" t="str">
        <f>VLOOKUP(K13697,'Base -Receita-Despesa'!$B:$AS,1,FALSE)</f>
        <v>Outras Saídas</v>
      </c>
    </row>
    <row r="13698" spans="1:12" x14ac:dyDescent="0.3">
      <c r="A13698" s="82" t="str">
        <f t="shared" si="428"/>
        <v>2019</v>
      </c>
      <c r="B13698" s="260" t="s">
        <v>2228</v>
      </c>
      <c r="C13698" s="261" t="s">
        <v>138</v>
      </c>
      <c r="D13698" s="74" t="str">
        <f t="shared" si="427"/>
        <v>mai/2019</v>
      </c>
      <c r="E13698" s="264">
        <v>43612</v>
      </c>
      <c r="F13698" s="260" t="s">
        <v>1261</v>
      </c>
      <c r="G13698" s="260" t="s">
        <v>2229</v>
      </c>
      <c r="H13698" s="265" t="s">
        <v>2250</v>
      </c>
      <c r="I13698" s="265" t="s">
        <v>135</v>
      </c>
      <c r="J13698" s="265">
        <v>-9.5</v>
      </c>
      <c r="K13698" s="83" t="str">
        <f>IFERROR(IFERROR(VLOOKUP(I13698,'DE-PARA'!B:D,3,0),VLOOKUP(I13698,'DE-PARA'!C:D,2,0)),"NÃO ENCONTRADO")</f>
        <v>Outras Saídas</v>
      </c>
      <c r="L13698" s="50" t="str">
        <f>VLOOKUP(K13698,'Base -Receita-Despesa'!$B:$AS,1,FALSE)</f>
        <v>Outras Saídas</v>
      </c>
    </row>
    <row r="13699" spans="1:12" x14ac:dyDescent="0.3">
      <c r="A13699" s="82" t="str">
        <f t="shared" si="428"/>
        <v>2019</v>
      </c>
      <c r="B13699" s="260" t="s">
        <v>2228</v>
      </c>
      <c r="C13699" s="261" t="s">
        <v>138</v>
      </c>
      <c r="D13699" s="74" t="str">
        <f t="shared" si="427"/>
        <v>mai/2019</v>
      </c>
      <c r="E13699" s="264">
        <v>43612</v>
      </c>
      <c r="F13699" s="260" t="s">
        <v>1261</v>
      </c>
      <c r="G13699" s="260" t="s">
        <v>2229</v>
      </c>
      <c r="H13699" s="265" t="s">
        <v>2250</v>
      </c>
      <c r="I13699" s="265" t="s">
        <v>135</v>
      </c>
      <c r="J13699" s="265">
        <v>-9.5</v>
      </c>
      <c r="K13699" s="83" t="str">
        <f>IFERROR(IFERROR(VLOOKUP(I13699,'DE-PARA'!B:D,3,0),VLOOKUP(I13699,'DE-PARA'!C:D,2,0)),"NÃO ENCONTRADO")</f>
        <v>Outras Saídas</v>
      </c>
      <c r="L13699" s="50" t="str">
        <f>VLOOKUP(K13699,'Base -Receita-Despesa'!$B:$AS,1,FALSE)</f>
        <v>Outras Saídas</v>
      </c>
    </row>
    <row r="13700" spans="1:12" x14ac:dyDescent="0.3">
      <c r="A13700" s="82" t="str">
        <f t="shared" si="428"/>
        <v>2019</v>
      </c>
      <c r="B13700" s="260" t="s">
        <v>2228</v>
      </c>
      <c r="C13700" s="261" t="s">
        <v>138</v>
      </c>
      <c r="D13700" s="74" t="str">
        <f t="shared" ref="D13700:D13763" si="429">TEXT(E13700,"mmm/aaaa")</f>
        <v>mai/2019</v>
      </c>
      <c r="E13700" s="264">
        <v>43613</v>
      </c>
      <c r="F13700" s="260">
        <v>82227</v>
      </c>
      <c r="G13700" s="260" t="s">
        <v>2238</v>
      </c>
      <c r="H13700" s="265" t="s">
        <v>4457</v>
      </c>
      <c r="I13700" s="265" t="s">
        <v>2181</v>
      </c>
      <c r="J13700" s="266">
        <v>-2052.25</v>
      </c>
      <c r="K13700" s="83" t="str">
        <f>IFERROR(IFERROR(VLOOKUP(I13700,'DE-PARA'!B:D,3,0),VLOOKUP(I13700,'DE-PARA'!C:D,2,0)),"NÃO ENCONTRADO")</f>
        <v>Materiais</v>
      </c>
      <c r="L13700" s="50" t="str">
        <f>VLOOKUP(K13700,'Base -Receita-Despesa'!$B:$AS,1,FALSE)</f>
        <v>Materiais</v>
      </c>
    </row>
    <row r="13701" spans="1:12" x14ac:dyDescent="0.3">
      <c r="A13701" s="82" t="str">
        <f t="shared" si="428"/>
        <v>2019</v>
      </c>
      <c r="B13701" s="260" t="s">
        <v>2228</v>
      </c>
      <c r="C13701" s="261" t="s">
        <v>138</v>
      </c>
      <c r="D13701" s="74" t="str">
        <f t="shared" si="429"/>
        <v>mai/2019</v>
      </c>
      <c r="E13701" s="264">
        <v>43613</v>
      </c>
      <c r="F13701" s="260">
        <v>82227</v>
      </c>
      <c r="G13701" s="260" t="s">
        <v>2238</v>
      </c>
      <c r="H13701" s="265" t="s">
        <v>4457</v>
      </c>
      <c r="I13701" s="265" t="s">
        <v>562</v>
      </c>
      <c r="J13701" s="265">
        <v>-403.7</v>
      </c>
      <c r="K13701" s="83" t="str">
        <f>IFERROR(IFERROR(VLOOKUP(I13701,'DE-PARA'!B:D,3,0),VLOOKUP(I13701,'DE-PARA'!C:D,2,0)),"NÃO ENCONTRADO")</f>
        <v>Outras Saídas</v>
      </c>
      <c r="L13701" s="50" t="str">
        <f>VLOOKUP(K13701,'Base -Receita-Despesa'!$B:$AS,1,FALSE)</f>
        <v>Outras Saídas</v>
      </c>
    </row>
    <row r="13702" spans="1:12" x14ac:dyDescent="0.3">
      <c r="A13702" s="82" t="str">
        <f t="shared" si="428"/>
        <v>2019</v>
      </c>
      <c r="B13702" s="260" t="s">
        <v>2228</v>
      </c>
      <c r="C13702" s="261" t="s">
        <v>138</v>
      </c>
      <c r="D13702" s="74" t="str">
        <f t="shared" si="429"/>
        <v>mai/2019</v>
      </c>
      <c r="E13702" s="264">
        <v>43613</v>
      </c>
      <c r="F13702" s="260">
        <v>2827</v>
      </c>
      <c r="G13702" s="260" t="s">
        <v>2284</v>
      </c>
      <c r="H13702" s="265" t="s">
        <v>4451</v>
      </c>
      <c r="I13702" s="265" t="s">
        <v>2217</v>
      </c>
      <c r="J13702" s="266">
        <v>-1956</v>
      </c>
      <c r="K13702" s="83" t="str">
        <f>IFERROR(IFERROR(VLOOKUP(I13702,'DE-PARA'!B:D,3,0),VLOOKUP(I13702,'DE-PARA'!C:D,2,0)),"NÃO ENCONTRADO")</f>
        <v>Investimentos</v>
      </c>
      <c r="L13702" s="50" t="str">
        <f>VLOOKUP(K13702,'Base -Receita-Despesa'!$B:$AS,1,FALSE)</f>
        <v>Investimentos</v>
      </c>
    </row>
    <row r="13703" spans="1:12" x14ac:dyDescent="0.3">
      <c r="A13703" s="82" t="str">
        <f t="shared" si="428"/>
        <v>2019</v>
      </c>
      <c r="B13703" s="260" t="s">
        <v>2228</v>
      </c>
      <c r="C13703" s="261" t="s">
        <v>138</v>
      </c>
      <c r="D13703" s="74" t="str">
        <f t="shared" si="429"/>
        <v>mai/2019</v>
      </c>
      <c r="E13703" s="264">
        <v>43613</v>
      </c>
      <c r="F13703" s="260" t="s">
        <v>1070</v>
      </c>
      <c r="G13703" s="260" t="s">
        <v>2229</v>
      </c>
      <c r="H13703" s="265" t="s">
        <v>1071</v>
      </c>
      <c r="I13703" s="265" t="s">
        <v>2237</v>
      </c>
      <c r="J13703" s="266">
        <v>12613.23</v>
      </c>
      <c r="K13703" s="83" t="str">
        <f>IFERROR(IFERROR(VLOOKUP(I13703,'DE-PARA'!B:D,3,0),VLOOKUP(I13703,'DE-PARA'!C:D,2,0)),"NÃO ENCONTRADO")</f>
        <v>Entrada Conta Aplicação (+)</v>
      </c>
      <c r="L13703" s="50" t="str">
        <f>VLOOKUP(K13703,'Base -Receita-Despesa'!$B:$AS,1,FALSE)</f>
        <v>ENTRADA CONTA APLICAÇÃO (+)</v>
      </c>
    </row>
    <row r="13704" spans="1:12" x14ac:dyDescent="0.3">
      <c r="A13704" s="82" t="str">
        <f t="shared" si="428"/>
        <v>2019</v>
      </c>
      <c r="B13704" s="260" t="s">
        <v>2228</v>
      </c>
      <c r="C13704" s="261" t="s">
        <v>138</v>
      </c>
      <c r="D13704" s="74" t="str">
        <f t="shared" si="429"/>
        <v>mai/2019</v>
      </c>
      <c r="E13704" s="264">
        <v>43613</v>
      </c>
      <c r="F13704" s="260" t="s">
        <v>1261</v>
      </c>
      <c r="G13704" s="260" t="s">
        <v>2229</v>
      </c>
      <c r="H13704" s="265" t="s">
        <v>2250</v>
      </c>
      <c r="I13704" s="265" t="s">
        <v>135</v>
      </c>
      <c r="J13704" s="265">
        <v>-9.5</v>
      </c>
      <c r="K13704" s="83" t="str">
        <f>IFERROR(IFERROR(VLOOKUP(I13704,'DE-PARA'!B:D,3,0),VLOOKUP(I13704,'DE-PARA'!C:D,2,0)),"NÃO ENCONTRADO")</f>
        <v>Outras Saídas</v>
      </c>
      <c r="L13704" s="50" t="str">
        <f>VLOOKUP(K13704,'Base -Receita-Despesa'!$B:$AS,1,FALSE)</f>
        <v>Outras Saídas</v>
      </c>
    </row>
    <row r="13705" spans="1:12" x14ac:dyDescent="0.3">
      <c r="A13705" s="82" t="str">
        <f t="shared" si="428"/>
        <v>2019</v>
      </c>
      <c r="B13705" s="260" t="s">
        <v>2228</v>
      </c>
      <c r="C13705" s="261" t="s">
        <v>138</v>
      </c>
      <c r="D13705" s="74" t="str">
        <f t="shared" si="429"/>
        <v>mai/2019</v>
      </c>
      <c r="E13705" s="264">
        <v>43613</v>
      </c>
      <c r="F13705" s="260" t="s">
        <v>1261</v>
      </c>
      <c r="G13705" s="260" t="s">
        <v>2229</v>
      </c>
      <c r="H13705" s="265" t="s">
        <v>2250</v>
      </c>
      <c r="I13705" s="265" t="s">
        <v>135</v>
      </c>
      <c r="J13705" s="265">
        <v>-9.5</v>
      </c>
      <c r="K13705" s="83" t="str">
        <f>IFERROR(IFERROR(VLOOKUP(I13705,'DE-PARA'!B:D,3,0),VLOOKUP(I13705,'DE-PARA'!C:D,2,0)),"NÃO ENCONTRADO")</f>
        <v>Outras Saídas</v>
      </c>
      <c r="L13705" s="50" t="str">
        <f>VLOOKUP(K13705,'Base -Receita-Despesa'!$B:$AS,1,FALSE)</f>
        <v>Outras Saídas</v>
      </c>
    </row>
    <row r="13706" spans="1:12" x14ac:dyDescent="0.3">
      <c r="A13706" s="82" t="str">
        <f t="shared" si="428"/>
        <v>2019</v>
      </c>
      <c r="B13706" s="260" t="s">
        <v>2228</v>
      </c>
      <c r="C13706" s="261" t="s">
        <v>138</v>
      </c>
      <c r="D13706" s="74" t="str">
        <f t="shared" si="429"/>
        <v>mai/2019</v>
      </c>
      <c r="E13706" s="264">
        <v>43613</v>
      </c>
      <c r="F13706" s="260">
        <v>68597</v>
      </c>
      <c r="G13706" s="260" t="s">
        <v>2330</v>
      </c>
      <c r="H13706" s="265" t="s">
        <v>4383</v>
      </c>
      <c r="I13706" s="265" t="s">
        <v>2183</v>
      </c>
      <c r="J13706" s="265">
        <v>-30.94</v>
      </c>
      <c r="K13706" s="83" t="str">
        <f>IFERROR(IFERROR(VLOOKUP(I13706,'DE-PARA'!B:D,3,0),VLOOKUP(I13706,'DE-PARA'!C:D,2,0)),"NÃO ENCONTRADO")</f>
        <v>Materiais</v>
      </c>
      <c r="L13706" s="50" t="str">
        <f>VLOOKUP(K13706,'Base -Receita-Despesa'!$B:$AS,1,FALSE)</f>
        <v>Materiais</v>
      </c>
    </row>
    <row r="13707" spans="1:12" x14ac:dyDescent="0.3">
      <c r="A13707" s="82" t="str">
        <f t="shared" si="428"/>
        <v>2019</v>
      </c>
      <c r="B13707" s="260" t="s">
        <v>2228</v>
      </c>
      <c r="C13707" s="261" t="s">
        <v>138</v>
      </c>
      <c r="D13707" s="74" t="str">
        <f t="shared" si="429"/>
        <v>mai/2019</v>
      </c>
      <c r="E13707" s="264">
        <v>43613</v>
      </c>
      <c r="F13707" s="260">
        <v>68597</v>
      </c>
      <c r="G13707" s="260" t="s">
        <v>2330</v>
      </c>
      <c r="H13707" s="265" t="s">
        <v>4383</v>
      </c>
      <c r="I13707" s="265" t="s">
        <v>562</v>
      </c>
      <c r="J13707" s="265">
        <v>-0.82</v>
      </c>
      <c r="K13707" s="83" t="str">
        <f>IFERROR(IFERROR(VLOOKUP(I13707,'DE-PARA'!B:D,3,0),VLOOKUP(I13707,'DE-PARA'!C:D,2,0)),"NÃO ENCONTRADO")</f>
        <v>Outras Saídas</v>
      </c>
      <c r="L13707" s="50" t="str">
        <f>VLOOKUP(K13707,'Base -Receita-Despesa'!$B:$AS,1,FALSE)</f>
        <v>Outras Saídas</v>
      </c>
    </row>
    <row r="13708" spans="1:12" x14ac:dyDescent="0.3">
      <c r="A13708" s="82" t="str">
        <f t="shared" si="428"/>
        <v>2019</v>
      </c>
      <c r="B13708" s="260" t="s">
        <v>2228</v>
      </c>
      <c r="C13708" s="261" t="s">
        <v>138</v>
      </c>
      <c r="D13708" s="74" t="str">
        <f t="shared" si="429"/>
        <v>mai/2019</v>
      </c>
      <c r="E13708" s="264">
        <v>43613</v>
      </c>
      <c r="F13708" s="260">
        <v>68594</v>
      </c>
      <c r="G13708" s="260" t="s">
        <v>2229</v>
      </c>
      <c r="H13708" s="265" t="s">
        <v>4383</v>
      </c>
      <c r="I13708" s="265" t="s">
        <v>2183</v>
      </c>
      <c r="J13708" s="266">
        <v>-2515.65</v>
      </c>
      <c r="K13708" s="83" t="str">
        <f>IFERROR(IFERROR(VLOOKUP(I13708,'DE-PARA'!B:D,3,0),VLOOKUP(I13708,'DE-PARA'!C:D,2,0)),"NÃO ENCONTRADO")</f>
        <v>Materiais</v>
      </c>
      <c r="L13708" s="50" t="str">
        <f>VLOOKUP(K13708,'Base -Receita-Despesa'!$B:$AS,1,FALSE)</f>
        <v>Materiais</v>
      </c>
    </row>
    <row r="13709" spans="1:12" x14ac:dyDescent="0.3">
      <c r="A13709" s="82" t="str">
        <f t="shared" si="428"/>
        <v>2019</v>
      </c>
      <c r="B13709" s="260" t="s">
        <v>2228</v>
      </c>
      <c r="C13709" s="261" t="s">
        <v>138</v>
      </c>
      <c r="D13709" s="74" t="str">
        <f t="shared" si="429"/>
        <v>mai/2019</v>
      </c>
      <c r="E13709" s="264">
        <v>43613</v>
      </c>
      <c r="F13709" s="260">
        <v>68594</v>
      </c>
      <c r="G13709" s="260" t="s">
        <v>2229</v>
      </c>
      <c r="H13709" s="265" t="s">
        <v>4383</v>
      </c>
      <c r="I13709" s="265" t="s">
        <v>562</v>
      </c>
      <c r="J13709" s="265">
        <v>-66.92</v>
      </c>
      <c r="K13709" s="83" t="str">
        <f>IFERROR(IFERROR(VLOOKUP(I13709,'DE-PARA'!B:D,3,0),VLOOKUP(I13709,'DE-PARA'!C:D,2,0)),"NÃO ENCONTRADO")</f>
        <v>Outras Saídas</v>
      </c>
      <c r="L13709" s="50" t="str">
        <f>VLOOKUP(K13709,'Base -Receita-Despesa'!$B:$AS,1,FALSE)</f>
        <v>Outras Saídas</v>
      </c>
    </row>
    <row r="13710" spans="1:12" x14ac:dyDescent="0.3">
      <c r="A13710" s="82" t="str">
        <f t="shared" si="428"/>
        <v>2019</v>
      </c>
      <c r="B13710" s="260" t="s">
        <v>2228</v>
      </c>
      <c r="C13710" s="261" t="s">
        <v>138</v>
      </c>
      <c r="D13710" s="74" t="str">
        <f t="shared" si="429"/>
        <v>mai/2019</v>
      </c>
      <c r="E13710" s="264">
        <v>43613</v>
      </c>
      <c r="F13710" s="260">
        <v>68894</v>
      </c>
      <c r="G13710" s="260" t="s">
        <v>2229</v>
      </c>
      <c r="H13710" s="265" t="s">
        <v>4383</v>
      </c>
      <c r="I13710" s="265" t="s">
        <v>2183</v>
      </c>
      <c r="J13710" s="265">
        <v>-220.61</v>
      </c>
      <c r="K13710" s="83" t="str">
        <f>IFERROR(IFERROR(VLOOKUP(I13710,'DE-PARA'!B:D,3,0),VLOOKUP(I13710,'DE-PARA'!C:D,2,0)),"NÃO ENCONTRADO")</f>
        <v>Materiais</v>
      </c>
      <c r="L13710" s="50" t="str">
        <f>VLOOKUP(K13710,'Base -Receita-Despesa'!$B:$AS,1,FALSE)</f>
        <v>Materiais</v>
      </c>
    </row>
    <row r="13711" spans="1:12" x14ac:dyDescent="0.3">
      <c r="A13711" s="82" t="str">
        <f t="shared" si="428"/>
        <v>2019</v>
      </c>
      <c r="B13711" s="260" t="s">
        <v>2228</v>
      </c>
      <c r="C13711" s="261" t="s">
        <v>138</v>
      </c>
      <c r="D13711" s="74" t="str">
        <f t="shared" si="429"/>
        <v>mai/2019</v>
      </c>
      <c r="E13711" s="264">
        <v>43613</v>
      </c>
      <c r="F13711" s="260">
        <v>68894</v>
      </c>
      <c r="G13711" s="260" t="s">
        <v>2229</v>
      </c>
      <c r="H13711" s="265" t="s">
        <v>4383</v>
      </c>
      <c r="I13711" s="265" t="s">
        <v>562</v>
      </c>
      <c r="J13711" s="265">
        <v>-4.8499999999999996</v>
      </c>
      <c r="K13711" s="83" t="str">
        <f>IFERROR(IFERROR(VLOOKUP(I13711,'DE-PARA'!B:D,3,0),VLOOKUP(I13711,'DE-PARA'!C:D,2,0)),"NÃO ENCONTRADO")</f>
        <v>Outras Saídas</v>
      </c>
      <c r="L13711" s="50" t="str">
        <f>VLOOKUP(K13711,'Base -Receita-Despesa'!$B:$AS,1,FALSE)</f>
        <v>Outras Saídas</v>
      </c>
    </row>
    <row r="13712" spans="1:12" x14ac:dyDescent="0.3">
      <c r="A13712" s="82" t="str">
        <f t="shared" si="428"/>
        <v>2019</v>
      </c>
      <c r="B13712" s="260" t="s">
        <v>2228</v>
      </c>
      <c r="C13712" s="261" t="s">
        <v>138</v>
      </c>
      <c r="D13712" s="74" t="str">
        <f t="shared" si="429"/>
        <v>mai/2019</v>
      </c>
      <c r="E13712" s="264">
        <v>43613</v>
      </c>
      <c r="F13712" s="260">
        <v>68595</v>
      </c>
      <c r="G13712" s="260" t="s">
        <v>2229</v>
      </c>
      <c r="H13712" s="265" t="s">
        <v>4383</v>
      </c>
      <c r="I13712" s="265" t="s">
        <v>2183</v>
      </c>
      <c r="J13712" s="266">
        <v>-1609.08</v>
      </c>
      <c r="K13712" s="83" t="str">
        <f>IFERROR(IFERROR(VLOOKUP(I13712,'DE-PARA'!B:D,3,0),VLOOKUP(I13712,'DE-PARA'!C:D,2,0)),"NÃO ENCONTRADO")</f>
        <v>Materiais</v>
      </c>
      <c r="L13712" s="50" t="str">
        <f>VLOOKUP(K13712,'Base -Receita-Despesa'!$B:$AS,1,FALSE)</f>
        <v>Materiais</v>
      </c>
    </row>
    <row r="13713" spans="1:12" x14ac:dyDescent="0.3">
      <c r="A13713" s="82" t="str">
        <f t="shared" si="428"/>
        <v>2019</v>
      </c>
      <c r="B13713" s="260" t="s">
        <v>2228</v>
      </c>
      <c r="C13713" s="261" t="s">
        <v>138</v>
      </c>
      <c r="D13713" s="74" t="str">
        <f t="shared" si="429"/>
        <v>mai/2019</v>
      </c>
      <c r="E13713" s="264">
        <v>43613</v>
      </c>
      <c r="F13713" s="260">
        <v>68595</v>
      </c>
      <c r="G13713" s="260" t="s">
        <v>2229</v>
      </c>
      <c r="H13713" s="265" t="s">
        <v>4383</v>
      </c>
      <c r="I13713" s="265" t="s">
        <v>562</v>
      </c>
      <c r="J13713" s="265">
        <v>-42.8</v>
      </c>
      <c r="K13713" s="83" t="str">
        <f>IFERROR(IFERROR(VLOOKUP(I13713,'DE-PARA'!B:D,3,0),VLOOKUP(I13713,'DE-PARA'!C:D,2,0)),"NÃO ENCONTRADO")</f>
        <v>Outras Saídas</v>
      </c>
      <c r="L13713" s="50" t="str">
        <f>VLOOKUP(K13713,'Base -Receita-Despesa'!$B:$AS,1,FALSE)</f>
        <v>Outras Saídas</v>
      </c>
    </row>
    <row r="13714" spans="1:12" x14ac:dyDescent="0.3">
      <c r="A13714" s="82" t="str">
        <f t="shared" si="428"/>
        <v>2019</v>
      </c>
      <c r="B13714" s="260" t="s">
        <v>2228</v>
      </c>
      <c r="C13714" s="261" t="s">
        <v>138</v>
      </c>
      <c r="D13714" s="74" t="str">
        <f t="shared" si="429"/>
        <v>mai/2019</v>
      </c>
      <c r="E13714" s="264">
        <v>43613</v>
      </c>
      <c r="F13714" s="260">
        <v>68755</v>
      </c>
      <c r="G13714" s="260" t="s">
        <v>2330</v>
      </c>
      <c r="H13714" s="265" t="s">
        <v>4383</v>
      </c>
      <c r="I13714" s="265" t="s">
        <v>2183</v>
      </c>
      <c r="J13714" s="265">
        <v>-673.33</v>
      </c>
      <c r="K13714" s="83" t="str">
        <f>IFERROR(IFERROR(VLOOKUP(I13714,'DE-PARA'!B:D,3,0),VLOOKUP(I13714,'DE-PARA'!C:D,2,0)),"NÃO ENCONTRADO")</f>
        <v>Materiais</v>
      </c>
      <c r="L13714" s="50" t="str">
        <f>VLOOKUP(K13714,'Base -Receita-Despesa'!$B:$AS,1,FALSE)</f>
        <v>Materiais</v>
      </c>
    </row>
    <row r="13715" spans="1:12" x14ac:dyDescent="0.3">
      <c r="A13715" s="82" t="str">
        <f t="shared" si="428"/>
        <v>2019</v>
      </c>
      <c r="B13715" s="260" t="s">
        <v>2228</v>
      </c>
      <c r="C13715" s="261" t="s">
        <v>138</v>
      </c>
      <c r="D13715" s="74" t="str">
        <f t="shared" si="429"/>
        <v>mai/2019</v>
      </c>
      <c r="E13715" s="264">
        <v>43613</v>
      </c>
      <c r="F13715" s="260">
        <v>68755</v>
      </c>
      <c r="G13715" s="260" t="s">
        <v>2330</v>
      </c>
      <c r="H13715" s="265" t="s">
        <v>4383</v>
      </c>
      <c r="I13715" s="265" t="s">
        <v>562</v>
      </c>
      <c r="J13715" s="265">
        <v>-16.8</v>
      </c>
      <c r="K13715" s="83" t="str">
        <f>IFERROR(IFERROR(VLOOKUP(I13715,'DE-PARA'!B:D,3,0),VLOOKUP(I13715,'DE-PARA'!C:D,2,0)),"NÃO ENCONTRADO")</f>
        <v>Outras Saídas</v>
      </c>
      <c r="L13715" s="50" t="str">
        <f>VLOOKUP(K13715,'Base -Receita-Despesa'!$B:$AS,1,FALSE)</f>
        <v>Outras Saídas</v>
      </c>
    </row>
    <row r="13716" spans="1:12" x14ac:dyDescent="0.3">
      <c r="A13716" s="82" t="str">
        <f t="shared" si="428"/>
        <v>2019</v>
      </c>
      <c r="B13716" s="260" t="s">
        <v>2228</v>
      </c>
      <c r="C13716" s="261" t="s">
        <v>138</v>
      </c>
      <c r="D13716" s="74" t="str">
        <f t="shared" si="429"/>
        <v>mai/2019</v>
      </c>
      <c r="E13716" s="264">
        <v>43613</v>
      </c>
      <c r="F13716" s="260">
        <v>68751</v>
      </c>
      <c r="G13716" s="260" t="s">
        <v>2229</v>
      </c>
      <c r="H13716" s="265" t="s">
        <v>4383</v>
      </c>
      <c r="I13716" s="265" t="s">
        <v>2183</v>
      </c>
      <c r="J13716" s="266">
        <v>-2927.44</v>
      </c>
      <c r="K13716" s="83" t="str">
        <f>IFERROR(IFERROR(VLOOKUP(I13716,'DE-PARA'!B:D,3,0),VLOOKUP(I13716,'DE-PARA'!C:D,2,0)),"NÃO ENCONTRADO")</f>
        <v>Materiais</v>
      </c>
      <c r="L13716" s="50" t="str">
        <f>VLOOKUP(K13716,'Base -Receita-Despesa'!$B:$AS,1,FALSE)</f>
        <v>Materiais</v>
      </c>
    </row>
    <row r="13717" spans="1:12" x14ac:dyDescent="0.3">
      <c r="A13717" s="82" t="str">
        <f t="shared" si="428"/>
        <v>2019</v>
      </c>
      <c r="B13717" s="260" t="s">
        <v>2228</v>
      </c>
      <c r="C13717" s="261" t="s">
        <v>138</v>
      </c>
      <c r="D13717" s="74" t="str">
        <f t="shared" si="429"/>
        <v>mai/2019</v>
      </c>
      <c r="E13717" s="264">
        <v>43613</v>
      </c>
      <c r="F13717" s="260">
        <v>68751</v>
      </c>
      <c r="G13717" s="260" t="s">
        <v>2229</v>
      </c>
      <c r="H13717" s="265" t="s">
        <v>4383</v>
      </c>
      <c r="I13717" s="265" t="s">
        <v>562</v>
      </c>
      <c r="J13717" s="265">
        <v>-73.040000000000006</v>
      </c>
      <c r="K13717" s="83" t="str">
        <f>IFERROR(IFERROR(VLOOKUP(I13717,'DE-PARA'!B:D,3,0),VLOOKUP(I13717,'DE-PARA'!C:D,2,0)),"NÃO ENCONTRADO")</f>
        <v>Outras Saídas</v>
      </c>
      <c r="L13717" s="50" t="str">
        <f>VLOOKUP(K13717,'Base -Receita-Despesa'!$B:$AS,1,FALSE)</f>
        <v>Outras Saídas</v>
      </c>
    </row>
    <row r="13718" spans="1:12" x14ac:dyDescent="0.3">
      <c r="A13718" s="82" t="str">
        <f t="shared" si="428"/>
        <v>2019</v>
      </c>
      <c r="B13718" s="260" t="s">
        <v>2228</v>
      </c>
      <c r="C13718" s="261" t="s">
        <v>138</v>
      </c>
      <c r="D13718" s="74" t="str">
        <f t="shared" si="429"/>
        <v>mai/2019</v>
      </c>
      <c r="E13718" s="264">
        <v>43614</v>
      </c>
      <c r="F13718" s="260" t="s">
        <v>1261</v>
      </c>
      <c r="G13718" s="260" t="s">
        <v>2229</v>
      </c>
      <c r="H13718" s="265" t="s">
        <v>262</v>
      </c>
      <c r="I13718" s="265" t="s">
        <v>135</v>
      </c>
      <c r="J13718" s="265">
        <v>-7.38</v>
      </c>
      <c r="K13718" s="83" t="str">
        <f>IFERROR(IFERROR(VLOOKUP(I13718,'DE-PARA'!B:D,3,0),VLOOKUP(I13718,'DE-PARA'!C:D,2,0)),"NÃO ENCONTRADO")</f>
        <v>Outras Saídas</v>
      </c>
      <c r="L13718" s="50" t="str">
        <f>VLOOKUP(K13718,'Base -Receita-Despesa'!$B:$AS,1,FALSE)</f>
        <v>Outras Saídas</v>
      </c>
    </row>
    <row r="13719" spans="1:12" x14ac:dyDescent="0.3">
      <c r="A13719" s="82" t="str">
        <f t="shared" si="428"/>
        <v>2019</v>
      </c>
      <c r="B13719" s="260" t="s">
        <v>2228</v>
      </c>
      <c r="C13719" s="261" t="s">
        <v>138</v>
      </c>
      <c r="D13719" s="74" t="str">
        <f t="shared" si="429"/>
        <v>mai/2019</v>
      </c>
      <c r="E13719" s="264">
        <v>43614</v>
      </c>
      <c r="F13719" s="260" t="s">
        <v>1070</v>
      </c>
      <c r="G13719" s="260" t="s">
        <v>2229</v>
      </c>
      <c r="H13719" s="265" t="s">
        <v>1071</v>
      </c>
      <c r="I13719" s="265" t="s">
        <v>2237</v>
      </c>
      <c r="J13719" s="265">
        <v>7.38</v>
      </c>
      <c r="K13719" s="83" t="str">
        <f>IFERROR(IFERROR(VLOOKUP(I13719,'DE-PARA'!B:D,3,0),VLOOKUP(I13719,'DE-PARA'!C:D,2,0)),"NÃO ENCONTRADO")</f>
        <v>Entrada Conta Aplicação (+)</v>
      </c>
      <c r="L13719" s="50" t="str">
        <f>VLOOKUP(K13719,'Base -Receita-Despesa'!$B:$AS,1,FALSE)</f>
        <v>ENTRADA CONTA APLICAÇÃO (+)</v>
      </c>
    </row>
    <row r="13720" spans="1:12" x14ac:dyDescent="0.3">
      <c r="A13720" s="82" t="str">
        <f t="shared" si="428"/>
        <v>2019</v>
      </c>
      <c r="B13720" s="260" t="s">
        <v>2228</v>
      </c>
      <c r="C13720" s="261" t="s">
        <v>138</v>
      </c>
      <c r="D13720" s="74" t="str">
        <f t="shared" si="429"/>
        <v>mai/2019</v>
      </c>
      <c r="E13720" s="264">
        <v>43615</v>
      </c>
      <c r="F13720" s="263">
        <v>1945681</v>
      </c>
      <c r="G13720" s="276" t="s">
        <v>2229</v>
      </c>
      <c r="H13720" s="267" t="s">
        <v>3364</v>
      </c>
      <c r="I13720" s="267" t="s">
        <v>846</v>
      </c>
      <c r="J13720" s="265">
        <v>-174.3</v>
      </c>
      <c r="K13720" s="83" t="str">
        <f>IFERROR(IFERROR(VLOOKUP(I13720,'DE-PARA'!B:D,3,0),VLOOKUP(I13720,'DE-PARA'!C:D,2,0)),"NÃO ENCONTRADO")</f>
        <v>Pessoal</v>
      </c>
      <c r="L13720" s="50" t="str">
        <f>VLOOKUP(K13720,'Base -Receita-Despesa'!$B:$AS,1,FALSE)</f>
        <v>Pessoal</v>
      </c>
    </row>
    <row r="13721" spans="1:12" x14ac:dyDescent="0.3">
      <c r="A13721" s="82" t="str">
        <f t="shared" si="428"/>
        <v>2019</v>
      </c>
      <c r="B13721" s="260" t="s">
        <v>2228</v>
      </c>
      <c r="C13721" s="261" t="s">
        <v>138</v>
      </c>
      <c r="D13721" s="74" t="str">
        <f t="shared" si="429"/>
        <v>mai/2019</v>
      </c>
      <c r="E13721" s="264">
        <v>43615</v>
      </c>
      <c r="F13721" s="260" t="s">
        <v>1070</v>
      </c>
      <c r="G13721" s="260" t="s">
        <v>2229</v>
      </c>
      <c r="H13721" s="265" t="s">
        <v>1071</v>
      </c>
      <c r="I13721" s="265" t="s">
        <v>2237</v>
      </c>
      <c r="J13721" s="266">
        <v>1604.72</v>
      </c>
      <c r="K13721" s="83" t="str">
        <f>IFERROR(IFERROR(VLOOKUP(I13721,'DE-PARA'!B:D,3,0),VLOOKUP(I13721,'DE-PARA'!C:D,2,0)),"NÃO ENCONTRADO")</f>
        <v>Entrada Conta Aplicação (+)</v>
      </c>
      <c r="L13721" s="50" t="str">
        <f>VLOOKUP(K13721,'Base -Receita-Despesa'!$B:$AS,1,FALSE)</f>
        <v>ENTRADA CONTA APLICAÇÃO (+)</v>
      </c>
    </row>
    <row r="13722" spans="1:12" x14ac:dyDescent="0.3">
      <c r="A13722" s="82" t="str">
        <f t="shared" si="428"/>
        <v>2019</v>
      </c>
      <c r="B13722" s="260" t="s">
        <v>2228</v>
      </c>
      <c r="C13722" s="261" t="s">
        <v>138</v>
      </c>
      <c r="D13722" s="74" t="str">
        <f t="shared" si="429"/>
        <v>mai/2019</v>
      </c>
      <c r="E13722" s="264">
        <v>43615</v>
      </c>
      <c r="F13722" s="263">
        <v>6624606</v>
      </c>
      <c r="G13722" s="260" t="s">
        <v>2229</v>
      </c>
      <c r="H13722" s="267" t="s">
        <v>3126</v>
      </c>
      <c r="I13722" s="267" t="s">
        <v>190</v>
      </c>
      <c r="J13722" s="265">
        <v>-278.88</v>
      </c>
      <c r="K13722" s="83" t="str">
        <f>IFERROR(IFERROR(VLOOKUP(I13722,'DE-PARA'!B:D,3,0),VLOOKUP(I13722,'DE-PARA'!C:D,2,0)),"NÃO ENCONTRADO")</f>
        <v>Concessionárias (água, luz e telefone)</v>
      </c>
      <c r="L13722" s="50" t="str">
        <f>VLOOKUP(K13722,'Base -Receita-Despesa'!$B:$AS,1,FALSE)</f>
        <v>Concessionárias (água, luz e telefone)</v>
      </c>
    </row>
    <row r="13723" spans="1:12" x14ac:dyDescent="0.3">
      <c r="A13723" s="82" t="str">
        <f t="shared" si="428"/>
        <v>2019</v>
      </c>
      <c r="B13723" s="260" t="s">
        <v>2228</v>
      </c>
      <c r="C13723" s="261" t="s">
        <v>138</v>
      </c>
      <c r="D13723" s="74" t="str">
        <f t="shared" si="429"/>
        <v>mai/2019</v>
      </c>
      <c r="E13723" s="264">
        <v>43615</v>
      </c>
      <c r="F13723" s="263">
        <v>6624603</v>
      </c>
      <c r="G13723" s="260" t="s">
        <v>2229</v>
      </c>
      <c r="H13723" s="267" t="s">
        <v>3126</v>
      </c>
      <c r="I13723" s="267" t="s">
        <v>190</v>
      </c>
      <c r="J13723" s="265">
        <v>-74.89</v>
      </c>
      <c r="K13723" s="83" t="str">
        <f>IFERROR(IFERROR(VLOOKUP(I13723,'DE-PARA'!B:D,3,0),VLOOKUP(I13723,'DE-PARA'!C:D,2,0)),"NÃO ENCONTRADO")</f>
        <v>Concessionárias (água, luz e telefone)</v>
      </c>
      <c r="L13723" s="50" t="str">
        <f>VLOOKUP(K13723,'Base -Receita-Despesa'!$B:$AS,1,FALSE)</f>
        <v>Concessionárias (água, luz e telefone)</v>
      </c>
    </row>
    <row r="13724" spans="1:12" x14ac:dyDescent="0.3">
      <c r="A13724" s="82" t="str">
        <f t="shared" si="428"/>
        <v>2019</v>
      </c>
      <c r="B13724" s="260" t="s">
        <v>2228</v>
      </c>
      <c r="C13724" s="261" t="s">
        <v>138</v>
      </c>
      <c r="D13724" s="74" t="str">
        <f t="shared" si="429"/>
        <v>mai/2019</v>
      </c>
      <c r="E13724" s="264">
        <v>43615</v>
      </c>
      <c r="F13724" s="263">
        <v>6615623</v>
      </c>
      <c r="G13724" s="260" t="s">
        <v>2229</v>
      </c>
      <c r="H13724" s="267" t="s">
        <v>3126</v>
      </c>
      <c r="I13724" s="267" t="s">
        <v>190</v>
      </c>
      <c r="J13724" s="266">
        <v>-1076.6500000000001</v>
      </c>
      <c r="K13724" s="83" t="str">
        <f>IFERROR(IFERROR(VLOOKUP(I13724,'DE-PARA'!B:D,3,0),VLOOKUP(I13724,'DE-PARA'!C:D,2,0)),"NÃO ENCONTRADO")</f>
        <v>Concessionárias (água, luz e telefone)</v>
      </c>
      <c r="L13724" s="50" t="str">
        <f>VLOOKUP(K13724,'Base -Receita-Despesa'!$B:$AS,1,FALSE)</f>
        <v>Concessionárias (água, luz e telefone)</v>
      </c>
    </row>
    <row r="13725" spans="1:12" x14ac:dyDescent="0.3">
      <c r="A13725" s="82" t="str">
        <f t="shared" si="428"/>
        <v>2019</v>
      </c>
      <c r="B13725" s="260" t="s">
        <v>2240</v>
      </c>
      <c r="C13725" s="261" t="s">
        <v>138</v>
      </c>
      <c r="D13725" s="74" t="str">
        <f t="shared" si="429"/>
        <v>mai/2019</v>
      </c>
      <c r="E13725" s="264">
        <v>43616</v>
      </c>
      <c r="F13725" s="260" t="s">
        <v>161</v>
      </c>
      <c r="G13725" s="260" t="s">
        <v>2229</v>
      </c>
      <c r="H13725" s="265" t="s">
        <v>161</v>
      </c>
      <c r="I13725" s="265" t="s">
        <v>2168</v>
      </c>
      <c r="J13725" s="266">
        <v>1627594.2</v>
      </c>
      <c r="K13725" s="83" t="str">
        <f>IFERROR(IFERROR(VLOOKUP(I13725,'DE-PARA'!B:D,3,0),VLOOKUP(I13725,'DE-PARA'!C:D,2,0)),"NÃO ENCONTRADO")</f>
        <v>Repasses Contrato de Gestão</v>
      </c>
      <c r="L13725" s="50" t="str">
        <f>VLOOKUP(K13725,'Base -Receita-Despesa'!$B:$AS,1,FALSE)</f>
        <v>Repasses Contrato de Gestão</v>
      </c>
    </row>
    <row r="13726" spans="1:12" x14ac:dyDescent="0.3">
      <c r="A13726" s="82" t="str">
        <f t="shared" si="428"/>
        <v>2019</v>
      </c>
      <c r="B13726" s="260" t="s">
        <v>2240</v>
      </c>
      <c r="C13726" s="261" t="s">
        <v>138</v>
      </c>
      <c r="D13726" s="74" t="str">
        <f t="shared" si="429"/>
        <v>mai/2019</v>
      </c>
      <c r="E13726" s="264">
        <v>43616</v>
      </c>
      <c r="F13726" s="260" t="s">
        <v>250</v>
      </c>
      <c r="G13726" s="260" t="s">
        <v>2229</v>
      </c>
      <c r="H13726" s="265" t="s">
        <v>4551</v>
      </c>
      <c r="I13726" s="265" t="s">
        <v>2171</v>
      </c>
      <c r="J13726" s="265">
        <v>12.53</v>
      </c>
      <c r="K13726" s="83" t="str">
        <f>IFERROR(IFERROR(VLOOKUP(I13726,'DE-PARA'!B:D,3,0),VLOOKUP(I13726,'DE-PARA'!C:D,2,0)),"NÃO ENCONTRADO")</f>
        <v>Rendimentos sobre Aplicações Financeiras</v>
      </c>
      <c r="L13726" s="50" t="str">
        <f>VLOOKUP(K13726,'Base -Receita-Despesa'!$B:$AS,1,FALSE)</f>
        <v>Rendimentos sobre Aplicações Financeiras</v>
      </c>
    </row>
    <row r="13727" spans="1:12" x14ac:dyDescent="0.3">
      <c r="A13727" s="82" t="str">
        <f t="shared" si="428"/>
        <v>2019</v>
      </c>
      <c r="B13727" s="260" t="s">
        <v>2240</v>
      </c>
      <c r="C13727" s="261" t="s">
        <v>138</v>
      </c>
      <c r="D13727" s="74" t="str">
        <f t="shared" si="429"/>
        <v>mai/2019</v>
      </c>
      <c r="E13727" s="264">
        <v>43616</v>
      </c>
      <c r="F13727" s="260" t="s">
        <v>1061</v>
      </c>
      <c r="G13727" s="260" t="s">
        <v>2229</v>
      </c>
      <c r="H13727" s="265" t="s">
        <v>4370</v>
      </c>
      <c r="I13727" s="265" t="s">
        <v>126</v>
      </c>
      <c r="J13727" s="266">
        <v>-500000</v>
      </c>
      <c r="K13727" s="83" t="str">
        <f>IFERROR(IFERROR(VLOOKUP(I13727,'DE-PARA'!B:D,3,0),VLOOKUP(I13727,'DE-PARA'!C:D,2,0)),"NÃO ENCONTRADO")</f>
        <v>TEV – Transferências Entre Contas (Entradas)</v>
      </c>
      <c r="L13727" s="50" t="str">
        <f>VLOOKUP(K13727,'Base -Receita-Despesa'!$B:$AS,1,FALSE)</f>
        <v>TEV – Transferências Entre Contas (Entradas)</v>
      </c>
    </row>
    <row r="13728" spans="1:12" x14ac:dyDescent="0.3">
      <c r="A13728" s="82" t="str">
        <f t="shared" si="428"/>
        <v>2019</v>
      </c>
      <c r="B13728" s="260" t="s">
        <v>2228</v>
      </c>
      <c r="C13728" s="261" t="s">
        <v>138</v>
      </c>
      <c r="D13728" s="74" t="str">
        <f t="shared" si="429"/>
        <v>mai/2019</v>
      </c>
      <c r="E13728" s="264">
        <v>43616</v>
      </c>
      <c r="F13728" s="260" t="s">
        <v>159</v>
      </c>
      <c r="G13728" s="260" t="s">
        <v>2229</v>
      </c>
      <c r="H13728" s="265" t="s">
        <v>4552</v>
      </c>
      <c r="I13728" s="265" t="s">
        <v>160</v>
      </c>
      <c r="J13728" s="265">
        <v>4.55</v>
      </c>
      <c r="K13728" s="83" t="str">
        <f>IFERROR(IFERROR(VLOOKUP(I13728,'DE-PARA'!B:D,3,0),VLOOKUP(I13728,'DE-PARA'!C:D,2,0)),"NÃO ENCONTRADO")</f>
        <v>Outras Saídas</v>
      </c>
      <c r="L13728" s="50" t="str">
        <f>VLOOKUP(K13728,'Base -Receita-Despesa'!$B:$AS,1,FALSE)</f>
        <v>Outras Saídas</v>
      </c>
    </row>
    <row r="13729" spans="1:12" x14ac:dyDescent="0.3">
      <c r="A13729" s="82" t="str">
        <f t="shared" si="428"/>
        <v>2019</v>
      </c>
      <c r="B13729" s="260" t="s">
        <v>2228</v>
      </c>
      <c r="C13729" s="261" t="s">
        <v>138</v>
      </c>
      <c r="D13729" s="74" t="str">
        <f t="shared" si="429"/>
        <v>mai/2019</v>
      </c>
      <c r="E13729" s="264">
        <v>43616</v>
      </c>
      <c r="F13729" s="260" t="s">
        <v>4374</v>
      </c>
      <c r="G13729" s="260" t="s">
        <v>2229</v>
      </c>
      <c r="H13729" s="265" t="s">
        <v>72</v>
      </c>
      <c r="I13729" s="265" t="s">
        <v>1064</v>
      </c>
      <c r="J13729" s="266">
        <v>-500000</v>
      </c>
      <c r="K13729" s="83" t="str">
        <f>IFERROR(IFERROR(VLOOKUP(I13729,'DE-PARA'!B:D,3,0),VLOOKUP(I13729,'DE-PARA'!C:D,2,0)),"NÃO ENCONTRADO")</f>
        <v>Saídas Da C/A Por Regates (-)</v>
      </c>
      <c r="L13729" s="50" t="str">
        <f>VLOOKUP(K13729,'Base -Receita-Despesa'!$B:$AS,1,FALSE)</f>
        <v>SAÍDAS DA C/A POR REGATES (-)</v>
      </c>
    </row>
    <row r="13730" spans="1:12" x14ac:dyDescent="0.3">
      <c r="A13730" s="82" t="str">
        <f t="shared" si="428"/>
        <v>2019</v>
      </c>
      <c r="B13730" s="260" t="s">
        <v>2228</v>
      </c>
      <c r="C13730" s="261" t="s">
        <v>138</v>
      </c>
      <c r="D13730" s="74" t="str">
        <f t="shared" si="429"/>
        <v>mai/2019</v>
      </c>
      <c r="E13730" s="264">
        <v>43616</v>
      </c>
      <c r="F13730" s="260" t="s">
        <v>250</v>
      </c>
      <c r="G13730" s="260" t="s">
        <v>2229</v>
      </c>
      <c r="H13730" s="265" t="s">
        <v>4551</v>
      </c>
      <c r="I13730" s="265" t="s">
        <v>2171</v>
      </c>
      <c r="J13730" s="265">
        <v>188.36</v>
      </c>
      <c r="K13730" s="83" t="str">
        <f>IFERROR(IFERROR(VLOOKUP(I13730,'DE-PARA'!B:D,3,0),VLOOKUP(I13730,'DE-PARA'!C:D,2,0)),"NÃO ENCONTRADO")</f>
        <v>Rendimentos sobre Aplicações Financeiras</v>
      </c>
      <c r="L13730" s="50" t="str">
        <f>VLOOKUP(K13730,'Base -Receita-Despesa'!$B:$AS,1,FALSE)</f>
        <v>Rendimentos sobre Aplicações Financeiras</v>
      </c>
    </row>
    <row r="13731" spans="1:12" x14ac:dyDescent="0.3">
      <c r="A13731" s="82" t="str">
        <f t="shared" si="428"/>
        <v>2019</v>
      </c>
      <c r="B13731" s="260" t="s">
        <v>2228</v>
      </c>
      <c r="C13731" s="261" t="s">
        <v>138</v>
      </c>
      <c r="D13731" s="74" t="str">
        <f t="shared" si="429"/>
        <v>mai/2019</v>
      </c>
      <c r="E13731" s="264">
        <v>43616</v>
      </c>
      <c r="F13731" s="260" t="s">
        <v>1061</v>
      </c>
      <c r="G13731" s="260" t="s">
        <v>2229</v>
      </c>
      <c r="H13731" s="265" t="s">
        <v>4370</v>
      </c>
      <c r="I13731" s="265" t="s">
        <v>126</v>
      </c>
      <c r="J13731" s="266">
        <v>500000</v>
      </c>
      <c r="K13731" s="83" t="str">
        <f>IFERROR(IFERROR(VLOOKUP(I13731,'DE-PARA'!B:D,3,0),VLOOKUP(I13731,'DE-PARA'!C:D,2,0)),"NÃO ENCONTRADO")</f>
        <v>TEV – Transferências Entre Contas (Entradas)</v>
      </c>
      <c r="L13731" s="50" t="str">
        <f>VLOOKUP(K13731,'Base -Receita-Despesa'!$B:$AS,1,FALSE)</f>
        <v>TEV – Transferências Entre Contas (Entradas)</v>
      </c>
    </row>
    <row r="13732" spans="1:12" x14ac:dyDescent="0.3">
      <c r="A13732" s="82" t="str">
        <f t="shared" si="428"/>
        <v>2019</v>
      </c>
      <c r="B13732" s="260" t="s">
        <v>2240</v>
      </c>
      <c r="C13732" s="261" t="s">
        <v>138</v>
      </c>
      <c r="D13732" s="74" t="str">
        <f t="shared" si="429"/>
        <v>jun/2019</v>
      </c>
      <c r="E13732" s="264">
        <v>43619</v>
      </c>
      <c r="F13732" s="260" t="s">
        <v>1061</v>
      </c>
      <c r="G13732" s="260" t="s">
        <v>2229</v>
      </c>
      <c r="H13732" s="265" t="s">
        <v>4370</v>
      </c>
      <c r="I13732" s="265" t="s">
        <v>126</v>
      </c>
      <c r="J13732" s="266">
        <v>-627594.19999999995</v>
      </c>
      <c r="K13732" s="83" t="str">
        <f>IFERROR(IFERROR(VLOOKUP(I13732,'DE-PARA'!B:D,3,0),VLOOKUP(I13732,'DE-PARA'!C:D,2,0)),"NÃO ENCONTRADO")</f>
        <v>TEV – Transferências Entre Contas (Entradas)</v>
      </c>
      <c r="L13732" s="50" t="str">
        <f>VLOOKUP(K13732,'Base -Receita-Despesa'!$B:$AS,1,FALSE)</f>
        <v>TEV – Transferências Entre Contas (Entradas)</v>
      </c>
    </row>
    <row r="13733" spans="1:12" x14ac:dyDescent="0.3">
      <c r="A13733" s="82" t="str">
        <f t="shared" si="428"/>
        <v>2019</v>
      </c>
      <c r="B13733" s="260" t="s">
        <v>2240</v>
      </c>
      <c r="C13733" s="261" t="s">
        <v>138</v>
      </c>
      <c r="D13733" s="74" t="str">
        <f t="shared" si="429"/>
        <v>jun/2019</v>
      </c>
      <c r="E13733" s="264">
        <v>43619</v>
      </c>
      <c r="F13733" s="260" t="s">
        <v>1061</v>
      </c>
      <c r="G13733" s="260" t="s">
        <v>2229</v>
      </c>
      <c r="H13733" s="265" t="s">
        <v>4370</v>
      </c>
      <c r="I13733" s="265" t="s">
        <v>126</v>
      </c>
      <c r="J13733" s="266">
        <v>-500000</v>
      </c>
      <c r="K13733" s="83" t="str">
        <f>IFERROR(IFERROR(VLOOKUP(I13733,'DE-PARA'!B:D,3,0),VLOOKUP(I13733,'DE-PARA'!C:D,2,0)),"NÃO ENCONTRADO")</f>
        <v>TEV – Transferências Entre Contas (Entradas)</v>
      </c>
      <c r="L13733" s="50" t="str">
        <f>VLOOKUP(K13733,'Base -Receita-Despesa'!$B:$AS,1,FALSE)</f>
        <v>TEV – Transferências Entre Contas (Entradas)</v>
      </c>
    </row>
    <row r="13734" spans="1:12" x14ac:dyDescent="0.3">
      <c r="A13734" s="82" t="str">
        <f t="shared" si="428"/>
        <v>2019</v>
      </c>
      <c r="B13734" s="260" t="s">
        <v>2228</v>
      </c>
      <c r="C13734" s="261" t="s">
        <v>138</v>
      </c>
      <c r="D13734" s="74" t="str">
        <f t="shared" si="429"/>
        <v>jun/2019</v>
      </c>
      <c r="E13734" s="264">
        <v>43619</v>
      </c>
      <c r="F13734" s="260" t="s">
        <v>4517</v>
      </c>
      <c r="G13734" s="260" t="s">
        <v>2229</v>
      </c>
      <c r="H13734" s="265" t="s">
        <v>3279</v>
      </c>
      <c r="I13734" s="265" t="s">
        <v>2209</v>
      </c>
      <c r="J13734" s="265">
        <v>-70</v>
      </c>
      <c r="K13734" s="83" t="str">
        <f>IFERROR(IFERROR(VLOOKUP(I13734,'DE-PARA'!B:D,3,0),VLOOKUP(I13734,'DE-PARA'!C:D,2,0)),"NÃO ENCONTRADO")</f>
        <v>Despesas com Viagens</v>
      </c>
      <c r="L13734" s="50" t="str">
        <f>VLOOKUP(K13734,'Base -Receita-Despesa'!$B:$AS,1,FALSE)</f>
        <v>Despesas com Viagens</v>
      </c>
    </row>
    <row r="13735" spans="1:12" x14ac:dyDescent="0.3">
      <c r="A13735" s="82" t="str">
        <f t="shared" si="428"/>
        <v>2019</v>
      </c>
      <c r="B13735" s="260" t="s">
        <v>2228</v>
      </c>
      <c r="C13735" s="261" t="s">
        <v>138</v>
      </c>
      <c r="D13735" s="74" t="str">
        <f t="shared" si="429"/>
        <v>jun/2019</v>
      </c>
      <c r="E13735" s="264">
        <v>43619</v>
      </c>
      <c r="F13735" s="260" t="s">
        <v>4517</v>
      </c>
      <c r="G13735" s="260" t="s">
        <v>2229</v>
      </c>
      <c r="H13735" s="265" t="s">
        <v>4553</v>
      </c>
      <c r="I13735" s="265" t="s">
        <v>2209</v>
      </c>
      <c r="J13735" s="265">
        <v>-40</v>
      </c>
      <c r="K13735" s="83" t="str">
        <f>IFERROR(IFERROR(VLOOKUP(I13735,'DE-PARA'!B:D,3,0),VLOOKUP(I13735,'DE-PARA'!C:D,2,0)),"NÃO ENCONTRADO")</f>
        <v>Despesas com Viagens</v>
      </c>
      <c r="L13735" s="50" t="str">
        <f>VLOOKUP(K13735,'Base -Receita-Despesa'!$B:$AS,1,FALSE)</f>
        <v>Despesas com Viagens</v>
      </c>
    </row>
    <row r="13736" spans="1:12" x14ac:dyDescent="0.3">
      <c r="A13736" s="82" t="str">
        <f t="shared" si="428"/>
        <v>2019</v>
      </c>
      <c r="B13736" s="260" t="s">
        <v>2228</v>
      </c>
      <c r="C13736" s="261" t="s">
        <v>138</v>
      </c>
      <c r="D13736" s="74" t="str">
        <f t="shared" si="429"/>
        <v>jun/2019</v>
      </c>
      <c r="E13736" s="264">
        <v>43619</v>
      </c>
      <c r="F13736" s="260" t="s">
        <v>4517</v>
      </c>
      <c r="G13736" s="260" t="s">
        <v>2229</v>
      </c>
      <c r="H13736" s="265" t="s">
        <v>4553</v>
      </c>
      <c r="I13736" s="265" t="s">
        <v>2209</v>
      </c>
      <c r="J13736" s="265">
        <v>-840</v>
      </c>
      <c r="K13736" s="83" t="str">
        <f>IFERROR(IFERROR(VLOOKUP(I13736,'DE-PARA'!B:D,3,0),VLOOKUP(I13736,'DE-PARA'!C:D,2,0)),"NÃO ENCONTRADO")</f>
        <v>Despesas com Viagens</v>
      </c>
      <c r="L13736" s="50" t="str">
        <f>VLOOKUP(K13736,'Base -Receita-Despesa'!$B:$AS,1,FALSE)</f>
        <v>Despesas com Viagens</v>
      </c>
    </row>
    <row r="13737" spans="1:12" x14ac:dyDescent="0.3">
      <c r="A13737" s="82" t="str">
        <f t="shared" si="428"/>
        <v>2019</v>
      </c>
      <c r="B13737" s="260" t="s">
        <v>2228</v>
      </c>
      <c r="C13737" s="261" t="s">
        <v>138</v>
      </c>
      <c r="D13737" s="74" t="str">
        <f t="shared" si="429"/>
        <v>jun/2019</v>
      </c>
      <c r="E13737" s="264">
        <v>43619</v>
      </c>
      <c r="F13737" s="260">
        <v>159</v>
      </c>
      <c r="G13737" s="260" t="s">
        <v>2229</v>
      </c>
      <c r="H13737" s="265" t="s">
        <v>2389</v>
      </c>
      <c r="I13737" s="265" t="s">
        <v>2197</v>
      </c>
      <c r="J13737" s="266">
        <v>-5200</v>
      </c>
      <c r="K13737" s="83" t="str">
        <f>IFERROR(IFERROR(VLOOKUP(I13737,'DE-PARA'!B:D,3,0),VLOOKUP(I13737,'DE-PARA'!C:D,2,0)),"NÃO ENCONTRADO")</f>
        <v>Serviços</v>
      </c>
      <c r="L13737" s="50" t="str">
        <f>VLOOKUP(K13737,'Base -Receita-Despesa'!$B:$AS,1,FALSE)</f>
        <v>Serviços</v>
      </c>
    </row>
    <row r="13738" spans="1:12" x14ac:dyDescent="0.3">
      <c r="A13738" s="82" t="str">
        <f t="shared" ref="A13738:A13801" si="430">IF(K13738="NÃO ENCONTRADO",0,RIGHT(D13738,4))</f>
        <v>2019</v>
      </c>
      <c r="B13738" s="260" t="s">
        <v>2228</v>
      </c>
      <c r="C13738" s="261" t="s">
        <v>138</v>
      </c>
      <c r="D13738" s="74" t="str">
        <f t="shared" si="429"/>
        <v>jun/2019</v>
      </c>
      <c r="E13738" s="264">
        <v>43619</v>
      </c>
      <c r="F13738" s="260">
        <v>1608</v>
      </c>
      <c r="G13738" s="260" t="s">
        <v>2229</v>
      </c>
      <c r="H13738" s="265" t="s">
        <v>2328</v>
      </c>
      <c r="I13738" s="265" t="s">
        <v>145</v>
      </c>
      <c r="J13738" s="266">
        <v>-3500</v>
      </c>
      <c r="K13738" s="83" t="str">
        <f>IFERROR(IFERROR(VLOOKUP(I13738,'DE-PARA'!B:D,3,0),VLOOKUP(I13738,'DE-PARA'!C:D,2,0)),"NÃO ENCONTRADO")</f>
        <v>Serviços</v>
      </c>
      <c r="L13738" s="50" t="str">
        <f>VLOOKUP(K13738,'Base -Receita-Despesa'!$B:$AS,1,FALSE)</f>
        <v>Serviços</v>
      </c>
    </row>
    <row r="13739" spans="1:12" x14ac:dyDescent="0.3">
      <c r="A13739" s="82" t="str">
        <f t="shared" si="430"/>
        <v>2019</v>
      </c>
      <c r="B13739" s="260" t="s">
        <v>2228</v>
      </c>
      <c r="C13739" s="261" t="s">
        <v>138</v>
      </c>
      <c r="D13739" s="74" t="str">
        <f t="shared" si="429"/>
        <v>jun/2019</v>
      </c>
      <c r="E13739" s="264">
        <v>43619</v>
      </c>
      <c r="F13739" s="260" t="s">
        <v>4517</v>
      </c>
      <c r="G13739" s="260" t="s">
        <v>2229</v>
      </c>
      <c r="H13739" s="265" t="s">
        <v>4554</v>
      </c>
      <c r="I13739" s="265" t="s">
        <v>2209</v>
      </c>
      <c r="J13739" s="265">
        <v>-70</v>
      </c>
      <c r="K13739" s="83" t="str">
        <f>IFERROR(IFERROR(VLOOKUP(I13739,'DE-PARA'!B:D,3,0),VLOOKUP(I13739,'DE-PARA'!C:D,2,0)),"NÃO ENCONTRADO")</f>
        <v>Despesas com Viagens</v>
      </c>
      <c r="L13739" s="50" t="str">
        <f>VLOOKUP(K13739,'Base -Receita-Despesa'!$B:$AS,1,FALSE)</f>
        <v>Despesas com Viagens</v>
      </c>
    </row>
    <row r="13740" spans="1:12" x14ac:dyDescent="0.3">
      <c r="A13740" s="82" t="str">
        <f t="shared" si="430"/>
        <v>2019</v>
      </c>
      <c r="B13740" s="260" t="s">
        <v>2228</v>
      </c>
      <c r="C13740" s="261" t="s">
        <v>138</v>
      </c>
      <c r="D13740" s="74" t="str">
        <f t="shared" si="429"/>
        <v>jun/2019</v>
      </c>
      <c r="E13740" s="264">
        <v>43619</v>
      </c>
      <c r="F13740" s="260" t="s">
        <v>208</v>
      </c>
      <c r="G13740" s="260" t="s">
        <v>2229</v>
      </c>
      <c r="H13740" s="265" t="s">
        <v>4399</v>
      </c>
      <c r="I13740" s="265" t="s">
        <v>160</v>
      </c>
      <c r="J13740" s="265">
        <v>-33.299999999999997</v>
      </c>
      <c r="K13740" s="83" t="str">
        <f>IFERROR(IFERROR(VLOOKUP(I13740,'DE-PARA'!B:D,3,0),VLOOKUP(I13740,'DE-PARA'!C:D,2,0)),"NÃO ENCONTRADO")</f>
        <v>Outras Saídas</v>
      </c>
      <c r="L13740" s="50" t="str">
        <f>VLOOKUP(K13740,'Base -Receita-Despesa'!$B:$AS,1,FALSE)</f>
        <v>Outras Saídas</v>
      </c>
    </row>
    <row r="13741" spans="1:12" x14ac:dyDescent="0.3">
      <c r="A13741" s="82" t="str">
        <f t="shared" si="430"/>
        <v>2019</v>
      </c>
      <c r="B13741" s="260" t="s">
        <v>2228</v>
      </c>
      <c r="C13741" s="261" t="s">
        <v>138</v>
      </c>
      <c r="D13741" s="74" t="str">
        <f t="shared" si="429"/>
        <v>jun/2019</v>
      </c>
      <c r="E13741" s="264">
        <v>43619</v>
      </c>
      <c r="F13741" s="260" t="s">
        <v>208</v>
      </c>
      <c r="G13741" s="260" t="s">
        <v>2229</v>
      </c>
      <c r="H13741" s="265" t="s">
        <v>4399</v>
      </c>
      <c r="I13741" s="265" t="s">
        <v>160</v>
      </c>
      <c r="J13741" s="265">
        <v>-33.299999999999997</v>
      </c>
      <c r="K13741" s="83" t="str">
        <f>IFERROR(IFERROR(VLOOKUP(I13741,'DE-PARA'!B:D,3,0),VLOOKUP(I13741,'DE-PARA'!C:D,2,0)),"NÃO ENCONTRADO")</f>
        <v>Outras Saídas</v>
      </c>
      <c r="L13741" s="50" t="str">
        <f>VLOOKUP(K13741,'Base -Receita-Despesa'!$B:$AS,1,FALSE)</f>
        <v>Outras Saídas</v>
      </c>
    </row>
    <row r="13742" spans="1:12" x14ac:dyDescent="0.3">
      <c r="A13742" s="82" t="str">
        <f t="shared" si="430"/>
        <v>2019</v>
      </c>
      <c r="B13742" s="260" t="s">
        <v>2228</v>
      </c>
      <c r="C13742" s="261" t="s">
        <v>138</v>
      </c>
      <c r="D13742" s="74" t="str">
        <f t="shared" si="429"/>
        <v>jun/2019</v>
      </c>
      <c r="E13742" s="264">
        <v>43619</v>
      </c>
      <c r="F13742" s="260" t="s">
        <v>208</v>
      </c>
      <c r="G13742" s="260" t="s">
        <v>2229</v>
      </c>
      <c r="H13742" s="265" t="s">
        <v>4399</v>
      </c>
      <c r="I13742" s="265" t="s">
        <v>160</v>
      </c>
      <c r="J13742" s="265">
        <v>-36.6</v>
      </c>
      <c r="K13742" s="83" t="str">
        <f>IFERROR(IFERROR(VLOOKUP(I13742,'DE-PARA'!B:D,3,0),VLOOKUP(I13742,'DE-PARA'!C:D,2,0)),"NÃO ENCONTRADO")</f>
        <v>Outras Saídas</v>
      </c>
      <c r="L13742" s="50" t="str">
        <f>VLOOKUP(K13742,'Base -Receita-Despesa'!$B:$AS,1,FALSE)</f>
        <v>Outras Saídas</v>
      </c>
    </row>
    <row r="13743" spans="1:12" x14ac:dyDescent="0.3">
      <c r="A13743" s="82" t="str">
        <f t="shared" si="430"/>
        <v>2019</v>
      </c>
      <c r="B13743" s="260" t="s">
        <v>2228</v>
      </c>
      <c r="C13743" s="261" t="s">
        <v>138</v>
      </c>
      <c r="D13743" s="74" t="str">
        <f t="shared" si="429"/>
        <v>jun/2019</v>
      </c>
      <c r="E13743" s="264">
        <v>43619</v>
      </c>
      <c r="F13743" s="260" t="s">
        <v>208</v>
      </c>
      <c r="G13743" s="260" t="s">
        <v>2229</v>
      </c>
      <c r="H13743" s="265" t="s">
        <v>4399</v>
      </c>
      <c r="I13743" s="265" t="s">
        <v>160</v>
      </c>
      <c r="J13743" s="265">
        <v>-36.6</v>
      </c>
      <c r="K13743" s="83" t="str">
        <f>IFERROR(IFERROR(VLOOKUP(I13743,'DE-PARA'!B:D,3,0),VLOOKUP(I13743,'DE-PARA'!C:D,2,0)),"NÃO ENCONTRADO")</f>
        <v>Outras Saídas</v>
      </c>
      <c r="L13743" s="50" t="str">
        <f>VLOOKUP(K13743,'Base -Receita-Despesa'!$B:$AS,1,FALSE)</f>
        <v>Outras Saídas</v>
      </c>
    </row>
    <row r="13744" spans="1:12" x14ac:dyDescent="0.3">
      <c r="A13744" s="82" t="str">
        <f t="shared" si="430"/>
        <v>2019</v>
      </c>
      <c r="B13744" s="260" t="s">
        <v>2228</v>
      </c>
      <c r="C13744" s="261" t="s">
        <v>138</v>
      </c>
      <c r="D13744" s="74" t="str">
        <f t="shared" si="429"/>
        <v>jun/2019</v>
      </c>
      <c r="E13744" s="264">
        <v>43619</v>
      </c>
      <c r="F13744" s="260" t="s">
        <v>4517</v>
      </c>
      <c r="G13744" s="260" t="s">
        <v>2229</v>
      </c>
      <c r="H13744" s="265" t="s">
        <v>4555</v>
      </c>
      <c r="I13744" s="265" t="s">
        <v>2209</v>
      </c>
      <c r="J13744" s="265">
        <v>-303.16000000000003</v>
      </c>
      <c r="K13744" s="83" t="str">
        <f>IFERROR(IFERROR(VLOOKUP(I13744,'DE-PARA'!B:D,3,0),VLOOKUP(I13744,'DE-PARA'!C:D,2,0)),"NÃO ENCONTRADO")</f>
        <v>Despesas com Viagens</v>
      </c>
      <c r="L13744" s="50" t="str">
        <f>VLOOKUP(K13744,'Base -Receita-Despesa'!$B:$AS,1,FALSE)</f>
        <v>Despesas com Viagens</v>
      </c>
    </row>
    <row r="13745" spans="1:12" x14ac:dyDescent="0.3">
      <c r="A13745" s="82" t="str">
        <f t="shared" si="430"/>
        <v>2019</v>
      </c>
      <c r="B13745" s="260" t="s">
        <v>2228</v>
      </c>
      <c r="C13745" s="261" t="s">
        <v>138</v>
      </c>
      <c r="D13745" s="74" t="str">
        <f t="shared" si="429"/>
        <v>jun/2019</v>
      </c>
      <c r="E13745" s="264">
        <v>43619</v>
      </c>
      <c r="F13745" s="260" t="s">
        <v>4517</v>
      </c>
      <c r="G13745" s="260" t="s">
        <v>2229</v>
      </c>
      <c r="H13745" s="265" t="s">
        <v>2258</v>
      </c>
      <c r="I13745" s="265" t="s">
        <v>2209</v>
      </c>
      <c r="J13745" s="265">
        <v>-87.5</v>
      </c>
      <c r="K13745" s="83" t="str">
        <f>IFERROR(IFERROR(VLOOKUP(I13745,'DE-PARA'!B:D,3,0),VLOOKUP(I13745,'DE-PARA'!C:D,2,0)),"NÃO ENCONTRADO")</f>
        <v>Despesas com Viagens</v>
      </c>
      <c r="L13745" s="50" t="str">
        <f>VLOOKUP(K13745,'Base -Receita-Despesa'!$B:$AS,1,FALSE)</f>
        <v>Despesas com Viagens</v>
      </c>
    </row>
    <row r="13746" spans="1:12" x14ac:dyDescent="0.3">
      <c r="A13746" s="82" t="str">
        <f t="shared" si="430"/>
        <v>2019</v>
      </c>
      <c r="B13746" s="260" t="s">
        <v>2228</v>
      </c>
      <c r="C13746" s="261" t="s">
        <v>138</v>
      </c>
      <c r="D13746" s="74" t="str">
        <f t="shared" si="429"/>
        <v>jun/2019</v>
      </c>
      <c r="E13746" s="264">
        <v>43619</v>
      </c>
      <c r="F13746" s="260">
        <v>68</v>
      </c>
      <c r="G13746" s="260" t="s">
        <v>2229</v>
      </c>
      <c r="H13746" s="265" t="s">
        <v>2353</v>
      </c>
      <c r="I13746" s="265" t="s">
        <v>179</v>
      </c>
      <c r="J13746" s="266">
        <v>-2459.59</v>
      </c>
      <c r="K13746" s="83" t="str">
        <f>IFERROR(IFERROR(VLOOKUP(I13746,'DE-PARA'!B:D,3,0),VLOOKUP(I13746,'DE-PARA'!C:D,2,0)),"NÃO ENCONTRADO")</f>
        <v>Serviços</v>
      </c>
      <c r="L13746" s="50" t="str">
        <f>VLOOKUP(K13746,'Base -Receita-Despesa'!$B:$AS,1,FALSE)</f>
        <v>Serviços</v>
      </c>
    </row>
    <row r="13747" spans="1:12" x14ac:dyDescent="0.3">
      <c r="A13747" s="82" t="str">
        <f t="shared" si="430"/>
        <v>2019</v>
      </c>
      <c r="B13747" s="260" t="s">
        <v>2228</v>
      </c>
      <c r="C13747" s="261" t="s">
        <v>138</v>
      </c>
      <c r="D13747" s="74" t="str">
        <f t="shared" si="429"/>
        <v>jun/2019</v>
      </c>
      <c r="E13747" s="264">
        <v>43619</v>
      </c>
      <c r="F13747" s="260">
        <v>82</v>
      </c>
      <c r="G13747" s="260" t="s">
        <v>2229</v>
      </c>
      <c r="H13747" s="265" t="s">
        <v>2353</v>
      </c>
      <c r="I13747" s="265" t="s">
        <v>179</v>
      </c>
      <c r="J13747" s="266">
        <v>-4652.95</v>
      </c>
      <c r="K13747" s="83" t="str">
        <f>IFERROR(IFERROR(VLOOKUP(I13747,'DE-PARA'!B:D,3,0),VLOOKUP(I13747,'DE-PARA'!C:D,2,0)),"NÃO ENCONTRADO")</f>
        <v>Serviços</v>
      </c>
      <c r="L13747" s="50" t="str">
        <f>VLOOKUP(K13747,'Base -Receita-Despesa'!$B:$AS,1,FALSE)</f>
        <v>Serviços</v>
      </c>
    </row>
    <row r="13748" spans="1:12" x14ac:dyDescent="0.3">
      <c r="A13748" s="82" t="str">
        <f t="shared" si="430"/>
        <v>2019</v>
      </c>
      <c r="B13748" s="260" t="s">
        <v>2228</v>
      </c>
      <c r="C13748" s="261" t="s">
        <v>138</v>
      </c>
      <c r="D13748" s="74" t="str">
        <f t="shared" si="429"/>
        <v>jun/2019</v>
      </c>
      <c r="E13748" s="264">
        <v>43619</v>
      </c>
      <c r="F13748" s="260">
        <v>77</v>
      </c>
      <c r="G13748" s="260" t="s">
        <v>2229</v>
      </c>
      <c r="H13748" s="265" t="s">
        <v>2353</v>
      </c>
      <c r="I13748" s="265" t="s">
        <v>179</v>
      </c>
      <c r="J13748" s="266">
        <v>-43871.79</v>
      </c>
      <c r="K13748" s="83" t="str">
        <f>IFERROR(IFERROR(VLOOKUP(I13748,'DE-PARA'!B:D,3,0),VLOOKUP(I13748,'DE-PARA'!C:D,2,0)),"NÃO ENCONTRADO")</f>
        <v>Serviços</v>
      </c>
      <c r="L13748" s="50" t="str">
        <f>VLOOKUP(K13748,'Base -Receita-Despesa'!$B:$AS,1,FALSE)</f>
        <v>Serviços</v>
      </c>
    </row>
    <row r="13749" spans="1:12" x14ac:dyDescent="0.3">
      <c r="A13749" s="82" t="str">
        <f t="shared" si="430"/>
        <v>2019</v>
      </c>
      <c r="B13749" s="260" t="s">
        <v>2228</v>
      </c>
      <c r="C13749" s="261" t="s">
        <v>138</v>
      </c>
      <c r="D13749" s="74" t="str">
        <f t="shared" si="429"/>
        <v>jun/2019</v>
      </c>
      <c r="E13749" s="264">
        <v>43619</v>
      </c>
      <c r="F13749" s="260">
        <v>79</v>
      </c>
      <c r="G13749" s="260" t="s">
        <v>2229</v>
      </c>
      <c r="H13749" s="265" t="s">
        <v>2353</v>
      </c>
      <c r="I13749" s="265" t="s">
        <v>188</v>
      </c>
      <c r="J13749" s="266">
        <v>-12165</v>
      </c>
      <c r="K13749" s="83" t="str">
        <f>IFERROR(IFERROR(VLOOKUP(I13749,'DE-PARA'!B:D,3,0),VLOOKUP(I13749,'DE-PARA'!C:D,2,0)),"NÃO ENCONTRADO")</f>
        <v>Serviços</v>
      </c>
      <c r="L13749" s="50" t="str">
        <f>VLOOKUP(K13749,'Base -Receita-Despesa'!$B:$AS,1,FALSE)</f>
        <v>Serviços</v>
      </c>
    </row>
    <row r="13750" spans="1:12" x14ac:dyDescent="0.3">
      <c r="A13750" s="82" t="str">
        <f t="shared" si="430"/>
        <v>2019</v>
      </c>
      <c r="B13750" s="260" t="s">
        <v>2228</v>
      </c>
      <c r="C13750" s="261" t="s">
        <v>138</v>
      </c>
      <c r="D13750" s="74" t="str">
        <f t="shared" si="429"/>
        <v>jun/2019</v>
      </c>
      <c r="E13750" s="264">
        <v>43619</v>
      </c>
      <c r="F13750" s="260">
        <v>78</v>
      </c>
      <c r="G13750" s="260" t="s">
        <v>2229</v>
      </c>
      <c r="H13750" s="265" t="s">
        <v>2353</v>
      </c>
      <c r="I13750" s="265" t="s">
        <v>188</v>
      </c>
      <c r="J13750" s="266">
        <v>-20358.78</v>
      </c>
      <c r="K13750" s="83" t="str">
        <f>IFERROR(IFERROR(VLOOKUP(I13750,'DE-PARA'!B:D,3,0),VLOOKUP(I13750,'DE-PARA'!C:D,2,0)),"NÃO ENCONTRADO")</f>
        <v>Serviços</v>
      </c>
      <c r="L13750" s="50" t="str">
        <f>VLOOKUP(K13750,'Base -Receita-Despesa'!$B:$AS,1,FALSE)</f>
        <v>Serviços</v>
      </c>
    </row>
    <row r="13751" spans="1:12" x14ac:dyDescent="0.3">
      <c r="A13751" s="82" t="str">
        <f t="shared" si="430"/>
        <v>2019</v>
      </c>
      <c r="B13751" s="260" t="s">
        <v>2228</v>
      </c>
      <c r="C13751" s="261" t="s">
        <v>138</v>
      </c>
      <c r="D13751" s="74" t="str">
        <f t="shared" si="429"/>
        <v>jun/2019</v>
      </c>
      <c r="E13751" s="264">
        <v>43619</v>
      </c>
      <c r="F13751" s="260" t="s">
        <v>4556</v>
      </c>
      <c r="G13751" s="260" t="s">
        <v>2229</v>
      </c>
      <c r="H13751" s="265" t="s">
        <v>4557</v>
      </c>
      <c r="I13751" s="265" t="s">
        <v>141</v>
      </c>
      <c r="J13751" s="275">
        <v>-67660.98</v>
      </c>
      <c r="K13751" s="83" t="str">
        <f>IFERROR(IFERROR(VLOOKUP(I13751,'DE-PARA'!B:D,3,0),VLOOKUP(I13751,'DE-PARA'!C:D,2,0)),"NÃO ENCONTRADO")</f>
        <v>Pessoal</v>
      </c>
      <c r="L13751" s="50" t="str">
        <f>VLOOKUP(K13751,'Base -Receita-Despesa'!$B:$AS,1,FALSE)</f>
        <v>Pessoal</v>
      </c>
    </row>
    <row r="13752" spans="1:12" x14ac:dyDescent="0.3">
      <c r="A13752" s="82" t="str">
        <f t="shared" si="430"/>
        <v>2019</v>
      </c>
      <c r="B13752" s="260" t="s">
        <v>2228</v>
      </c>
      <c r="C13752" s="261" t="s">
        <v>138</v>
      </c>
      <c r="D13752" s="74" t="str">
        <f t="shared" si="429"/>
        <v>jun/2019</v>
      </c>
      <c r="E13752" s="264">
        <v>43619</v>
      </c>
      <c r="F13752" s="260" t="s">
        <v>4517</v>
      </c>
      <c r="G13752" s="260" t="s">
        <v>2229</v>
      </c>
      <c r="H13752" s="265" t="s">
        <v>4558</v>
      </c>
      <c r="I13752" s="265" t="s">
        <v>2209</v>
      </c>
      <c r="J13752" s="265">
        <v>-35</v>
      </c>
      <c r="K13752" s="83" t="str">
        <f>IFERROR(IFERROR(VLOOKUP(I13752,'DE-PARA'!B:D,3,0),VLOOKUP(I13752,'DE-PARA'!C:D,2,0)),"NÃO ENCONTRADO")</f>
        <v>Despesas com Viagens</v>
      </c>
      <c r="L13752" s="50" t="str">
        <f>VLOOKUP(K13752,'Base -Receita-Despesa'!$B:$AS,1,FALSE)</f>
        <v>Despesas com Viagens</v>
      </c>
    </row>
    <row r="13753" spans="1:12" x14ac:dyDescent="0.3">
      <c r="A13753" s="82" t="str">
        <f t="shared" si="430"/>
        <v>2019</v>
      </c>
      <c r="B13753" s="260" t="s">
        <v>2228</v>
      </c>
      <c r="C13753" s="261" t="s">
        <v>138</v>
      </c>
      <c r="D13753" s="74" t="str">
        <f t="shared" si="429"/>
        <v>jun/2019</v>
      </c>
      <c r="E13753" s="264">
        <v>43619</v>
      </c>
      <c r="F13753" s="260" t="s">
        <v>4517</v>
      </c>
      <c r="G13753" s="260" t="s">
        <v>2229</v>
      </c>
      <c r="H13753" s="265" t="s">
        <v>3263</v>
      </c>
      <c r="I13753" s="265" t="s">
        <v>2209</v>
      </c>
      <c r="J13753" s="265">
        <v>-87.5</v>
      </c>
      <c r="K13753" s="83" t="str">
        <f>IFERROR(IFERROR(VLOOKUP(I13753,'DE-PARA'!B:D,3,0),VLOOKUP(I13753,'DE-PARA'!C:D,2,0)),"NÃO ENCONTRADO")</f>
        <v>Despesas com Viagens</v>
      </c>
      <c r="L13753" s="50" t="str">
        <f>VLOOKUP(K13753,'Base -Receita-Despesa'!$B:$AS,1,FALSE)</f>
        <v>Despesas com Viagens</v>
      </c>
    </row>
    <row r="13754" spans="1:12" x14ac:dyDescent="0.3">
      <c r="A13754" s="82" t="str">
        <f t="shared" si="430"/>
        <v>2019</v>
      </c>
      <c r="B13754" s="260" t="s">
        <v>2228</v>
      </c>
      <c r="C13754" s="261" t="s">
        <v>138</v>
      </c>
      <c r="D13754" s="74" t="str">
        <f t="shared" si="429"/>
        <v>jun/2019</v>
      </c>
      <c r="E13754" s="264">
        <v>43619</v>
      </c>
      <c r="F13754" s="260" t="s">
        <v>4517</v>
      </c>
      <c r="G13754" s="260" t="s">
        <v>2229</v>
      </c>
      <c r="H13754" s="265" t="s">
        <v>3263</v>
      </c>
      <c r="I13754" s="265" t="s">
        <v>2209</v>
      </c>
      <c r="J13754" s="265">
        <v>-87.51</v>
      </c>
      <c r="K13754" s="83" t="str">
        <f>IFERROR(IFERROR(VLOOKUP(I13754,'DE-PARA'!B:D,3,0),VLOOKUP(I13754,'DE-PARA'!C:D,2,0)),"NÃO ENCONTRADO")</f>
        <v>Despesas com Viagens</v>
      </c>
      <c r="L13754" s="50" t="str">
        <f>VLOOKUP(K13754,'Base -Receita-Despesa'!$B:$AS,1,FALSE)</f>
        <v>Despesas com Viagens</v>
      </c>
    </row>
    <row r="13755" spans="1:12" x14ac:dyDescent="0.3">
      <c r="A13755" s="82" t="str">
        <f t="shared" si="430"/>
        <v>2019</v>
      </c>
      <c r="B13755" s="260" t="s">
        <v>2228</v>
      </c>
      <c r="C13755" s="261" t="s">
        <v>138</v>
      </c>
      <c r="D13755" s="74" t="str">
        <f t="shared" si="429"/>
        <v>jun/2019</v>
      </c>
      <c r="E13755" s="264">
        <v>43619</v>
      </c>
      <c r="F13755" s="260" t="s">
        <v>4517</v>
      </c>
      <c r="G13755" s="260" t="s">
        <v>2229</v>
      </c>
      <c r="H13755" s="265" t="s">
        <v>1119</v>
      </c>
      <c r="I13755" s="265" t="s">
        <v>2209</v>
      </c>
      <c r="J13755" s="265">
        <v>-94.1</v>
      </c>
      <c r="K13755" s="83" t="str">
        <f>IFERROR(IFERROR(VLOOKUP(I13755,'DE-PARA'!B:D,3,0),VLOOKUP(I13755,'DE-PARA'!C:D,2,0)),"NÃO ENCONTRADO")</f>
        <v>Despesas com Viagens</v>
      </c>
      <c r="L13755" s="50" t="str">
        <f>VLOOKUP(K13755,'Base -Receita-Despesa'!$B:$AS,1,FALSE)</f>
        <v>Despesas com Viagens</v>
      </c>
    </row>
    <row r="13756" spans="1:12" x14ac:dyDescent="0.3">
      <c r="A13756" s="82" t="str">
        <f t="shared" si="430"/>
        <v>2019</v>
      </c>
      <c r="B13756" s="260" t="s">
        <v>2228</v>
      </c>
      <c r="C13756" s="261" t="s">
        <v>138</v>
      </c>
      <c r="D13756" s="74" t="str">
        <f t="shared" si="429"/>
        <v>jun/2019</v>
      </c>
      <c r="E13756" s="264">
        <v>43619</v>
      </c>
      <c r="F13756" s="260" t="s">
        <v>4517</v>
      </c>
      <c r="G13756" s="260" t="s">
        <v>2229</v>
      </c>
      <c r="H13756" s="265" t="s">
        <v>1119</v>
      </c>
      <c r="I13756" s="265" t="s">
        <v>2209</v>
      </c>
      <c r="J13756" s="265">
        <v>-43.75</v>
      </c>
      <c r="K13756" s="83" t="str">
        <f>IFERROR(IFERROR(VLOOKUP(I13756,'DE-PARA'!B:D,3,0),VLOOKUP(I13756,'DE-PARA'!C:D,2,0)),"NÃO ENCONTRADO")</f>
        <v>Despesas com Viagens</v>
      </c>
      <c r="L13756" s="50" t="str">
        <f>VLOOKUP(K13756,'Base -Receita-Despesa'!$B:$AS,1,FALSE)</f>
        <v>Despesas com Viagens</v>
      </c>
    </row>
    <row r="13757" spans="1:12" x14ac:dyDescent="0.3">
      <c r="A13757" s="82" t="str">
        <f t="shared" si="430"/>
        <v>2019</v>
      </c>
      <c r="B13757" s="260" t="s">
        <v>2228</v>
      </c>
      <c r="C13757" s="261" t="s">
        <v>138</v>
      </c>
      <c r="D13757" s="74" t="str">
        <f t="shared" si="429"/>
        <v>jun/2019</v>
      </c>
      <c r="E13757" s="264">
        <v>43619</v>
      </c>
      <c r="F13757" s="260" t="s">
        <v>4517</v>
      </c>
      <c r="G13757" s="260" t="s">
        <v>2229</v>
      </c>
      <c r="H13757" s="265" t="s">
        <v>1119</v>
      </c>
      <c r="I13757" s="265" t="s">
        <v>2209</v>
      </c>
      <c r="J13757" s="265">
        <v>-350.66</v>
      </c>
      <c r="K13757" s="83" t="str">
        <f>IFERROR(IFERROR(VLOOKUP(I13757,'DE-PARA'!B:D,3,0),VLOOKUP(I13757,'DE-PARA'!C:D,2,0)),"NÃO ENCONTRADO")</f>
        <v>Despesas com Viagens</v>
      </c>
      <c r="L13757" s="50" t="str">
        <f>VLOOKUP(K13757,'Base -Receita-Despesa'!$B:$AS,1,FALSE)</f>
        <v>Despesas com Viagens</v>
      </c>
    </row>
    <row r="13758" spans="1:12" x14ac:dyDescent="0.3">
      <c r="A13758" s="82" t="str">
        <f t="shared" si="430"/>
        <v>2019</v>
      </c>
      <c r="B13758" s="260" t="s">
        <v>2228</v>
      </c>
      <c r="C13758" s="261" t="s">
        <v>138</v>
      </c>
      <c r="D13758" s="74" t="str">
        <f t="shared" si="429"/>
        <v>jun/2019</v>
      </c>
      <c r="E13758" s="264">
        <v>43619</v>
      </c>
      <c r="F13758" s="260" t="s">
        <v>4517</v>
      </c>
      <c r="G13758" s="260" t="s">
        <v>2229</v>
      </c>
      <c r="H13758" s="265" t="s">
        <v>1119</v>
      </c>
      <c r="I13758" s="265" t="s">
        <v>2209</v>
      </c>
      <c r="J13758" s="265">
        <v>-306.91000000000003</v>
      </c>
      <c r="K13758" s="83" t="str">
        <f>IFERROR(IFERROR(VLOOKUP(I13758,'DE-PARA'!B:D,3,0),VLOOKUP(I13758,'DE-PARA'!C:D,2,0)),"NÃO ENCONTRADO")</f>
        <v>Despesas com Viagens</v>
      </c>
      <c r="L13758" s="50" t="str">
        <f>VLOOKUP(K13758,'Base -Receita-Despesa'!$B:$AS,1,FALSE)</f>
        <v>Despesas com Viagens</v>
      </c>
    </row>
    <row r="13759" spans="1:12" x14ac:dyDescent="0.3">
      <c r="A13759" s="82" t="str">
        <f t="shared" si="430"/>
        <v>2019</v>
      </c>
      <c r="B13759" s="260" t="s">
        <v>2228</v>
      </c>
      <c r="C13759" s="261" t="s">
        <v>138</v>
      </c>
      <c r="D13759" s="74" t="str">
        <f t="shared" si="429"/>
        <v>jun/2019</v>
      </c>
      <c r="E13759" s="264">
        <v>43619</v>
      </c>
      <c r="F13759" s="260" t="s">
        <v>4517</v>
      </c>
      <c r="G13759" s="260" t="s">
        <v>2229</v>
      </c>
      <c r="H13759" s="265" t="s">
        <v>4559</v>
      </c>
      <c r="I13759" s="267" t="s">
        <v>2209</v>
      </c>
      <c r="J13759" s="265">
        <v>-70</v>
      </c>
      <c r="K13759" s="83" t="str">
        <f>IFERROR(IFERROR(VLOOKUP(I13759,'DE-PARA'!B:D,3,0),VLOOKUP(I13759,'DE-PARA'!C:D,2,0)),"NÃO ENCONTRADO")</f>
        <v>Despesas com Viagens</v>
      </c>
      <c r="L13759" s="50" t="str">
        <f>VLOOKUP(K13759,'Base -Receita-Despesa'!$B:$AS,1,FALSE)</f>
        <v>Despesas com Viagens</v>
      </c>
    </row>
    <row r="13760" spans="1:12" x14ac:dyDescent="0.3">
      <c r="A13760" s="82" t="str">
        <f t="shared" si="430"/>
        <v>2019</v>
      </c>
      <c r="B13760" s="260" t="s">
        <v>2228</v>
      </c>
      <c r="C13760" s="261" t="s">
        <v>138</v>
      </c>
      <c r="D13760" s="74" t="str">
        <f t="shared" si="429"/>
        <v>jun/2019</v>
      </c>
      <c r="E13760" s="264">
        <v>43619</v>
      </c>
      <c r="F13760" s="260" t="s">
        <v>4517</v>
      </c>
      <c r="G13760" s="260" t="s">
        <v>2229</v>
      </c>
      <c r="H13760" s="265" t="s">
        <v>697</v>
      </c>
      <c r="I13760" s="265" t="s">
        <v>2209</v>
      </c>
      <c r="J13760" s="265">
        <v>-43.75</v>
      </c>
      <c r="K13760" s="83" t="str">
        <f>IFERROR(IFERROR(VLOOKUP(I13760,'DE-PARA'!B:D,3,0),VLOOKUP(I13760,'DE-PARA'!C:D,2,0)),"NÃO ENCONTRADO")</f>
        <v>Despesas com Viagens</v>
      </c>
      <c r="L13760" s="50" t="str">
        <f>VLOOKUP(K13760,'Base -Receita-Despesa'!$B:$AS,1,FALSE)</f>
        <v>Despesas com Viagens</v>
      </c>
    </row>
    <row r="13761" spans="1:12" x14ac:dyDescent="0.3">
      <c r="A13761" s="82" t="str">
        <f t="shared" si="430"/>
        <v>2019</v>
      </c>
      <c r="B13761" s="260" t="s">
        <v>2228</v>
      </c>
      <c r="C13761" s="261" t="s">
        <v>138</v>
      </c>
      <c r="D13761" s="74" t="str">
        <f t="shared" si="429"/>
        <v>jun/2019</v>
      </c>
      <c r="E13761" s="264">
        <v>43619</v>
      </c>
      <c r="F13761" s="260" t="s">
        <v>208</v>
      </c>
      <c r="G13761" s="260" t="s">
        <v>2229</v>
      </c>
      <c r="H13761" s="265" t="s">
        <v>4560</v>
      </c>
      <c r="I13761" s="265" t="s">
        <v>160</v>
      </c>
      <c r="J13761" s="265">
        <v>-12.5</v>
      </c>
      <c r="K13761" s="83" t="str">
        <f>IFERROR(IFERROR(VLOOKUP(I13761,'DE-PARA'!B:D,3,0),VLOOKUP(I13761,'DE-PARA'!C:D,2,0)),"NÃO ENCONTRADO")</f>
        <v>Outras Saídas</v>
      </c>
      <c r="L13761" s="50" t="str">
        <f>VLOOKUP(K13761,'Base -Receita-Despesa'!$B:$AS,1,FALSE)</f>
        <v>Outras Saídas</v>
      </c>
    </row>
    <row r="13762" spans="1:12" x14ac:dyDescent="0.3">
      <c r="A13762" s="82" t="str">
        <f t="shared" si="430"/>
        <v>2019</v>
      </c>
      <c r="B13762" s="260" t="s">
        <v>2228</v>
      </c>
      <c r="C13762" s="261" t="s">
        <v>138</v>
      </c>
      <c r="D13762" s="74" t="str">
        <f t="shared" si="429"/>
        <v>jun/2019</v>
      </c>
      <c r="E13762" s="264">
        <v>43619</v>
      </c>
      <c r="F13762" s="260" t="s">
        <v>208</v>
      </c>
      <c r="G13762" s="260" t="s">
        <v>2229</v>
      </c>
      <c r="H13762" s="265" t="s">
        <v>4560</v>
      </c>
      <c r="I13762" s="265" t="s">
        <v>160</v>
      </c>
      <c r="J13762" s="265">
        <v>-12.86</v>
      </c>
      <c r="K13762" s="83" t="str">
        <f>IFERROR(IFERROR(VLOOKUP(I13762,'DE-PARA'!B:D,3,0),VLOOKUP(I13762,'DE-PARA'!C:D,2,0)),"NÃO ENCONTRADO")</f>
        <v>Outras Saídas</v>
      </c>
      <c r="L13762" s="50" t="str">
        <f>VLOOKUP(K13762,'Base -Receita-Despesa'!$B:$AS,1,FALSE)</f>
        <v>Outras Saídas</v>
      </c>
    </row>
    <row r="13763" spans="1:12" x14ac:dyDescent="0.3">
      <c r="A13763" s="82" t="str">
        <f t="shared" si="430"/>
        <v>2019</v>
      </c>
      <c r="B13763" s="260" t="s">
        <v>2228</v>
      </c>
      <c r="C13763" s="261" t="s">
        <v>138</v>
      </c>
      <c r="D13763" s="74" t="str">
        <f t="shared" si="429"/>
        <v>jun/2019</v>
      </c>
      <c r="E13763" s="264">
        <v>43619</v>
      </c>
      <c r="F13763" s="260" t="s">
        <v>4517</v>
      </c>
      <c r="G13763" s="260" t="s">
        <v>2229</v>
      </c>
      <c r="H13763" s="265" t="s">
        <v>4561</v>
      </c>
      <c r="I13763" s="265" t="s">
        <v>2209</v>
      </c>
      <c r="J13763" s="265">
        <v>-35</v>
      </c>
      <c r="K13763" s="83" t="str">
        <f>IFERROR(IFERROR(VLOOKUP(I13763,'DE-PARA'!B:D,3,0),VLOOKUP(I13763,'DE-PARA'!C:D,2,0)),"NÃO ENCONTRADO")</f>
        <v>Despesas com Viagens</v>
      </c>
      <c r="L13763" s="50" t="str">
        <f>VLOOKUP(K13763,'Base -Receita-Despesa'!$B:$AS,1,FALSE)</f>
        <v>Despesas com Viagens</v>
      </c>
    </row>
    <row r="13764" spans="1:12" x14ac:dyDescent="0.3">
      <c r="A13764" s="82" t="str">
        <f t="shared" si="430"/>
        <v>2019</v>
      </c>
      <c r="B13764" s="260" t="s">
        <v>2228</v>
      </c>
      <c r="C13764" s="261" t="s">
        <v>138</v>
      </c>
      <c r="D13764" s="74" t="str">
        <f t="shared" ref="D13764:D13827" si="431">TEXT(E13764,"mmm/aaaa")</f>
        <v>jun/2019</v>
      </c>
      <c r="E13764" s="264">
        <v>43619</v>
      </c>
      <c r="F13764" s="260">
        <v>45</v>
      </c>
      <c r="G13764" s="260" t="s">
        <v>2229</v>
      </c>
      <c r="H13764" s="265" t="s">
        <v>3189</v>
      </c>
      <c r="I13764" s="265" t="s">
        <v>2176</v>
      </c>
      <c r="J13764" s="266">
        <v>-120000</v>
      </c>
      <c r="K13764" s="83" t="str">
        <f>IFERROR(IFERROR(VLOOKUP(I13764,'DE-PARA'!B:D,3,0),VLOOKUP(I13764,'DE-PARA'!C:D,2,0)),"NÃO ENCONTRADO")</f>
        <v>Pessoal</v>
      </c>
      <c r="L13764" s="50" t="str">
        <f>VLOOKUP(K13764,'Base -Receita-Despesa'!$B:$AS,1,FALSE)</f>
        <v>Pessoal</v>
      </c>
    </row>
    <row r="13765" spans="1:12" x14ac:dyDescent="0.3">
      <c r="A13765" s="82" t="str">
        <f t="shared" si="430"/>
        <v>2019</v>
      </c>
      <c r="B13765" s="260" t="s">
        <v>2228</v>
      </c>
      <c r="C13765" s="261" t="s">
        <v>138</v>
      </c>
      <c r="D13765" s="74" t="str">
        <f t="shared" si="431"/>
        <v>jun/2019</v>
      </c>
      <c r="E13765" s="264">
        <v>43619</v>
      </c>
      <c r="F13765" s="260">
        <v>44</v>
      </c>
      <c r="G13765" s="260" t="s">
        <v>2229</v>
      </c>
      <c r="H13765" s="265" t="s">
        <v>3189</v>
      </c>
      <c r="I13765" s="265" t="s">
        <v>2176</v>
      </c>
      <c r="J13765" s="266">
        <v>-433658.9</v>
      </c>
      <c r="K13765" s="83" t="str">
        <f>IFERROR(IFERROR(VLOOKUP(I13765,'DE-PARA'!B:D,3,0),VLOOKUP(I13765,'DE-PARA'!C:D,2,0)),"NÃO ENCONTRADO")</f>
        <v>Pessoal</v>
      </c>
      <c r="L13765" s="50" t="str">
        <f>VLOOKUP(K13765,'Base -Receita-Despesa'!$B:$AS,1,FALSE)</f>
        <v>Pessoal</v>
      </c>
    </row>
    <row r="13766" spans="1:12" x14ac:dyDescent="0.3">
      <c r="A13766" s="82" t="str">
        <f t="shared" si="430"/>
        <v>2019</v>
      </c>
      <c r="B13766" s="260" t="s">
        <v>2228</v>
      </c>
      <c r="C13766" s="261" t="s">
        <v>138</v>
      </c>
      <c r="D13766" s="74" t="str">
        <f t="shared" si="431"/>
        <v>jun/2019</v>
      </c>
      <c r="E13766" s="264">
        <v>43619</v>
      </c>
      <c r="F13766" s="260">
        <v>43</v>
      </c>
      <c r="G13766" s="260" t="s">
        <v>2229</v>
      </c>
      <c r="H13766" s="265" t="s">
        <v>3189</v>
      </c>
      <c r="I13766" s="265" t="s">
        <v>2176</v>
      </c>
      <c r="J13766" s="266">
        <v>-368932.88</v>
      </c>
      <c r="K13766" s="83" t="str">
        <f>IFERROR(IFERROR(VLOOKUP(I13766,'DE-PARA'!B:D,3,0),VLOOKUP(I13766,'DE-PARA'!C:D,2,0)),"NÃO ENCONTRADO")</f>
        <v>Pessoal</v>
      </c>
      <c r="L13766" s="50" t="str">
        <f>VLOOKUP(K13766,'Base -Receita-Despesa'!$B:$AS,1,FALSE)</f>
        <v>Pessoal</v>
      </c>
    </row>
    <row r="13767" spans="1:12" x14ac:dyDescent="0.3">
      <c r="A13767" s="82" t="str">
        <f t="shared" si="430"/>
        <v>2019</v>
      </c>
      <c r="B13767" s="260" t="s">
        <v>2228</v>
      </c>
      <c r="C13767" s="261" t="s">
        <v>138</v>
      </c>
      <c r="D13767" s="74" t="str">
        <f t="shared" si="431"/>
        <v>jun/2019</v>
      </c>
      <c r="E13767" s="264">
        <v>43619</v>
      </c>
      <c r="F13767" s="260">
        <v>182</v>
      </c>
      <c r="G13767" s="260" t="s">
        <v>2229</v>
      </c>
      <c r="H13767" s="270" t="s">
        <v>2344</v>
      </c>
      <c r="I13767" s="270" t="s">
        <v>2210</v>
      </c>
      <c r="J13767" s="266">
        <v>-14750</v>
      </c>
      <c r="K13767" s="83" t="str">
        <f>IFERROR(IFERROR(VLOOKUP(I13767,'DE-PARA'!B:D,3,0),VLOOKUP(I13767,'DE-PARA'!C:D,2,0)),"NÃO ENCONTRADO")</f>
        <v>Serviços</v>
      </c>
      <c r="L13767" s="50" t="str">
        <f>VLOOKUP(K13767,'Base -Receita-Despesa'!$B:$AS,1,FALSE)</f>
        <v>Serviços</v>
      </c>
    </row>
    <row r="13768" spans="1:12" x14ac:dyDescent="0.3">
      <c r="A13768" s="82" t="str">
        <f t="shared" si="430"/>
        <v>2019</v>
      </c>
      <c r="B13768" s="260" t="s">
        <v>2228</v>
      </c>
      <c r="C13768" s="261" t="s">
        <v>138</v>
      </c>
      <c r="D13768" s="74" t="str">
        <f t="shared" si="431"/>
        <v>jun/2019</v>
      </c>
      <c r="E13768" s="264">
        <v>43619</v>
      </c>
      <c r="F13768" s="260">
        <v>255</v>
      </c>
      <c r="G13768" s="260" t="s">
        <v>2229</v>
      </c>
      <c r="H13768" s="265" t="s">
        <v>2357</v>
      </c>
      <c r="I13768" s="265" t="s">
        <v>164</v>
      </c>
      <c r="J13768" s="266">
        <v>-7000</v>
      </c>
      <c r="K13768" s="83" t="str">
        <f>IFERROR(IFERROR(VLOOKUP(I13768,'DE-PARA'!B:D,3,0),VLOOKUP(I13768,'DE-PARA'!C:D,2,0)),"NÃO ENCONTRADO")</f>
        <v>Concessionárias (água, luz e telefone)</v>
      </c>
      <c r="L13768" s="50" t="str">
        <f>VLOOKUP(K13768,'Base -Receita-Despesa'!$B:$AS,1,FALSE)</f>
        <v>Concessionárias (água, luz e telefone)</v>
      </c>
    </row>
    <row r="13769" spans="1:12" x14ac:dyDescent="0.3">
      <c r="A13769" s="82" t="str">
        <f t="shared" si="430"/>
        <v>2019</v>
      </c>
      <c r="B13769" s="260" t="s">
        <v>2228</v>
      </c>
      <c r="C13769" s="261" t="s">
        <v>138</v>
      </c>
      <c r="D13769" s="74" t="str">
        <f t="shared" si="431"/>
        <v>jun/2019</v>
      </c>
      <c r="E13769" s="264">
        <v>43619</v>
      </c>
      <c r="F13769" s="260">
        <v>457</v>
      </c>
      <c r="G13769" s="260" t="s">
        <v>2229</v>
      </c>
      <c r="H13769" s="270" t="s">
        <v>4385</v>
      </c>
      <c r="I13769" s="270" t="s">
        <v>120</v>
      </c>
      <c r="J13769" s="266">
        <v>-42620</v>
      </c>
      <c r="K13769" s="83" t="str">
        <f>IFERROR(IFERROR(VLOOKUP(I13769,'DE-PARA'!B:D,3,0),VLOOKUP(I13769,'DE-PARA'!C:D,2,0)),"NÃO ENCONTRADO")</f>
        <v>Serviços</v>
      </c>
      <c r="L13769" s="50" t="str">
        <f>VLOOKUP(K13769,'Base -Receita-Despesa'!$B:$AS,1,FALSE)</f>
        <v>Serviços</v>
      </c>
    </row>
    <row r="13770" spans="1:12" x14ac:dyDescent="0.3">
      <c r="A13770" s="82" t="str">
        <f t="shared" si="430"/>
        <v>2019</v>
      </c>
      <c r="B13770" s="260" t="s">
        <v>2228</v>
      </c>
      <c r="C13770" s="261" t="s">
        <v>138</v>
      </c>
      <c r="D13770" s="74" t="str">
        <f t="shared" si="431"/>
        <v>jun/2019</v>
      </c>
      <c r="E13770" s="264">
        <v>43619</v>
      </c>
      <c r="F13770" s="260" t="s">
        <v>1070</v>
      </c>
      <c r="G13770" s="260" t="s">
        <v>2229</v>
      </c>
      <c r="H13770" s="265" t="s">
        <v>1071</v>
      </c>
      <c r="I13770" s="265" t="s">
        <v>2237</v>
      </c>
      <c r="J13770" s="266">
        <v>172472.28</v>
      </c>
      <c r="K13770" s="83" t="str">
        <f>IFERROR(IFERROR(VLOOKUP(I13770,'DE-PARA'!B:D,3,0),VLOOKUP(I13770,'DE-PARA'!C:D,2,0)),"NÃO ENCONTRADO")</f>
        <v>Entrada Conta Aplicação (+)</v>
      </c>
      <c r="L13770" s="50" t="str">
        <f>VLOOKUP(K13770,'Base -Receita-Despesa'!$B:$AS,1,FALSE)</f>
        <v>ENTRADA CONTA APLICAÇÃO (+)</v>
      </c>
    </row>
    <row r="13771" spans="1:12" x14ac:dyDescent="0.3">
      <c r="A13771" s="82" t="str">
        <f t="shared" si="430"/>
        <v>2019</v>
      </c>
      <c r="B13771" s="260" t="s">
        <v>2228</v>
      </c>
      <c r="C13771" s="261" t="s">
        <v>138</v>
      </c>
      <c r="D13771" s="74" t="str">
        <f t="shared" si="431"/>
        <v>jun/2019</v>
      </c>
      <c r="E13771" s="264">
        <v>43619</v>
      </c>
      <c r="F13771" s="260" t="s">
        <v>4517</v>
      </c>
      <c r="G13771" s="260" t="s">
        <v>2229</v>
      </c>
      <c r="H13771" s="265" t="s">
        <v>4562</v>
      </c>
      <c r="I13771" s="265" t="s">
        <v>2209</v>
      </c>
      <c r="J13771" s="265">
        <v>-87.5</v>
      </c>
      <c r="K13771" s="83" t="str">
        <f>IFERROR(IFERROR(VLOOKUP(I13771,'DE-PARA'!B:D,3,0),VLOOKUP(I13771,'DE-PARA'!C:D,2,0)),"NÃO ENCONTRADO")</f>
        <v>Despesas com Viagens</v>
      </c>
      <c r="L13771" s="50" t="str">
        <f>VLOOKUP(K13771,'Base -Receita-Despesa'!$B:$AS,1,FALSE)</f>
        <v>Despesas com Viagens</v>
      </c>
    </row>
    <row r="13772" spans="1:12" x14ac:dyDescent="0.3">
      <c r="A13772" s="82" t="str">
        <f t="shared" si="430"/>
        <v>2019</v>
      </c>
      <c r="B13772" s="260" t="s">
        <v>2228</v>
      </c>
      <c r="C13772" s="261" t="s">
        <v>138</v>
      </c>
      <c r="D13772" s="74" t="str">
        <f t="shared" si="431"/>
        <v>jun/2019</v>
      </c>
      <c r="E13772" s="264">
        <v>43619</v>
      </c>
      <c r="F13772" s="260" t="s">
        <v>4517</v>
      </c>
      <c r="G13772" s="260" t="s">
        <v>2229</v>
      </c>
      <c r="H13772" s="265" t="s">
        <v>4562</v>
      </c>
      <c r="I13772" s="265" t="s">
        <v>2209</v>
      </c>
      <c r="J13772" s="265">
        <v>-43.75</v>
      </c>
      <c r="K13772" s="83" t="str">
        <f>IFERROR(IFERROR(VLOOKUP(I13772,'DE-PARA'!B:D,3,0),VLOOKUP(I13772,'DE-PARA'!C:D,2,0)),"NÃO ENCONTRADO")</f>
        <v>Despesas com Viagens</v>
      </c>
      <c r="L13772" s="50" t="str">
        <f>VLOOKUP(K13772,'Base -Receita-Despesa'!$B:$AS,1,FALSE)</f>
        <v>Despesas com Viagens</v>
      </c>
    </row>
    <row r="13773" spans="1:12" x14ac:dyDescent="0.3">
      <c r="A13773" s="82" t="str">
        <f t="shared" si="430"/>
        <v>2019</v>
      </c>
      <c r="B13773" s="260" t="s">
        <v>2228</v>
      </c>
      <c r="C13773" s="261" t="s">
        <v>138</v>
      </c>
      <c r="D13773" s="74" t="str">
        <f t="shared" si="431"/>
        <v>jun/2019</v>
      </c>
      <c r="E13773" s="264">
        <v>43619</v>
      </c>
      <c r="F13773" s="260" t="s">
        <v>4517</v>
      </c>
      <c r="G13773" s="260" t="s">
        <v>2229</v>
      </c>
      <c r="H13773" s="265" t="s">
        <v>4562</v>
      </c>
      <c r="I13773" s="265" t="s">
        <v>2209</v>
      </c>
      <c r="J13773" s="265">
        <v>-43.75</v>
      </c>
      <c r="K13773" s="83" t="str">
        <f>IFERROR(IFERROR(VLOOKUP(I13773,'DE-PARA'!B:D,3,0),VLOOKUP(I13773,'DE-PARA'!C:D,2,0)),"NÃO ENCONTRADO")</f>
        <v>Despesas com Viagens</v>
      </c>
      <c r="L13773" s="50" t="str">
        <f>VLOOKUP(K13773,'Base -Receita-Despesa'!$B:$AS,1,FALSE)</f>
        <v>Despesas com Viagens</v>
      </c>
    </row>
    <row r="13774" spans="1:12" x14ac:dyDescent="0.3">
      <c r="A13774" s="82" t="str">
        <f t="shared" si="430"/>
        <v>2019</v>
      </c>
      <c r="B13774" s="260" t="s">
        <v>2228</v>
      </c>
      <c r="C13774" s="261" t="s">
        <v>138</v>
      </c>
      <c r="D13774" s="74" t="str">
        <f t="shared" si="431"/>
        <v>jun/2019</v>
      </c>
      <c r="E13774" s="264">
        <v>43619</v>
      </c>
      <c r="F13774" s="260" t="s">
        <v>1261</v>
      </c>
      <c r="G13774" s="260" t="s">
        <v>2229</v>
      </c>
      <c r="H13774" s="265" t="s">
        <v>4381</v>
      </c>
      <c r="I13774" s="265" t="s">
        <v>135</v>
      </c>
      <c r="J13774" s="265">
        <v>-9.5</v>
      </c>
      <c r="K13774" s="83" t="str">
        <f>IFERROR(IFERROR(VLOOKUP(I13774,'DE-PARA'!B:D,3,0),VLOOKUP(I13774,'DE-PARA'!C:D,2,0)),"NÃO ENCONTRADO")</f>
        <v>Outras Saídas</v>
      </c>
      <c r="L13774" s="50" t="str">
        <f>VLOOKUP(K13774,'Base -Receita-Despesa'!$B:$AS,1,FALSE)</f>
        <v>Outras Saídas</v>
      </c>
    </row>
    <row r="13775" spans="1:12" x14ac:dyDescent="0.3">
      <c r="A13775" s="82" t="str">
        <f t="shared" si="430"/>
        <v>2019</v>
      </c>
      <c r="B13775" s="260" t="s">
        <v>2228</v>
      </c>
      <c r="C13775" s="261" t="s">
        <v>138</v>
      </c>
      <c r="D13775" s="74" t="str">
        <f t="shared" si="431"/>
        <v>jun/2019</v>
      </c>
      <c r="E13775" s="264">
        <v>43619</v>
      </c>
      <c r="F13775" s="260" t="s">
        <v>1261</v>
      </c>
      <c r="G13775" s="260" t="s">
        <v>2229</v>
      </c>
      <c r="H13775" s="265" t="s">
        <v>2250</v>
      </c>
      <c r="I13775" s="265" t="s">
        <v>135</v>
      </c>
      <c r="J13775" s="265">
        <v>-9.5</v>
      </c>
      <c r="K13775" s="83" t="str">
        <f>IFERROR(IFERROR(VLOOKUP(I13775,'DE-PARA'!B:D,3,0),VLOOKUP(I13775,'DE-PARA'!C:D,2,0)),"NÃO ENCONTRADO")</f>
        <v>Outras Saídas</v>
      </c>
      <c r="L13775" s="50" t="str">
        <f>VLOOKUP(K13775,'Base -Receita-Despesa'!$B:$AS,1,FALSE)</f>
        <v>Outras Saídas</v>
      </c>
    </row>
    <row r="13776" spans="1:12" x14ac:dyDescent="0.3">
      <c r="A13776" s="82" t="str">
        <f t="shared" si="430"/>
        <v>2019</v>
      </c>
      <c r="B13776" s="260" t="s">
        <v>2228</v>
      </c>
      <c r="C13776" s="261" t="s">
        <v>138</v>
      </c>
      <c r="D13776" s="74" t="str">
        <f t="shared" si="431"/>
        <v>jun/2019</v>
      </c>
      <c r="E13776" s="264">
        <v>43619</v>
      </c>
      <c r="F13776" s="260" t="s">
        <v>1261</v>
      </c>
      <c r="G13776" s="260" t="s">
        <v>2229</v>
      </c>
      <c r="H13776" s="265" t="s">
        <v>2250</v>
      </c>
      <c r="I13776" s="265" t="s">
        <v>135</v>
      </c>
      <c r="J13776" s="265">
        <v>-9.5</v>
      </c>
      <c r="K13776" s="83" t="str">
        <f>IFERROR(IFERROR(VLOOKUP(I13776,'DE-PARA'!B:D,3,0),VLOOKUP(I13776,'DE-PARA'!C:D,2,0)),"NÃO ENCONTRADO")</f>
        <v>Outras Saídas</v>
      </c>
      <c r="L13776" s="50" t="str">
        <f>VLOOKUP(K13776,'Base -Receita-Despesa'!$B:$AS,1,FALSE)</f>
        <v>Outras Saídas</v>
      </c>
    </row>
    <row r="13777" spans="1:12" x14ac:dyDescent="0.3">
      <c r="A13777" s="82" t="str">
        <f t="shared" si="430"/>
        <v>2019</v>
      </c>
      <c r="B13777" s="260" t="s">
        <v>2228</v>
      </c>
      <c r="C13777" s="261" t="s">
        <v>138</v>
      </c>
      <c r="D13777" s="74" t="str">
        <f t="shared" si="431"/>
        <v>jun/2019</v>
      </c>
      <c r="E13777" s="264">
        <v>43619</v>
      </c>
      <c r="F13777" s="260" t="s">
        <v>1261</v>
      </c>
      <c r="G13777" s="260" t="s">
        <v>2229</v>
      </c>
      <c r="H13777" s="265" t="s">
        <v>2250</v>
      </c>
      <c r="I13777" s="265" t="s">
        <v>135</v>
      </c>
      <c r="J13777" s="265">
        <v>-9.5</v>
      </c>
      <c r="K13777" s="83" t="str">
        <f>IFERROR(IFERROR(VLOOKUP(I13777,'DE-PARA'!B:D,3,0),VLOOKUP(I13777,'DE-PARA'!C:D,2,0)),"NÃO ENCONTRADO")</f>
        <v>Outras Saídas</v>
      </c>
      <c r="L13777" s="50" t="str">
        <f>VLOOKUP(K13777,'Base -Receita-Despesa'!$B:$AS,1,FALSE)</f>
        <v>Outras Saídas</v>
      </c>
    </row>
    <row r="13778" spans="1:12" x14ac:dyDescent="0.3">
      <c r="A13778" s="82" t="str">
        <f t="shared" si="430"/>
        <v>2019</v>
      </c>
      <c r="B13778" s="260" t="s">
        <v>2228</v>
      </c>
      <c r="C13778" s="261" t="s">
        <v>138</v>
      </c>
      <c r="D13778" s="74" t="str">
        <f t="shared" si="431"/>
        <v>jun/2019</v>
      </c>
      <c r="E13778" s="264">
        <v>43619</v>
      </c>
      <c r="F13778" s="260" t="s">
        <v>1261</v>
      </c>
      <c r="G13778" s="260" t="s">
        <v>2229</v>
      </c>
      <c r="H13778" s="265" t="s">
        <v>2250</v>
      </c>
      <c r="I13778" s="265" t="s">
        <v>135</v>
      </c>
      <c r="J13778" s="265">
        <v>-9.5</v>
      </c>
      <c r="K13778" s="83" t="str">
        <f>IFERROR(IFERROR(VLOOKUP(I13778,'DE-PARA'!B:D,3,0),VLOOKUP(I13778,'DE-PARA'!C:D,2,0)),"NÃO ENCONTRADO")</f>
        <v>Outras Saídas</v>
      </c>
      <c r="L13778" s="50" t="str">
        <f>VLOOKUP(K13778,'Base -Receita-Despesa'!$B:$AS,1,FALSE)</f>
        <v>Outras Saídas</v>
      </c>
    </row>
    <row r="13779" spans="1:12" x14ac:dyDescent="0.3">
      <c r="A13779" s="82" t="str">
        <f t="shared" si="430"/>
        <v>2019</v>
      </c>
      <c r="B13779" s="260" t="s">
        <v>2228</v>
      </c>
      <c r="C13779" s="261" t="s">
        <v>138</v>
      </c>
      <c r="D13779" s="74" t="str">
        <f t="shared" si="431"/>
        <v>jun/2019</v>
      </c>
      <c r="E13779" s="264">
        <v>43619</v>
      </c>
      <c r="F13779" s="260" t="s">
        <v>1261</v>
      </c>
      <c r="G13779" s="260" t="s">
        <v>2229</v>
      </c>
      <c r="H13779" s="265" t="s">
        <v>2250</v>
      </c>
      <c r="I13779" s="265" t="s">
        <v>135</v>
      </c>
      <c r="J13779" s="265">
        <v>-9.5</v>
      </c>
      <c r="K13779" s="83" t="str">
        <f>IFERROR(IFERROR(VLOOKUP(I13779,'DE-PARA'!B:D,3,0),VLOOKUP(I13779,'DE-PARA'!C:D,2,0)),"NÃO ENCONTRADO")</f>
        <v>Outras Saídas</v>
      </c>
      <c r="L13779" s="50" t="str">
        <f>VLOOKUP(K13779,'Base -Receita-Despesa'!$B:$AS,1,FALSE)</f>
        <v>Outras Saídas</v>
      </c>
    </row>
    <row r="13780" spans="1:12" x14ac:dyDescent="0.3">
      <c r="A13780" s="82" t="str">
        <f t="shared" si="430"/>
        <v>2019</v>
      </c>
      <c r="B13780" s="260" t="s">
        <v>2228</v>
      </c>
      <c r="C13780" s="261" t="s">
        <v>138</v>
      </c>
      <c r="D13780" s="74" t="str">
        <f t="shared" si="431"/>
        <v>jun/2019</v>
      </c>
      <c r="E13780" s="264">
        <v>43619</v>
      </c>
      <c r="F13780" s="260" t="s">
        <v>1261</v>
      </c>
      <c r="G13780" s="260" t="s">
        <v>2229</v>
      </c>
      <c r="H13780" s="265" t="s">
        <v>2250</v>
      </c>
      <c r="I13780" s="265" t="s">
        <v>135</v>
      </c>
      <c r="J13780" s="265">
        <v>-9.5</v>
      </c>
      <c r="K13780" s="83" t="str">
        <f>IFERROR(IFERROR(VLOOKUP(I13780,'DE-PARA'!B:D,3,0),VLOOKUP(I13780,'DE-PARA'!C:D,2,0)),"NÃO ENCONTRADO")</f>
        <v>Outras Saídas</v>
      </c>
      <c r="L13780" s="50" t="str">
        <f>VLOOKUP(K13780,'Base -Receita-Despesa'!$B:$AS,1,FALSE)</f>
        <v>Outras Saídas</v>
      </c>
    </row>
    <row r="13781" spans="1:12" x14ac:dyDescent="0.3">
      <c r="A13781" s="82" t="str">
        <f t="shared" si="430"/>
        <v>2019</v>
      </c>
      <c r="B13781" s="260" t="s">
        <v>2228</v>
      </c>
      <c r="C13781" s="261" t="s">
        <v>138</v>
      </c>
      <c r="D13781" s="74" t="str">
        <f t="shared" si="431"/>
        <v>jun/2019</v>
      </c>
      <c r="E13781" s="264">
        <v>43619</v>
      </c>
      <c r="F13781" s="260" t="s">
        <v>1261</v>
      </c>
      <c r="G13781" s="260" t="s">
        <v>2229</v>
      </c>
      <c r="H13781" s="265" t="s">
        <v>2250</v>
      </c>
      <c r="I13781" s="265" t="s">
        <v>135</v>
      </c>
      <c r="J13781" s="265">
        <v>-9.5</v>
      </c>
      <c r="K13781" s="83" t="str">
        <f>IFERROR(IFERROR(VLOOKUP(I13781,'DE-PARA'!B:D,3,0),VLOOKUP(I13781,'DE-PARA'!C:D,2,0)),"NÃO ENCONTRADO")</f>
        <v>Outras Saídas</v>
      </c>
      <c r="L13781" s="50" t="str">
        <f>VLOOKUP(K13781,'Base -Receita-Despesa'!$B:$AS,1,FALSE)</f>
        <v>Outras Saídas</v>
      </c>
    </row>
    <row r="13782" spans="1:12" x14ac:dyDescent="0.3">
      <c r="A13782" s="82" t="str">
        <f t="shared" si="430"/>
        <v>2019</v>
      </c>
      <c r="B13782" s="260" t="s">
        <v>2228</v>
      </c>
      <c r="C13782" s="261" t="s">
        <v>138</v>
      </c>
      <c r="D13782" s="74" t="str">
        <f t="shared" si="431"/>
        <v>jun/2019</v>
      </c>
      <c r="E13782" s="264">
        <v>43619</v>
      </c>
      <c r="F13782" s="260" t="s">
        <v>1261</v>
      </c>
      <c r="G13782" s="260" t="s">
        <v>2229</v>
      </c>
      <c r="H13782" s="265" t="s">
        <v>2250</v>
      </c>
      <c r="I13782" s="265" t="s">
        <v>135</v>
      </c>
      <c r="J13782" s="265">
        <v>-9.5</v>
      </c>
      <c r="K13782" s="83" t="str">
        <f>IFERROR(IFERROR(VLOOKUP(I13782,'DE-PARA'!B:D,3,0),VLOOKUP(I13782,'DE-PARA'!C:D,2,0)),"NÃO ENCONTRADO")</f>
        <v>Outras Saídas</v>
      </c>
      <c r="L13782" s="50" t="str">
        <f>VLOOKUP(K13782,'Base -Receita-Despesa'!$B:$AS,1,FALSE)</f>
        <v>Outras Saídas</v>
      </c>
    </row>
    <row r="13783" spans="1:12" x14ac:dyDescent="0.3">
      <c r="A13783" s="82" t="str">
        <f t="shared" si="430"/>
        <v>2019</v>
      </c>
      <c r="B13783" s="260" t="s">
        <v>2228</v>
      </c>
      <c r="C13783" s="261" t="s">
        <v>138</v>
      </c>
      <c r="D13783" s="74" t="str">
        <f t="shared" si="431"/>
        <v>jun/2019</v>
      </c>
      <c r="E13783" s="264">
        <v>43619</v>
      </c>
      <c r="F13783" s="260" t="s">
        <v>1261</v>
      </c>
      <c r="G13783" s="260" t="s">
        <v>2229</v>
      </c>
      <c r="H13783" s="265" t="s">
        <v>2250</v>
      </c>
      <c r="I13783" s="265" t="s">
        <v>135</v>
      </c>
      <c r="J13783" s="265">
        <v>-9.5</v>
      </c>
      <c r="K13783" s="83" t="str">
        <f>IFERROR(IFERROR(VLOOKUP(I13783,'DE-PARA'!B:D,3,0),VLOOKUP(I13783,'DE-PARA'!C:D,2,0)),"NÃO ENCONTRADO")</f>
        <v>Outras Saídas</v>
      </c>
      <c r="L13783" s="50" t="str">
        <f>VLOOKUP(K13783,'Base -Receita-Despesa'!$B:$AS,1,FALSE)</f>
        <v>Outras Saídas</v>
      </c>
    </row>
    <row r="13784" spans="1:12" x14ac:dyDescent="0.3">
      <c r="A13784" s="82" t="str">
        <f t="shared" si="430"/>
        <v>2019</v>
      </c>
      <c r="B13784" s="260" t="s">
        <v>2228</v>
      </c>
      <c r="C13784" s="261" t="s">
        <v>138</v>
      </c>
      <c r="D13784" s="74" t="str">
        <f t="shared" si="431"/>
        <v>jun/2019</v>
      </c>
      <c r="E13784" s="264">
        <v>43619</v>
      </c>
      <c r="F13784" s="260" t="s">
        <v>1261</v>
      </c>
      <c r="G13784" s="260" t="s">
        <v>2229</v>
      </c>
      <c r="H13784" s="265" t="s">
        <v>2250</v>
      </c>
      <c r="I13784" s="265" t="s">
        <v>135</v>
      </c>
      <c r="J13784" s="265">
        <v>-9.5</v>
      </c>
      <c r="K13784" s="83" t="str">
        <f>IFERROR(IFERROR(VLOOKUP(I13784,'DE-PARA'!B:D,3,0),VLOOKUP(I13784,'DE-PARA'!C:D,2,0)),"NÃO ENCONTRADO")</f>
        <v>Outras Saídas</v>
      </c>
      <c r="L13784" s="50" t="str">
        <f>VLOOKUP(K13784,'Base -Receita-Despesa'!$B:$AS,1,FALSE)</f>
        <v>Outras Saídas</v>
      </c>
    </row>
    <row r="13785" spans="1:12" x14ac:dyDescent="0.3">
      <c r="A13785" s="82" t="str">
        <f t="shared" si="430"/>
        <v>2019</v>
      </c>
      <c r="B13785" s="260" t="s">
        <v>2228</v>
      </c>
      <c r="C13785" s="261" t="s">
        <v>138</v>
      </c>
      <c r="D13785" s="74" t="str">
        <f t="shared" si="431"/>
        <v>jun/2019</v>
      </c>
      <c r="E13785" s="264">
        <v>43619</v>
      </c>
      <c r="F13785" s="260" t="s">
        <v>1261</v>
      </c>
      <c r="G13785" s="260" t="s">
        <v>2229</v>
      </c>
      <c r="H13785" s="265" t="s">
        <v>2250</v>
      </c>
      <c r="I13785" s="265" t="s">
        <v>135</v>
      </c>
      <c r="J13785" s="265">
        <v>-9.5</v>
      </c>
      <c r="K13785" s="83" t="str">
        <f>IFERROR(IFERROR(VLOOKUP(I13785,'DE-PARA'!B:D,3,0),VLOOKUP(I13785,'DE-PARA'!C:D,2,0)),"NÃO ENCONTRADO")</f>
        <v>Outras Saídas</v>
      </c>
      <c r="L13785" s="50" t="str">
        <f>VLOOKUP(K13785,'Base -Receita-Despesa'!$B:$AS,1,FALSE)</f>
        <v>Outras Saídas</v>
      </c>
    </row>
    <row r="13786" spans="1:12" x14ac:dyDescent="0.3">
      <c r="A13786" s="82" t="str">
        <f t="shared" si="430"/>
        <v>2019</v>
      </c>
      <c r="B13786" s="260" t="s">
        <v>2228</v>
      </c>
      <c r="C13786" s="261" t="s">
        <v>138</v>
      </c>
      <c r="D13786" s="74" t="str">
        <f t="shared" si="431"/>
        <v>jun/2019</v>
      </c>
      <c r="E13786" s="264">
        <v>43619</v>
      </c>
      <c r="F13786" s="260" t="s">
        <v>1261</v>
      </c>
      <c r="G13786" s="260" t="s">
        <v>2229</v>
      </c>
      <c r="H13786" s="265" t="s">
        <v>2250</v>
      </c>
      <c r="I13786" s="265" t="s">
        <v>135</v>
      </c>
      <c r="J13786" s="265">
        <v>-9.5</v>
      </c>
      <c r="K13786" s="83" t="str">
        <f>IFERROR(IFERROR(VLOOKUP(I13786,'DE-PARA'!B:D,3,0),VLOOKUP(I13786,'DE-PARA'!C:D,2,0)),"NÃO ENCONTRADO")</f>
        <v>Outras Saídas</v>
      </c>
      <c r="L13786" s="50" t="str">
        <f>VLOOKUP(K13786,'Base -Receita-Despesa'!$B:$AS,1,FALSE)</f>
        <v>Outras Saídas</v>
      </c>
    </row>
    <row r="13787" spans="1:12" x14ac:dyDescent="0.3">
      <c r="A13787" s="82" t="str">
        <f t="shared" si="430"/>
        <v>2019</v>
      </c>
      <c r="B13787" s="260" t="s">
        <v>2228</v>
      </c>
      <c r="C13787" s="261" t="s">
        <v>138</v>
      </c>
      <c r="D13787" s="74" t="str">
        <f t="shared" si="431"/>
        <v>jun/2019</v>
      </c>
      <c r="E13787" s="264">
        <v>43619</v>
      </c>
      <c r="F13787" s="260" t="s">
        <v>1261</v>
      </c>
      <c r="G13787" s="260" t="s">
        <v>2229</v>
      </c>
      <c r="H13787" s="265" t="s">
        <v>2250</v>
      </c>
      <c r="I13787" s="265" t="s">
        <v>135</v>
      </c>
      <c r="J13787" s="265">
        <v>-9.5</v>
      </c>
      <c r="K13787" s="83" t="str">
        <f>IFERROR(IFERROR(VLOOKUP(I13787,'DE-PARA'!B:D,3,0),VLOOKUP(I13787,'DE-PARA'!C:D,2,0)),"NÃO ENCONTRADO")</f>
        <v>Outras Saídas</v>
      </c>
      <c r="L13787" s="50" t="str">
        <f>VLOOKUP(K13787,'Base -Receita-Despesa'!$B:$AS,1,FALSE)</f>
        <v>Outras Saídas</v>
      </c>
    </row>
    <row r="13788" spans="1:12" x14ac:dyDescent="0.3">
      <c r="A13788" s="82" t="str">
        <f t="shared" si="430"/>
        <v>2019</v>
      </c>
      <c r="B13788" s="260" t="s">
        <v>2228</v>
      </c>
      <c r="C13788" s="261" t="s">
        <v>138</v>
      </c>
      <c r="D13788" s="74" t="str">
        <f t="shared" si="431"/>
        <v>jun/2019</v>
      </c>
      <c r="E13788" s="264">
        <v>43619</v>
      </c>
      <c r="F13788" s="260" t="s">
        <v>1261</v>
      </c>
      <c r="G13788" s="260" t="s">
        <v>2229</v>
      </c>
      <c r="H13788" s="265" t="s">
        <v>2250</v>
      </c>
      <c r="I13788" s="265" t="s">
        <v>135</v>
      </c>
      <c r="J13788" s="265">
        <v>-9.5</v>
      </c>
      <c r="K13788" s="83" t="str">
        <f>IFERROR(IFERROR(VLOOKUP(I13788,'DE-PARA'!B:D,3,0),VLOOKUP(I13788,'DE-PARA'!C:D,2,0)),"NÃO ENCONTRADO")</f>
        <v>Outras Saídas</v>
      </c>
      <c r="L13788" s="50" t="str">
        <f>VLOOKUP(K13788,'Base -Receita-Despesa'!$B:$AS,1,FALSE)</f>
        <v>Outras Saídas</v>
      </c>
    </row>
    <row r="13789" spans="1:12" x14ac:dyDescent="0.3">
      <c r="A13789" s="82" t="str">
        <f t="shared" si="430"/>
        <v>2019</v>
      </c>
      <c r="B13789" s="260" t="s">
        <v>2228</v>
      </c>
      <c r="C13789" s="261" t="s">
        <v>138</v>
      </c>
      <c r="D13789" s="74" t="str">
        <f t="shared" si="431"/>
        <v>jun/2019</v>
      </c>
      <c r="E13789" s="264">
        <v>43619</v>
      </c>
      <c r="F13789" s="260">
        <v>1965</v>
      </c>
      <c r="G13789" s="260" t="s">
        <v>2229</v>
      </c>
      <c r="H13789" s="265" t="s">
        <v>4464</v>
      </c>
      <c r="I13789" s="265" t="s">
        <v>118</v>
      </c>
      <c r="J13789" s="266">
        <v>-116447.21</v>
      </c>
      <c r="K13789" s="83" t="str">
        <f>IFERROR(IFERROR(VLOOKUP(I13789,'DE-PARA'!B:D,3,0),VLOOKUP(I13789,'DE-PARA'!C:D,2,0)),"NÃO ENCONTRADO")</f>
        <v>Serviços</v>
      </c>
      <c r="L13789" s="50" t="str">
        <f>VLOOKUP(K13789,'Base -Receita-Despesa'!$B:$AS,1,FALSE)</f>
        <v>Serviços</v>
      </c>
    </row>
    <row r="13790" spans="1:12" x14ac:dyDescent="0.3">
      <c r="A13790" s="82" t="str">
        <f t="shared" si="430"/>
        <v>2019</v>
      </c>
      <c r="B13790" s="260" t="s">
        <v>2228</v>
      </c>
      <c r="C13790" s="261" t="s">
        <v>138</v>
      </c>
      <c r="D13790" s="74" t="str">
        <f t="shared" si="431"/>
        <v>jun/2019</v>
      </c>
      <c r="E13790" s="264">
        <v>43619</v>
      </c>
      <c r="F13790" s="260">
        <v>5591</v>
      </c>
      <c r="G13790" s="260" t="s">
        <v>2229</v>
      </c>
      <c r="H13790" s="265" t="s">
        <v>2349</v>
      </c>
      <c r="I13790" s="265" t="s">
        <v>181</v>
      </c>
      <c r="J13790" s="266">
        <v>-20085.2</v>
      </c>
      <c r="K13790" s="83" t="str">
        <f>IFERROR(IFERROR(VLOOKUP(I13790,'DE-PARA'!B:D,3,0),VLOOKUP(I13790,'DE-PARA'!C:D,2,0)),"NÃO ENCONTRADO")</f>
        <v>Serviços</v>
      </c>
      <c r="L13790" s="50" t="str">
        <f>VLOOKUP(K13790,'Base -Receita-Despesa'!$B:$AS,1,FALSE)</f>
        <v>Serviços</v>
      </c>
    </row>
    <row r="13791" spans="1:12" x14ac:dyDescent="0.3">
      <c r="A13791" s="82" t="str">
        <f t="shared" si="430"/>
        <v>2019</v>
      </c>
      <c r="B13791" s="260" t="s">
        <v>2228</v>
      </c>
      <c r="C13791" s="261" t="s">
        <v>138</v>
      </c>
      <c r="D13791" s="74" t="str">
        <f t="shared" si="431"/>
        <v>jun/2019</v>
      </c>
      <c r="E13791" s="264">
        <v>43619</v>
      </c>
      <c r="F13791" s="260">
        <v>5592</v>
      </c>
      <c r="G13791" s="260" t="s">
        <v>2229</v>
      </c>
      <c r="H13791" s="265" t="s">
        <v>2349</v>
      </c>
      <c r="I13791" s="265" t="s">
        <v>181</v>
      </c>
      <c r="J13791" s="266">
        <v>-13660.25</v>
      </c>
      <c r="K13791" s="83" t="str">
        <f>IFERROR(IFERROR(VLOOKUP(I13791,'DE-PARA'!B:D,3,0),VLOOKUP(I13791,'DE-PARA'!C:D,2,0)),"NÃO ENCONTRADO")</f>
        <v>Serviços</v>
      </c>
      <c r="L13791" s="50" t="str">
        <f>VLOOKUP(K13791,'Base -Receita-Despesa'!$B:$AS,1,FALSE)</f>
        <v>Serviços</v>
      </c>
    </row>
    <row r="13792" spans="1:12" x14ac:dyDescent="0.3">
      <c r="A13792" s="82" t="str">
        <f t="shared" si="430"/>
        <v>2019</v>
      </c>
      <c r="B13792" s="260" t="s">
        <v>2228</v>
      </c>
      <c r="C13792" s="261" t="s">
        <v>138</v>
      </c>
      <c r="D13792" s="74" t="str">
        <f t="shared" si="431"/>
        <v>jun/2019</v>
      </c>
      <c r="E13792" s="264">
        <v>43619</v>
      </c>
      <c r="F13792" s="260" t="s">
        <v>1061</v>
      </c>
      <c r="G13792" s="260" t="s">
        <v>2229</v>
      </c>
      <c r="H13792" s="265" t="s">
        <v>4370</v>
      </c>
      <c r="I13792" s="265" t="s">
        <v>126</v>
      </c>
      <c r="J13792" s="266">
        <v>627594.19999999995</v>
      </c>
      <c r="K13792" s="83" t="str">
        <f>IFERROR(IFERROR(VLOOKUP(I13792,'DE-PARA'!B:D,3,0),VLOOKUP(I13792,'DE-PARA'!C:D,2,0)),"NÃO ENCONTRADO")</f>
        <v>TEV – Transferências Entre Contas (Entradas)</v>
      </c>
      <c r="L13792" s="50" t="str">
        <f>VLOOKUP(K13792,'Base -Receita-Despesa'!$B:$AS,1,FALSE)</f>
        <v>TEV – Transferências Entre Contas (Entradas)</v>
      </c>
    </row>
    <row r="13793" spans="1:12" x14ac:dyDescent="0.3">
      <c r="A13793" s="82" t="str">
        <f t="shared" si="430"/>
        <v>2019</v>
      </c>
      <c r="B13793" s="260" t="s">
        <v>2228</v>
      </c>
      <c r="C13793" s="261" t="s">
        <v>138</v>
      </c>
      <c r="D13793" s="74" t="str">
        <f t="shared" si="431"/>
        <v>jun/2019</v>
      </c>
      <c r="E13793" s="264">
        <v>43619</v>
      </c>
      <c r="F13793" s="260" t="s">
        <v>1061</v>
      </c>
      <c r="G13793" s="260" t="s">
        <v>2229</v>
      </c>
      <c r="H13793" s="265" t="s">
        <v>4370</v>
      </c>
      <c r="I13793" s="265" t="s">
        <v>126</v>
      </c>
      <c r="J13793" s="266">
        <v>500000</v>
      </c>
      <c r="K13793" s="83" t="str">
        <f>IFERROR(IFERROR(VLOOKUP(I13793,'DE-PARA'!B:D,3,0),VLOOKUP(I13793,'DE-PARA'!C:D,2,0)),"NÃO ENCONTRADO")</f>
        <v>TEV – Transferências Entre Contas (Entradas)</v>
      </c>
      <c r="L13793" s="50" t="str">
        <f>VLOOKUP(K13793,'Base -Receita-Despesa'!$B:$AS,1,FALSE)</f>
        <v>TEV – Transferências Entre Contas (Entradas)</v>
      </c>
    </row>
    <row r="13794" spans="1:12" x14ac:dyDescent="0.3">
      <c r="A13794" s="82" t="str">
        <f t="shared" si="430"/>
        <v>2019</v>
      </c>
      <c r="B13794" s="260" t="s">
        <v>2228</v>
      </c>
      <c r="C13794" s="261" t="s">
        <v>138</v>
      </c>
      <c r="D13794" s="74" t="str">
        <f t="shared" si="431"/>
        <v>jun/2019</v>
      </c>
      <c r="E13794" s="264">
        <v>43620</v>
      </c>
      <c r="F13794" s="260">
        <v>25771</v>
      </c>
      <c r="G13794" s="260" t="s">
        <v>2229</v>
      </c>
      <c r="H13794" s="265" t="s">
        <v>2456</v>
      </c>
      <c r="I13794" s="265" t="s">
        <v>2182</v>
      </c>
      <c r="J13794" s="266">
        <v>-1930.94</v>
      </c>
      <c r="K13794" s="83" t="str">
        <f>IFERROR(IFERROR(VLOOKUP(I13794,'DE-PARA'!B:D,3,0),VLOOKUP(I13794,'DE-PARA'!C:D,2,0)),"NÃO ENCONTRADO")</f>
        <v>Materiais</v>
      </c>
      <c r="L13794" s="50" t="str">
        <f>VLOOKUP(K13794,'Base -Receita-Despesa'!$B:$AS,1,FALSE)</f>
        <v>Materiais</v>
      </c>
    </row>
    <row r="13795" spans="1:12" x14ac:dyDescent="0.3">
      <c r="A13795" s="82" t="str">
        <f t="shared" si="430"/>
        <v>2019</v>
      </c>
      <c r="B13795" s="260" t="s">
        <v>2228</v>
      </c>
      <c r="C13795" s="261" t="s">
        <v>138</v>
      </c>
      <c r="D13795" s="74" t="str">
        <f t="shared" si="431"/>
        <v>jun/2019</v>
      </c>
      <c r="E13795" s="264">
        <v>43620</v>
      </c>
      <c r="F13795" s="260">
        <v>15247</v>
      </c>
      <c r="G13795" s="260" t="s">
        <v>2229</v>
      </c>
      <c r="H13795" s="265" t="s">
        <v>4384</v>
      </c>
      <c r="I13795" s="265" t="s">
        <v>200</v>
      </c>
      <c r="J13795" s="266">
        <v>-9308.61</v>
      </c>
      <c r="K13795" s="83" t="str">
        <f>IFERROR(IFERROR(VLOOKUP(I13795,'DE-PARA'!B:D,3,0),VLOOKUP(I13795,'DE-PARA'!C:D,2,0)),"NÃO ENCONTRADO")</f>
        <v>Serviços</v>
      </c>
      <c r="L13795" s="50" t="str">
        <f>VLOOKUP(K13795,'Base -Receita-Despesa'!$B:$AS,1,FALSE)</f>
        <v>Serviços</v>
      </c>
    </row>
    <row r="13796" spans="1:12" x14ac:dyDescent="0.3">
      <c r="A13796" s="82" t="str">
        <f t="shared" si="430"/>
        <v>2019</v>
      </c>
      <c r="B13796" s="260" t="s">
        <v>2228</v>
      </c>
      <c r="C13796" s="261" t="s">
        <v>138</v>
      </c>
      <c r="D13796" s="74" t="str">
        <f t="shared" si="431"/>
        <v>jun/2019</v>
      </c>
      <c r="E13796" s="264">
        <v>43620</v>
      </c>
      <c r="F13796" s="260">
        <v>85745</v>
      </c>
      <c r="G13796" s="262" t="s">
        <v>2229</v>
      </c>
      <c r="H13796" s="265" t="s">
        <v>528</v>
      </c>
      <c r="I13796" s="265" t="s">
        <v>2181</v>
      </c>
      <c r="J13796" s="265">
        <v>-194</v>
      </c>
      <c r="K13796" s="83" t="str">
        <f>IFERROR(IFERROR(VLOOKUP(I13796,'DE-PARA'!B:D,3,0),VLOOKUP(I13796,'DE-PARA'!C:D,2,0)),"NÃO ENCONTRADO")</f>
        <v>Materiais</v>
      </c>
      <c r="L13796" s="50" t="str">
        <f>VLOOKUP(K13796,'Base -Receita-Despesa'!$B:$AS,1,FALSE)</f>
        <v>Materiais</v>
      </c>
    </row>
    <row r="13797" spans="1:12" x14ac:dyDescent="0.3">
      <c r="A13797" s="82" t="str">
        <f t="shared" si="430"/>
        <v>2019</v>
      </c>
      <c r="B13797" s="260" t="s">
        <v>2228</v>
      </c>
      <c r="C13797" s="261" t="s">
        <v>138</v>
      </c>
      <c r="D13797" s="74" t="str">
        <f t="shared" si="431"/>
        <v>jun/2019</v>
      </c>
      <c r="E13797" s="264">
        <v>43620</v>
      </c>
      <c r="F13797" s="260">
        <v>86487</v>
      </c>
      <c r="G13797" s="262" t="s">
        <v>2229</v>
      </c>
      <c r="H13797" s="265" t="s">
        <v>528</v>
      </c>
      <c r="I13797" s="265" t="s">
        <v>2182</v>
      </c>
      <c r="J13797" s="265">
        <v>-468</v>
      </c>
      <c r="K13797" s="83" t="str">
        <f>IFERROR(IFERROR(VLOOKUP(I13797,'DE-PARA'!B:D,3,0),VLOOKUP(I13797,'DE-PARA'!C:D,2,0)),"NÃO ENCONTRADO")</f>
        <v>Materiais</v>
      </c>
      <c r="L13797" s="50" t="str">
        <f>VLOOKUP(K13797,'Base -Receita-Despesa'!$B:$AS,1,FALSE)</f>
        <v>Materiais</v>
      </c>
    </row>
    <row r="13798" spans="1:12" x14ac:dyDescent="0.3">
      <c r="A13798" s="82" t="str">
        <f t="shared" si="430"/>
        <v>2019</v>
      </c>
      <c r="B13798" s="260" t="s">
        <v>2228</v>
      </c>
      <c r="C13798" s="261" t="s">
        <v>138</v>
      </c>
      <c r="D13798" s="74" t="str">
        <f t="shared" si="431"/>
        <v>jun/2019</v>
      </c>
      <c r="E13798" s="264">
        <v>43620</v>
      </c>
      <c r="F13798" s="260">
        <v>86523</v>
      </c>
      <c r="G13798" s="262" t="s">
        <v>2229</v>
      </c>
      <c r="H13798" s="265" t="s">
        <v>528</v>
      </c>
      <c r="I13798" s="265" t="s">
        <v>2182</v>
      </c>
      <c r="J13798" s="266">
        <v>-4072.52</v>
      </c>
      <c r="K13798" s="83" t="str">
        <f>IFERROR(IFERROR(VLOOKUP(I13798,'DE-PARA'!B:D,3,0),VLOOKUP(I13798,'DE-PARA'!C:D,2,0)),"NÃO ENCONTRADO")</f>
        <v>Materiais</v>
      </c>
      <c r="L13798" s="50" t="str">
        <f>VLOOKUP(K13798,'Base -Receita-Despesa'!$B:$AS,1,FALSE)</f>
        <v>Materiais</v>
      </c>
    </row>
    <row r="13799" spans="1:12" x14ac:dyDescent="0.3">
      <c r="A13799" s="82" t="str">
        <f t="shared" si="430"/>
        <v>2019</v>
      </c>
      <c r="B13799" s="260" t="s">
        <v>2228</v>
      </c>
      <c r="C13799" s="261" t="s">
        <v>138</v>
      </c>
      <c r="D13799" s="74" t="str">
        <f t="shared" si="431"/>
        <v>jun/2019</v>
      </c>
      <c r="E13799" s="264">
        <v>43620</v>
      </c>
      <c r="F13799" s="260">
        <v>87618</v>
      </c>
      <c r="G13799" s="260" t="s">
        <v>2229</v>
      </c>
      <c r="H13799" s="269" t="s">
        <v>528</v>
      </c>
      <c r="I13799" s="265" t="s">
        <v>2182</v>
      </c>
      <c r="J13799" s="266">
        <v>-1038.4000000000001</v>
      </c>
      <c r="K13799" s="83" t="str">
        <f>IFERROR(IFERROR(VLOOKUP(I13799,'DE-PARA'!B:D,3,0),VLOOKUP(I13799,'DE-PARA'!C:D,2,0)),"NÃO ENCONTRADO")</f>
        <v>Materiais</v>
      </c>
      <c r="L13799" s="50" t="str">
        <f>VLOOKUP(K13799,'Base -Receita-Despesa'!$B:$AS,1,FALSE)</f>
        <v>Materiais</v>
      </c>
    </row>
    <row r="13800" spans="1:12" x14ac:dyDescent="0.3">
      <c r="A13800" s="82" t="str">
        <f t="shared" si="430"/>
        <v>2019</v>
      </c>
      <c r="B13800" s="260" t="s">
        <v>2228</v>
      </c>
      <c r="C13800" s="261" t="s">
        <v>138</v>
      </c>
      <c r="D13800" s="74" t="str">
        <f t="shared" si="431"/>
        <v>jun/2019</v>
      </c>
      <c r="E13800" s="264">
        <v>43620</v>
      </c>
      <c r="F13800" s="260">
        <v>1071641</v>
      </c>
      <c r="G13800" s="260" t="s">
        <v>2284</v>
      </c>
      <c r="H13800" s="265" t="s">
        <v>2605</v>
      </c>
      <c r="I13800" s="265" t="s">
        <v>2182</v>
      </c>
      <c r="J13800" s="266">
        <v>-4551.49</v>
      </c>
      <c r="K13800" s="83" t="str">
        <f>IFERROR(IFERROR(VLOOKUP(I13800,'DE-PARA'!B:D,3,0),VLOOKUP(I13800,'DE-PARA'!C:D,2,0)),"NÃO ENCONTRADO")</f>
        <v>Materiais</v>
      </c>
      <c r="L13800" s="50" t="str">
        <f>VLOOKUP(K13800,'Base -Receita-Despesa'!$B:$AS,1,FALSE)</f>
        <v>Materiais</v>
      </c>
    </row>
    <row r="13801" spans="1:12" x14ac:dyDescent="0.3">
      <c r="A13801" s="82" t="str">
        <f t="shared" si="430"/>
        <v>2019</v>
      </c>
      <c r="B13801" s="260" t="s">
        <v>2228</v>
      </c>
      <c r="C13801" s="261" t="s">
        <v>138</v>
      </c>
      <c r="D13801" s="74" t="str">
        <f t="shared" si="431"/>
        <v>jun/2019</v>
      </c>
      <c r="E13801" s="264">
        <v>43620</v>
      </c>
      <c r="F13801" s="260">
        <v>1077852</v>
      </c>
      <c r="G13801" s="262" t="s">
        <v>2229</v>
      </c>
      <c r="H13801" s="265" t="s">
        <v>2605</v>
      </c>
      <c r="I13801" s="265" t="s">
        <v>2182</v>
      </c>
      <c r="J13801" s="266">
        <v>-1502.21</v>
      </c>
      <c r="K13801" s="83" t="str">
        <f>IFERROR(IFERROR(VLOOKUP(I13801,'DE-PARA'!B:D,3,0),VLOOKUP(I13801,'DE-PARA'!C:D,2,0)),"NÃO ENCONTRADO")</f>
        <v>Materiais</v>
      </c>
      <c r="L13801" s="50" t="str">
        <f>VLOOKUP(K13801,'Base -Receita-Despesa'!$B:$AS,1,FALSE)</f>
        <v>Materiais</v>
      </c>
    </row>
    <row r="13802" spans="1:12" x14ac:dyDescent="0.3">
      <c r="A13802" s="82" t="str">
        <f t="shared" ref="A13802:A13865" si="432">IF(K13802="NÃO ENCONTRADO",0,RIGHT(D13802,4))</f>
        <v>2019</v>
      </c>
      <c r="B13802" s="260" t="s">
        <v>2228</v>
      </c>
      <c r="C13802" s="261" t="s">
        <v>138</v>
      </c>
      <c r="D13802" s="74" t="str">
        <f t="shared" si="431"/>
        <v>jun/2019</v>
      </c>
      <c r="E13802" s="264">
        <v>43620</v>
      </c>
      <c r="F13802" s="260">
        <v>1142405</v>
      </c>
      <c r="G13802" s="260" t="s">
        <v>2229</v>
      </c>
      <c r="H13802" s="265" t="s">
        <v>4400</v>
      </c>
      <c r="I13802" s="265" t="s">
        <v>2181</v>
      </c>
      <c r="J13802" s="266">
        <v>-2205.16</v>
      </c>
      <c r="K13802" s="83" t="str">
        <f>IFERROR(IFERROR(VLOOKUP(I13802,'DE-PARA'!B:D,3,0),VLOOKUP(I13802,'DE-PARA'!C:D,2,0)),"NÃO ENCONTRADO")</f>
        <v>Materiais</v>
      </c>
      <c r="L13802" s="50" t="str">
        <f>VLOOKUP(K13802,'Base -Receita-Despesa'!$B:$AS,1,FALSE)</f>
        <v>Materiais</v>
      </c>
    </row>
    <row r="13803" spans="1:12" x14ac:dyDescent="0.3">
      <c r="A13803" s="82" t="str">
        <f t="shared" si="432"/>
        <v>2019</v>
      </c>
      <c r="B13803" s="260" t="s">
        <v>2228</v>
      </c>
      <c r="C13803" s="261" t="s">
        <v>138</v>
      </c>
      <c r="D13803" s="74" t="str">
        <f t="shared" si="431"/>
        <v>jun/2019</v>
      </c>
      <c r="E13803" s="264">
        <v>43620</v>
      </c>
      <c r="F13803" s="260">
        <v>2612967</v>
      </c>
      <c r="G13803" s="260" t="s">
        <v>2229</v>
      </c>
      <c r="H13803" s="265" t="s">
        <v>2784</v>
      </c>
      <c r="I13803" s="265" t="s">
        <v>164</v>
      </c>
      <c r="J13803" s="265">
        <v>-46.17</v>
      </c>
      <c r="K13803" s="83" t="str">
        <f>IFERROR(IFERROR(VLOOKUP(I13803,'DE-PARA'!B:D,3,0),VLOOKUP(I13803,'DE-PARA'!C:D,2,0)),"NÃO ENCONTRADO")</f>
        <v>Concessionárias (água, luz e telefone)</v>
      </c>
      <c r="L13803" s="50" t="str">
        <f>VLOOKUP(K13803,'Base -Receita-Despesa'!$B:$AS,1,FALSE)</f>
        <v>Concessionárias (água, luz e telefone)</v>
      </c>
    </row>
    <row r="13804" spans="1:12" x14ac:dyDescent="0.3">
      <c r="A13804" s="82" t="str">
        <f t="shared" si="432"/>
        <v>2019</v>
      </c>
      <c r="B13804" s="260" t="s">
        <v>2228</v>
      </c>
      <c r="C13804" s="261" t="s">
        <v>138</v>
      </c>
      <c r="D13804" s="74" t="str">
        <f t="shared" si="431"/>
        <v>jun/2019</v>
      </c>
      <c r="E13804" s="264">
        <v>43620</v>
      </c>
      <c r="F13804" s="260">
        <v>2612967</v>
      </c>
      <c r="G13804" s="260" t="s">
        <v>2229</v>
      </c>
      <c r="H13804" s="265" t="s">
        <v>2784</v>
      </c>
      <c r="I13804" s="265" t="s">
        <v>562</v>
      </c>
      <c r="J13804" s="265">
        <v>-0.74</v>
      </c>
      <c r="K13804" s="83" t="str">
        <f>IFERROR(IFERROR(VLOOKUP(I13804,'DE-PARA'!B:D,3,0),VLOOKUP(I13804,'DE-PARA'!C:D,2,0)),"NÃO ENCONTRADO")</f>
        <v>Outras Saídas</v>
      </c>
      <c r="L13804" s="50" t="str">
        <f>VLOOKUP(K13804,'Base -Receita-Despesa'!$B:$AS,1,FALSE)</f>
        <v>Outras Saídas</v>
      </c>
    </row>
    <row r="13805" spans="1:12" x14ac:dyDescent="0.3">
      <c r="A13805" s="82" t="str">
        <f t="shared" si="432"/>
        <v>2019</v>
      </c>
      <c r="B13805" s="260" t="s">
        <v>2228</v>
      </c>
      <c r="C13805" s="261" t="s">
        <v>138</v>
      </c>
      <c r="D13805" s="74" t="str">
        <f t="shared" si="431"/>
        <v>jun/2019</v>
      </c>
      <c r="E13805" s="264">
        <v>43620</v>
      </c>
      <c r="F13805" s="260">
        <v>198</v>
      </c>
      <c r="G13805" s="262" t="s">
        <v>2229</v>
      </c>
      <c r="H13805" s="265" t="s">
        <v>212</v>
      </c>
      <c r="I13805" s="265" t="s">
        <v>213</v>
      </c>
      <c r="J13805" s="266">
        <v>-5133.33</v>
      </c>
      <c r="K13805" s="83" t="str">
        <f>IFERROR(IFERROR(VLOOKUP(I13805,'DE-PARA'!B:D,3,0),VLOOKUP(I13805,'DE-PARA'!C:D,2,0)),"NÃO ENCONTRADO")</f>
        <v>Serviços</v>
      </c>
      <c r="L13805" s="50" t="str">
        <f>VLOOKUP(K13805,'Base -Receita-Despesa'!$B:$AS,1,FALSE)</f>
        <v>Serviços</v>
      </c>
    </row>
    <row r="13806" spans="1:12" x14ac:dyDescent="0.3">
      <c r="A13806" s="82" t="str">
        <f t="shared" si="432"/>
        <v>2019</v>
      </c>
      <c r="B13806" s="260" t="s">
        <v>2228</v>
      </c>
      <c r="C13806" s="261" t="s">
        <v>138</v>
      </c>
      <c r="D13806" s="74" t="str">
        <f t="shared" si="431"/>
        <v>jun/2019</v>
      </c>
      <c r="E13806" s="264">
        <v>43620</v>
      </c>
      <c r="F13806" s="260" t="s">
        <v>1431</v>
      </c>
      <c r="G13806" s="260" t="s">
        <v>2229</v>
      </c>
      <c r="H13806" s="265" t="s">
        <v>4563</v>
      </c>
      <c r="I13806" s="265" t="s">
        <v>141</v>
      </c>
      <c r="J13806" s="266">
        <v>-3303.02</v>
      </c>
      <c r="K13806" s="83" t="str">
        <f>IFERROR(IFERROR(VLOOKUP(I13806,'DE-PARA'!B:D,3,0),VLOOKUP(I13806,'DE-PARA'!C:D,2,0)),"NÃO ENCONTRADO")</f>
        <v>Pessoal</v>
      </c>
      <c r="L13806" s="50" t="str">
        <f>VLOOKUP(K13806,'Base -Receita-Despesa'!$B:$AS,1,FALSE)</f>
        <v>Pessoal</v>
      </c>
    </row>
    <row r="13807" spans="1:12" x14ac:dyDescent="0.3">
      <c r="A13807" s="82" t="str">
        <f t="shared" si="432"/>
        <v>2019</v>
      </c>
      <c r="B13807" s="260" t="s">
        <v>2228</v>
      </c>
      <c r="C13807" s="261" t="s">
        <v>138</v>
      </c>
      <c r="D13807" s="74" t="str">
        <f t="shared" si="431"/>
        <v>jun/2019</v>
      </c>
      <c r="E13807" s="264">
        <v>43620</v>
      </c>
      <c r="F13807" s="260" t="s">
        <v>1267</v>
      </c>
      <c r="G13807" s="260" t="s">
        <v>2229</v>
      </c>
      <c r="H13807" s="265" t="s">
        <v>4564</v>
      </c>
      <c r="I13807" s="265" t="s">
        <v>160</v>
      </c>
      <c r="J13807" s="266">
        <v>-2000</v>
      </c>
      <c r="K13807" s="83" t="str">
        <f>IFERROR(IFERROR(VLOOKUP(I13807,'DE-PARA'!B:D,3,0),VLOOKUP(I13807,'DE-PARA'!C:D,2,0)),"NÃO ENCONTRADO")</f>
        <v>Outras Saídas</v>
      </c>
      <c r="L13807" s="50" t="str">
        <f>VLOOKUP(K13807,'Base -Receita-Despesa'!$B:$AS,1,FALSE)</f>
        <v>Outras Saídas</v>
      </c>
    </row>
    <row r="13808" spans="1:12" x14ac:dyDescent="0.3">
      <c r="A13808" s="82" t="str">
        <f t="shared" si="432"/>
        <v>2019</v>
      </c>
      <c r="B13808" s="260" t="s">
        <v>2228</v>
      </c>
      <c r="C13808" s="261" t="s">
        <v>138</v>
      </c>
      <c r="D13808" s="74" t="str">
        <f t="shared" si="431"/>
        <v>jun/2019</v>
      </c>
      <c r="E13808" s="264">
        <v>43620</v>
      </c>
      <c r="F13808" s="260" t="s">
        <v>4517</v>
      </c>
      <c r="G13808" s="260" t="s">
        <v>2229</v>
      </c>
      <c r="H13808" s="265" t="s">
        <v>1785</v>
      </c>
      <c r="I13808" s="265" t="s">
        <v>2209</v>
      </c>
      <c r="J13808" s="265">
        <v>-313.16000000000003</v>
      </c>
      <c r="K13808" s="83" t="str">
        <f>IFERROR(IFERROR(VLOOKUP(I13808,'DE-PARA'!B:D,3,0),VLOOKUP(I13808,'DE-PARA'!C:D,2,0)),"NÃO ENCONTRADO")</f>
        <v>Despesas com Viagens</v>
      </c>
      <c r="L13808" s="50" t="str">
        <f>VLOOKUP(K13808,'Base -Receita-Despesa'!$B:$AS,1,FALSE)</f>
        <v>Despesas com Viagens</v>
      </c>
    </row>
    <row r="13809" spans="1:12" x14ac:dyDescent="0.3">
      <c r="A13809" s="82" t="str">
        <f t="shared" si="432"/>
        <v>2019</v>
      </c>
      <c r="B13809" s="260" t="s">
        <v>2228</v>
      </c>
      <c r="C13809" s="261" t="s">
        <v>138</v>
      </c>
      <c r="D13809" s="74" t="str">
        <f t="shared" si="431"/>
        <v>jun/2019</v>
      </c>
      <c r="E13809" s="264">
        <v>43620</v>
      </c>
      <c r="F13809" s="260">
        <v>8661</v>
      </c>
      <c r="G13809" s="260" t="s">
        <v>2229</v>
      </c>
      <c r="H13809" s="265" t="s">
        <v>4443</v>
      </c>
      <c r="I13809" s="265" t="s">
        <v>2182</v>
      </c>
      <c r="J13809" s="265">
        <v>-929.95</v>
      </c>
      <c r="K13809" s="83" t="str">
        <f>IFERROR(IFERROR(VLOOKUP(I13809,'DE-PARA'!B:D,3,0),VLOOKUP(I13809,'DE-PARA'!C:D,2,0)),"NÃO ENCONTRADO")</f>
        <v>Materiais</v>
      </c>
      <c r="L13809" s="50" t="str">
        <f>VLOOKUP(K13809,'Base -Receita-Despesa'!$B:$AS,1,FALSE)</f>
        <v>Materiais</v>
      </c>
    </row>
    <row r="13810" spans="1:12" x14ac:dyDescent="0.3">
      <c r="A13810" s="82" t="str">
        <f t="shared" si="432"/>
        <v>2019</v>
      </c>
      <c r="B13810" s="260" t="s">
        <v>2228</v>
      </c>
      <c r="C13810" s="261" t="s">
        <v>138</v>
      </c>
      <c r="D13810" s="74" t="str">
        <f t="shared" si="431"/>
        <v>jun/2019</v>
      </c>
      <c r="E13810" s="264">
        <v>43620</v>
      </c>
      <c r="F13810" s="260">
        <v>8661</v>
      </c>
      <c r="G13810" s="260" t="s">
        <v>2229</v>
      </c>
      <c r="H13810" s="265" t="s">
        <v>4443</v>
      </c>
      <c r="I13810" s="265" t="s">
        <v>562</v>
      </c>
      <c r="J13810" s="265">
        <v>-37.200000000000003</v>
      </c>
      <c r="K13810" s="83" t="str">
        <f>IFERROR(IFERROR(VLOOKUP(I13810,'DE-PARA'!B:D,3,0),VLOOKUP(I13810,'DE-PARA'!C:D,2,0)),"NÃO ENCONTRADO")</f>
        <v>Outras Saídas</v>
      </c>
      <c r="L13810" s="50" t="str">
        <f>VLOOKUP(K13810,'Base -Receita-Despesa'!$B:$AS,1,FALSE)</f>
        <v>Outras Saídas</v>
      </c>
    </row>
    <row r="13811" spans="1:12" x14ac:dyDescent="0.3">
      <c r="A13811" s="82" t="str">
        <f t="shared" si="432"/>
        <v>2019</v>
      </c>
      <c r="B13811" s="260" t="s">
        <v>2228</v>
      </c>
      <c r="C13811" s="261" t="s">
        <v>138</v>
      </c>
      <c r="D13811" s="74" t="str">
        <f t="shared" si="431"/>
        <v>jun/2019</v>
      </c>
      <c r="E13811" s="264">
        <v>43620</v>
      </c>
      <c r="F13811" s="260" t="s">
        <v>4565</v>
      </c>
      <c r="G13811" s="260" t="s">
        <v>2229</v>
      </c>
      <c r="H13811" s="265" t="s">
        <v>4566</v>
      </c>
      <c r="I13811" s="265" t="s">
        <v>194</v>
      </c>
      <c r="J13811" s="266">
        <v>-22948.39</v>
      </c>
      <c r="K13811" s="83" t="str">
        <f>IFERROR(IFERROR(VLOOKUP(I13811,'DE-PARA'!B:D,3,0),VLOOKUP(I13811,'DE-PARA'!C:D,2,0)),"NÃO ENCONTRADO")</f>
        <v>Encargos sobre Folha de Pagamento</v>
      </c>
      <c r="L13811" s="50" t="str">
        <f>VLOOKUP(K13811,'Base -Receita-Despesa'!$B:$AS,1,FALSE)</f>
        <v>Encargos sobre Folha de Pagamento</v>
      </c>
    </row>
    <row r="13812" spans="1:12" x14ac:dyDescent="0.3">
      <c r="A13812" s="82" t="str">
        <f t="shared" si="432"/>
        <v>2019</v>
      </c>
      <c r="B13812" s="260" t="s">
        <v>2228</v>
      </c>
      <c r="C13812" s="261" t="s">
        <v>138</v>
      </c>
      <c r="D13812" s="74" t="str">
        <f t="shared" si="431"/>
        <v>jun/2019</v>
      </c>
      <c r="E13812" s="264">
        <v>43620</v>
      </c>
      <c r="F13812" s="260" t="s">
        <v>4565</v>
      </c>
      <c r="G13812" s="260" t="s">
        <v>2229</v>
      </c>
      <c r="H13812" s="265" t="s">
        <v>4566</v>
      </c>
      <c r="I13812" s="265" t="s">
        <v>562</v>
      </c>
      <c r="J13812" s="266">
        <v>-1365.42</v>
      </c>
      <c r="K13812" s="83" t="str">
        <f>IFERROR(IFERROR(VLOOKUP(I13812,'DE-PARA'!B:D,3,0),VLOOKUP(I13812,'DE-PARA'!C:D,2,0)),"NÃO ENCONTRADO")</f>
        <v>Outras Saídas</v>
      </c>
      <c r="L13812" s="50" t="str">
        <f>VLOOKUP(K13812,'Base -Receita-Despesa'!$B:$AS,1,FALSE)</f>
        <v>Outras Saídas</v>
      </c>
    </row>
    <row r="13813" spans="1:12" x14ac:dyDescent="0.3">
      <c r="A13813" s="82" t="str">
        <f t="shared" si="432"/>
        <v>2019</v>
      </c>
      <c r="B13813" s="260" t="s">
        <v>2228</v>
      </c>
      <c r="C13813" s="261" t="s">
        <v>138</v>
      </c>
      <c r="D13813" s="74" t="str">
        <f t="shared" si="431"/>
        <v>jun/2019</v>
      </c>
      <c r="E13813" s="264">
        <v>43620</v>
      </c>
      <c r="F13813" s="260">
        <v>231</v>
      </c>
      <c r="G13813" s="260" t="s">
        <v>2229</v>
      </c>
      <c r="H13813" s="265" t="s">
        <v>4393</v>
      </c>
      <c r="I13813" s="265" t="s">
        <v>116</v>
      </c>
      <c r="J13813" s="266">
        <v>-23663.55</v>
      </c>
      <c r="K13813" s="83" t="str">
        <f>IFERROR(IFERROR(VLOOKUP(I13813,'DE-PARA'!B:D,3,0),VLOOKUP(I13813,'DE-PARA'!C:D,2,0)),"NÃO ENCONTRADO")</f>
        <v>Serviços</v>
      </c>
      <c r="L13813" s="50" t="str">
        <f>VLOOKUP(K13813,'Base -Receita-Despesa'!$B:$AS,1,FALSE)</f>
        <v>Serviços</v>
      </c>
    </row>
    <row r="13814" spans="1:12" x14ac:dyDescent="0.3">
      <c r="A13814" s="82" t="str">
        <f t="shared" si="432"/>
        <v>2019</v>
      </c>
      <c r="B13814" s="260" t="s">
        <v>2228</v>
      </c>
      <c r="C13814" s="261" t="s">
        <v>138</v>
      </c>
      <c r="D13814" s="74" t="str">
        <f t="shared" si="431"/>
        <v>jun/2019</v>
      </c>
      <c r="E13814" s="264">
        <v>43620</v>
      </c>
      <c r="F13814" s="260">
        <v>232</v>
      </c>
      <c r="G13814" s="260" t="s">
        <v>2229</v>
      </c>
      <c r="H13814" s="265" t="s">
        <v>4393</v>
      </c>
      <c r="I13814" s="265" t="s">
        <v>116</v>
      </c>
      <c r="J13814" s="265">
        <v>-325.20999999999998</v>
      </c>
      <c r="K13814" s="83" t="str">
        <f>IFERROR(IFERROR(VLOOKUP(I13814,'DE-PARA'!B:D,3,0),VLOOKUP(I13814,'DE-PARA'!C:D,2,0)),"NÃO ENCONTRADO")</f>
        <v>Serviços</v>
      </c>
      <c r="L13814" s="50" t="str">
        <f>VLOOKUP(K13814,'Base -Receita-Despesa'!$B:$AS,1,FALSE)</f>
        <v>Serviços</v>
      </c>
    </row>
    <row r="13815" spans="1:12" x14ac:dyDescent="0.3">
      <c r="A13815" s="82" t="str">
        <f t="shared" si="432"/>
        <v>2019</v>
      </c>
      <c r="B13815" s="260" t="s">
        <v>2228</v>
      </c>
      <c r="C13815" s="261" t="s">
        <v>138</v>
      </c>
      <c r="D13815" s="74" t="str">
        <f t="shared" si="431"/>
        <v>jun/2019</v>
      </c>
      <c r="E13815" s="264">
        <v>43620</v>
      </c>
      <c r="F13815" s="260" t="s">
        <v>4517</v>
      </c>
      <c r="G13815" s="260" t="s">
        <v>2229</v>
      </c>
      <c r="H13815" s="265" t="s">
        <v>4567</v>
      </c>
      <c r="I13815" s="265" t="s">
        <v>2209</v>
      </c>
      <c r="J13815" s="265">
        <v>-87.5</v>
      </c>
      <c r="K13815" s="83" t="str">
        <f>IFERROR(IFERROR(VLOOKUP(I13815,'DE-PARA'!B:D,3,0),VLOOKUP(I13815,'DE-PARA'!C:D,2,0)),"NÃO ENCONTRADO")</f>
        <v>Despesas com Viagens</v>
      </c>
      <c r="L13815" s="50" t="str">
        <f>VLOOKUP(K13815,'Base -Receita-Despesa'!$B:$AS,1,FALSE)</f>
        <v>Despesas com Viagens</v>
      </c>
    </row>
    <row r="13816" spans="1:12" x14ac:dyDescent="0.3">
      <c r="A13816" s="82" t="str">
        <f t="shared" si="432"/>
        <v>2019</v>
      </c>
      <c r="B13816" s="260" t="s">
        <v>2228</v>
      </c>
      <c r="C13816" s="261" t="s">
        <v>138</v>
      </c>
      <c r="D13816" s="74" t="str">
        <f t="shared" si="431"/>
        <v>jun/2019</v>
      </c>
      <c r="E13816" s="264">
        <v>43620</v>
      </c>
      <c r="F13816" s="260" t="s">
        <v>4517</v>
      </c>
      <c r="G13816" s="260" t="s">
        <v>2229</v>
      </c>
      <c r="H13816" s="265" t="s">
        <v>4568</v>
      </c>
      <c r="I13816" s="265" t="s">
        <v>2209</v>
      </c>
      <c r="J13816" s="265">
        <v>303.16000000000003</v>
      </c>
      <c r="K13816" s="83" t="str">
        <f>IFERROR(IFERROR(VLOOKUP(I13816,'DE-PARA'!B:D,3,0),VLOOKUP(I13816,'DE-PARA'!C:D,2,0)),"NÃO ENCONTRADO")</f>
        <v>Despesas com Viagens</v>
      </c>
      <c r="L13816" s="50" t="str">
        <f>VLOOKUP(K13816,'Base -Receita-Despesa'!$B:$AS,1,FALSE)</f>
        <v>Despesas com Viagens</v>
      </c>
    </row>
    <row r="13817" spans="1:12" x14ac:dyDescent="0.3">
      <c r="A13817" s="82" t="str">
        <f t="shared" si="432"/>
        <v>2019</v>
      </c>
      <c r="B13817" s="260" t="s">
        <v>2228</v>
      </c>
      <c r="C13817" s="261" t="s">
        <v>138</v>
      </c>
      <c r="D13817" s="74" t="str">
        <f t="shared" si="431"/>
        <v>jun/2019</v>
      </c>
      <c r="E13817" s="264">
        <v>43620</v>
      </c>
      <c r="F13817" s="260" t="s">
        <v>4517</v>
      </c>
      <c r="G13817" s="260" t="s">
        <v>2229</v>
      </c>
      <c r="H13817" s="265" t="s">
        <v>4568</v>
      </c>
      <c r="I13817" s="265" t="s">
        <v>2209</v>
      </c>
      <c r="J13817" s="265">
        <v>-303.16000000000003</v>
      </c>
      <c r="K13817" s="83" t="str">
        <f>IFERROR(IFERROR(VLOOKUP(I13817,'DE-PARA'!B:D,3,0),VLOOKUP(I13817,'DE-PARA'!C:D,2,0)),"NÃO ENCONTRADO")</f>
        <v>Despesas com Viagens</v>
      </c>
      <c r="L13817" s="50" t="str">
        <f>VLOOKUP(K13817,'Base -Receita-Despesa'!$B:$AS,1,FALSE)</f>
        <v>Despesas com Viagens</v>
      </c>
    </row>
    <row r="13818" spans="1:12" x14ac:dyDescent="0.3">
      <c r="A13818" s="82" t="str">
        <f t="shared" si="432"/>
        <v>2019</v>
      </c>
      <c r="B13818" s="260" t="s">
        <v>2228</v>
      </c>
      <c r="C13818" s="261" t="s">
        <v>138</v>
      </c>
      <c r="D13818" s="74" t="str">
        <f t="shared" si="431"/>
        <v>jun/2019</v>
      </c>
      <c r="E13818" s="264">
        <v>43620</v>
      </c>
      <c r="F13818" s="260" t="s">
        <v>4517</v>
      </c>
      <c r="G13818" s="260" t="s">
        <v>2229</v>
      </c>
      <c r="H13818" s="265" t="s">
        <v>4568</v>
      </c>
      <c r="I13818" s="265" t="s">
        <v>2209</v>
      </c>
      <c r="J13818" s="265">
        <v>-303.16000000000003</v>
      </c>
      <c r="K13818" s="83" t="str">
        <f>IFERROR(IFERROR(VLOOKUP(I13818,'DE-PARA'!B:D,3,0),VLOOKUP(I13818,'DE-PARA'!C:D,2,0)),"NÃO ENCONTRADO")</f>
        <v>Despesas com Viagens</v>
      </c>
      <c r="L13818" s="50" t="str">
        <f>VLOOKUP(K13818,'Base -Receita-Despesa'!$B:$AS,1,FALSE)</f>
        <v>Despesas com Viagens</v>
      </c>
    </row>
    <row r="13819" spans="1:12" x14ac:dyDescent="0.3">
      <c r="A13819" s="82" t="str">
        <f t="shared" si="432"/>
        <v>2019</v>
      </c>
      <c r="B13819" s="260" t="s">
        <v>2228</v>
      </c>
      <c r="C13819" s="261" t="s">
        <v>138</v>
      </c>
      <c r="D13819" s="74" t="str">
        <f t="shared" si="431"/>
        <v>jun/2019</v>
      </c>
      <c r="E13819" s="264">
        <v>43620</v>
      </c>
      <c r="F13819" s="260">
        <v>25</v>
      </c>
      <c r="G13819" s="260" t="s">
        <v>2229</v>
      </c>
      <c r="H13819" s="265" t="s">
        <v>3533</v>
      </c>
      <c r="I13819" s="265" t="s">
        <v>119</v>
      </c>
      <c r="J13819" s="266">
        <v>-148828.76999999999</v>
      </c>
      <c r="K13819" s="83" t="str">
        <f>IFERROR(IFERROR(VLOOKUP(I13819,'DE-PARA'!B:D,3,0),VLOOKUP(I13819,'DE-PARA'!C:D,2,0)),"NÃO ENCONTRADO")</f>
        <v>Serviços</v>
      </c>
      <c r="L13819" s="50" t="str">
        <f>VLOOKUP(K13819,'Base -Receita-Despesa'!$B:$AS,1,FALSE)</f>
        <v>Serviços</v>
      </c>
    </row>
    <row r="13820" spans="1:12" x14ac:dyDescent="0.3">
      <c r="A13820" s="82" t="str">
        <f t="shared" si="432"/>
        <v>2019</v>
      </c>
      <c r="B13820" s="260" t="s">
        <v>2228</v>
      </c>
      <c r="C13820" s="261" t="s">
        <v>138</v>
      </c>
      <c r="D13820" s="74" t="str">
        <f t="shared" si="431"/>
        <v>jun/2019</v>
      </c>
      <c r="E13820" s="264">
        <v>43620</v>
      </c>
      <c r="F13820" s="260">
        <v>18027</v>
      </c>
      <c r="G13820" s="260" t="s">
        <v>2232</v>
      </c>
      <c r="H13820" s="265" t="s">
        <v>4515</v>
      </c>
      <c r="I13820" s="265" t="s">
        <v>2181</v>
      </c>
      <c r="J13820" s="266">
        <v>-3772.62</v>
      </c>
      <c r="K13820" s="83" t="str">
        <f>IFERROR(IFERROR(VLOOKUP(I13820,'DE-PARA'!B:D,3,0),VLOOKUP(I13820,'DE-PARA'!C:D,2,0)),"NÃO ENCONTRADO")</f>
        <v>Materiais</v>
      </c>
      <c r="L13820" s="50" t="str">
        <f>VLOOKUP(K13820,'Base -Receita-Despesa'!$B:$AS,1,FALSE)</f>
        <v>Materiais</v>
      </c>
    </row>
    <row r="13821" spans="1:12" x14ac:dyDescent="0.3">
      <c r="A13821" s="82" t="str">
        <f t="shared" si="432"/>
        <v>2019</v>
      </c>
      <c r="B13821" s="260" t="s">
        <v>2228</v>
      </c>
      <c r="C13821" s="261" t="s">
        <v>138</v>
      </c>
      <c r="D13821" s="74" t="str">
        <f t="shared" si="431"/>
        <v>jun/2019</v>
      </c>
      <c r="E13821" s="264">
        <v>43620</v>
      </c>
      <c r="F13821" s="260" t="s">
        <v>4517</v>
      </c>
      <c r="G13821" s="260" t="s">
        <v>2229</v>
      </c>
      <c r="H13821" s="265" t="s">
        <v>4569</v>
      </c>
      <c r="I13821" s="265" t="s">
        <v>2209</v>
      </c>
      <c r="J13821" s="265">
        <v>-132.6</v>
      </c>
      <c r="K13821" s="83" t="str">
        <f>IFERROR(IFERROR(VLOOKUP(I13821,'DE-PARA'!B:D,3,0),VLOOKUP(I13821,'DE-PARA'!C:D,2,0)),"NÃO ENCONTRADO")</f>
        <v>Despesas com Viagens</v>
      </c>
      <c r="L13821" s="50" t="str">
        <f>VLOOKUP(K13821,'Base -Receita-Despesa'!$B:$AS,1,FALSE)</f>
        <v>Despesas com Viagens</v>
      </c>
    </row>
    <row r="13822" spans="1:12" x14ac:dyDescent="0.3">
      <c r="A13822" s="82" t="str">
        <f t="shared" si="432"/>
        <v>2019</v>
      </c>
      <c r="B13822" s="260" t="s">
        <v>2228</v>
      </c>
      <c r="C13822" s="261" t="s">
        <v>138</v>
      </c>
      <c r="D13822" s="74" t="str">
        <f t="shared" si="431"/>
        <v>jun/2019</v>
      </c>
      <c r="E13822" s="264">
        <v>43620</v>
      </c>
      <c r="F13822" s="260" t="s">
        <v>4517</v>
      </c>
      <c r="G13822" s="260" t="s">
        <v>2229</v>
      </c>
      <c r="H13822" s="265" t="s">
        <v>4385</v>
      </c>
      <c r="I13822" s="265" t="s">
        <v>2209</v>
      </c>
      <c r="J13822" s="265">
        <v>-160</v>
      </c>
      <c r="K13822" s="83" t="str">
        <f>IFERROR(IFERROR(VLOOKUP(I13822,'DE-PARA'!B:D,3,0),VLOOKUP(I13822,'DE-PARA'!C:D,2,0)),"NÃO ENCONTRADO")</f>
        <v>Despesas com Viagens</v>
      </c>
      <c r="L13822" s="50" t="str">
        <f>VLOOKUP(K13822,'Base -Receita-Despesa'!$B:$AS,1,FALSE)</f>
        <v>Despesas com Viagens</v>
      </c>
    </row>
    <row r="13823" spans="1:12" x14ac:dyDescent="0.3">
      <c r="A13823" s="82" t="str">
        <f t="shared" si="432"/>
        <v>2019</v>
      </c>
      <c r="B13823" s="260" t="s">
        <v>2228</v>
      </c>
      <c r="C13823" s="261" t="s">
        <v>138</v>
      </c>
      <c r="D13823" s="74" t="str">
        <f t="shared" si="431"/>
        <v>jun/2019</v>
      </c>
      <c r="E13823" s="264">
        <v>43620</v>
      </c>
      <c r="F13823" s="260" t="s">
        <v>1070</v>
      </c>
      <c r="G13823" s="260" t="s">
        <v>2229</v>
      </c>
      <c r="H13823" s="265" t="s">
        <v>1071</v>
      </c>
      <c r="I13823" s="265" t="s">
        <v>2237</v>
      </c>
      <c r="J13823" s="266">
        <v>273788.25</v>
      </c>
      <c r="K13823" s="83" t="str">
        <f>IFERROR(IFERROR(VLOOKUP(I13823,'DE-PARA'!B:D,3,0),VLOOKUP(I13823,'DE-PARA'!C:D,2,0)),"NÃO ENCONTRADO")</f>
        <v>Entrada Conta Aplicação (+)</v>
      </c>
      <c r="L13823" s="50" t="str">
        <f>VLOOKUP(K13823,'Base -Receita-Despesa'!$B:$AS,1,FALSE)</f>
        <v>ENTRADA CONTA APLICAÇÃO (+)</v>
      </c>
    </row>
    <row r="13824" spans="1:12" x14ac:dyDescent="0.3">
      <c r="A13824" s="82" t="str">
        <f t="shared" si="432"/>
        <v>2019</v>
      </c>
      <c r="B13824" s="260" t="s">
        <v>2228</v>
      </c>
      <c r="C13824" s="261" t="s">
        <v>138</v>
      </c>
      <c r="D13824" s="74" t="str">
        <f t="shared" si="431"/>
        <v>jun/2019</v>
      </c>
      <c r="E13824" s="264">
        <v>43620</v>
      </c>
      <c r="F13824" s="260">
        <v>280895</v>
      </c>
      <c r="G13824" s="260" t="s">
        <v>2229</v>
      </c>
      <c r="H13824" s="269" t="s">
        <v>4471</v>
      </c>
      <c r="I13824" s="265" t="s">
        <v>2182</v>
      </c>
      <c r="J13824" s="265">
        <v>-342.26</v>
      </c>
      <c r="K13824" s="83" t="str">
        <f>IFERROR(IFERROR(VLOOKUP(I13824,'DE-PARA'!B:D,3,0),VLOOKUP(I13824,'DE-PARA'!C:D,2,0)),"NÃO ENCONTRADO")</f>
        <v>Materiais</v>
      </c>
      <c r="L13824" s="50" t="str">
        <f>VLOOKUP(K13824,'Base -Receita-Despesa'!$B:$AS,1,FALSE)</f>
        <v>Materiais</v>
      </c>
    </row>
    <row r="13825" spans="1:12" x14ac:dyDescent="0.3">
      <c r="A13825" s="82" t="str">
        <f t="shared" si="432"/>
        <v>2019</v>
      </c>
      <c r="B13825" s="260" t="s">
        <v>2228</v>
      </c>
      <c r="C13825" s="261" t="s">
        <v>138</v>
      </c>
      <c r="D13825" s="74" t="str">
        <f t="shared" si="431"/>
        <v>jun/2019</v>
      </c>
      <c r="E13825" s="264">
        <v>43620</v>
      </c>
      <c r="F13825" s="260">
        <v>280895</v>
      </c>
      <c r="G13825" s="260" t="s">
        <v>2229</v>
      </c>
      <c r="H13825" s="269" t="s">
        <v>4471</v>
      </c>
      <c r="I13825" s="265" t="s">
        <v>562</v>
      </c>
      <c r="J13825" s="265">
        <v>-1.37</v>
      </c>
      <c r="K13825" s="83" t="str">
        <f>IFERROR(IFERROR(VLOOKUP(I13825,'DE-PARA'!B:D,3,0),VLOOKUP(I13825,'DE-PARA'!C:D,2,0)),"NÃO ENCONTRADO")</f>
        <v>Outras Saídas</v>
      </c>
      <c r="L13825" s="50" t="str">
        <f>VLOOKUP(K13825,'Base -Receita-Despesa'!$B:$AS,1,FALSE)</f>
        <v>Outras Saídas</v>
      </c>
    </row>
    <row r="13826" spans="1:12" x14ac:dyDescent="0.3">
      <c r="A13826" s="82" t="str">
        <f t="shared" si="432"/>
        <v>2019</v>
      </c>
      <c r="B13826" s="260" t="s">
        <v>2228</v>
      </c>
      <c r="C13826" s="261" t="s">
        <v>138</v>
      </c>
      <c r="D13826" s="74" t="str">
        <f t="shared" si="431"/>
        <v>jun/2019</v>
      </c>
      <c r="E13826" s="264">
        <v>43620</v>
      </c>
      <c r="F13826" s="260">
        <v>280555</v>
      </c>
      <c r="G13826" s="260" t="s">
        <v>2229</v>
      </c>
      <c r="H13826" s="269" t="s">
        <v>4471</v>
      </c>
      <c r="I13826" s="265" t="s">
        <v>2181</v>
      </c>
      <c r="J13826" s="265">
        <v>-585.28</v>
      </c>
      <c r="K13826" s="83" t="str">
        <f>IFERROR(IFERROR(VLOOKUP(I13826,'DE-PARA'!B:D,3,0),VLOOKUP(I13826,'DE-PARA'!C:D,2,0)),"NÃO ENCONTRADO")</f>
        <v>Materiais</v>
      </c>
      <c r="L13826" s="50" t="str">
        <f>VLOOKUP(K13826,'Base -Receita-Despesa'!$B:$AS,1,FALSE)</f>
        <v>Materiais</v>
      </c>
    </row>
    <row r="13827" spans="1:12" x14ac:dyDescent="0.3">
      <c r="A13827" s="82" t="str">
        <f t="shared" si="432"/>
        <v>2019</v>
      </c>
      <c r="B13827" s="260" t="s">
        <v>2228</v>
      </c>
      <c r="C13827" s="261" t="s">
        <v>138</v>
      </c>
      <c r="D13827" s="74" t="str">
        <f t="shared" si="431"/>
        <v>jun/2019</v>
      </c>
      <c r="E13827" s="264">
        <v>43620</v>
      </c>
      <c r="F13827" s="260">
        <v>280555</v>
      </c>
      <c r="G13827" s="260" t="s">
        <v>2229</v>
      </c>
      <c r="H13827" s="269" t="s">
        <v>4471</v>
      </c>
      <c r="I13827" s="265" t="s">
        <v>562</v>
      </c>
      <c r="J13827" s="265">
        <v>-4.29</v>
      </c>
      <c r="K13827" s="83" t="str">
        <f>IFERROR(IFERROR(VLOOKUP(I13827,'DE-PARA'!B:D,3,0),VLOOKUP(I13827,'DE-PARA'!C:D,2,0)),"NÃO ENCONTRADO")</f>
        <v>Outras Saídas</v>
      </c>
      <c r="L13827" s="50" t="str">
        <f>VLOOKUP(K13827,'Base -Receita-Despesa'!$B:$AS,1,FALSE)</f>
        <v>Outras Saídas</v>
      </c>
    </row>
    <row r="13828" spans="1:12" x14ac:dyDescent="0.3">
      <c r="A13828" s="82" t="str">
        <f t="shared" si="432"/>
        <v>2019</v>
      </c>
      <c r="B13828" s="260" t="s">
        <v>2228</v>
      </c>
      <c r="C13828" s="261" t="s">
        <v>138</v>
      </c>
      <c r="D13828" s="74" t="str">
        <f t="shared" ref="D13828:D13891" si="433">TEXT(E13828,"mmm/aaaa")</f>
        <v>jun/2019</v>
      </c>
      <c r="E13828" s="264">
        <v>43620</v>
      </c>
      <c r="F13828" s="260">
        <v>280554</v>
      </c>
      <c r="G13828" s="260" t="s">
        <v>2229</v>
      </c>
      <c r="H13828" s="269" t="s">
        <v>4471</v>
      </c>
      <c r="I13828" s="265" t="s">
        <v>2181</v>
      </c>
      <c r="J13828" s="265">
        <v>-270</v>
      </c>
      <c r="K13828" s="83" t="str">
        <f>IFERROR(IFERROR(VLOOKUP(I13828,'DE-PARA'!B:D,3,0),VLOOKUP(I13828,'DE-PARA'!C:D,2,0)),"NÃO ENCONTRADO")</f>
        <v>Materiais</v>
      </c>
      <c r="L13828" s="50" t="str">
        <f>VLOOKUP(K13828,'Base -Receita-Despesa'!$B:$AS,1,FALSE)</f>
        <v>Materiais</v>
      </c>
    </row>
    <row r="13829" spans="1:12" x14ac:dyDescent="0.3">
      <c r="A13829" s="82" t="str">
        <f t="shared" si="432"/>
        <v>2019</v>
      </c>
      <c r="B13829" s="260" t="s">
        <v>2228</v>
      </c>
      <c r="C13829" s="261" t="s">
        <v>138</v>
      </c>
      <c r="D13829" s="74" t="str">
        <f t="shared" si="433"/>
        <v>jun/2019</v>
      </c>
      <c r="E13829" s="264">
        <v>43620</v>
      </c>
      <c r="F13829" s="260">
        <v>280554</v>
      </c>
      <c r="G13829" s="260" t="s">
        <v>2229</v>
      </c>
      <c r="H13829" s="269" t="s">
        <v>4471</v>
      </c>
      <c r="I13829" s="265" t="s">
        <v>562</v>
      </c>
      <c r="J13829" s="265">
        <v>-1.98</v>
      </c>
      <c r="K13829" s="83" t="str">
        <f>IFERROR(IFERROR(VLOOKUP(I13829,'DE-PARA'!B:D,3,0),VLOOKUP(I13829,'DE-PARA'!C:D,2,0)),"NÃO ENCONTRADO")</f>
        <v>Outras Saídas</v>
      </c>
      <c r="L13829" s="50" t="str">
        <f>VLOOKUP(K13829,'Base -Receita-Despesa'!$B:$AS,1,FALSE)</f>
        <v>Outras Saídas</v>
      </c>
    </row>
    <row r="13830" spans="1:12" x14ac:dyDescent="0.3">
      <c r="A13830" s="82" t="str">
        <f t="shared" si="432"/>
        <v>2019</v>
      </c>
      <c r="B13830" s="260" t="s">
        <v>2228</v>
      </c>
      <c r="C13830" s="261" t="s">
        <v>138</v>
      </c>
      <c r="D13830" s="74" t="str">
        <f t="shared" si="433"/>
        <v>jun/2019</v>
      </c>
      <c r="E13830" s="264">
        <v>43620</v>
      </c>
      <c r="F13830" s="260">
        <v>279714</v>
      </c>
      <c r="G13830" s="260" t="s">
        <v>2324</v>
      </c>
      <c r="H13830" s="269" t="s">
        <v>4471</v>
      </c>
      <c r="I13830" s="265" t="s">
        <v>2181</v>
      </c>
      <c r="J13830" s="266">
        <v>-4493.6499999999996</v>
      </c>
      <c r="K13830" s="83" t="str">
        <f>IFERROR(IFERROR(VLOOKUP(I13830,'DE-PARA'!B:D,3,0),VLOOKUP(I13830,'DE-PARA'!C:D,2,0)),"NÃO ENCONTRADO")</f>
        <v>Materiais</v>
      </c>
      <c r="L13830" s="50" t="str">
        <f>VLOOKUP(K13830,'Base -Receita-Despesa'!$B:$AS,1,FALSE)</f>
        <v>Materiais</v>
      </c>
    </row>
    <row r="13831" spans="1:12" x14ac:dyDescent="0.3">
      <c r="A13831" s="82" t="str">
        <f t="shared" si="432"/>
        <v>2019</v>
      </c>
      <c r="B13831" s="260" t="s">
        <v>2228</v>
      </c>
      <c r="C13831" s="261" t="s">
        <v>138</v>
      </c>
      <c r="D13831" s="74" t="str">
        <f t="shared" si="433"/>
        <v>jun/2019</v>
      </c>
      <c r="E13831" s="264">
        <v>43620</v>
      </c>
      <c r="F13831" s="260">
        <v>279714</v>
      </c>
      <c r="G13831" s="260" t="s">
        <v>2324</v>
      </c>
      <c r="H13831" s="269" t="s">
        <v>4471</v>
      </c>
      <c r="I13831" s="265" t="s">
        <v>562</v>
      </c>
      <c r="J13831" s="265">
        <v>-26.96</v>
      </c>
      <c r="K13831" s="83" t="str">
        <f>IFERROR(IFERROR(VLOOKUP(I13831,'DE-PARA'!B:D,3,0),VLOOKUP(I13831,'DE-PARA'!C:D,2,0)),"NÃO ENCONTRADO")</f>
        <v>Outras Saídas</v>
      </c>
      <c r="L13831" s="50" t="str">
        <f>VLOOKUP(K13831,'Base -Receita-Despesa'!$B:$AS,1,FALSE)</f>
        <v>Outras Saídas</v>
      </c>
    </row>
    <row r="13832" spans="1:12" x14ac:dyDescent="0.3">
      <c r="A13832" s="82" t="str">
        <f t="shared" si="432"/>
        <v>2019</v>
      </c>
      <c r="B13832" s="260" t="s">
        <v>2228</v>
      </c>
      <c r="C13832" s="261" t="s">
        <v>138</v>
      </c>
      <c r="D13832" s="74" t="str">
        <f t="shared" si="433"/>
        <v>jun/2019</v>
      </c>
      <c r="E13832" s="264">
        <v>43620</v>
      </c>
      <c r="F13832" s="260">
        <v>279717</v>
      </c>
      <c r="G13832" s="260" t="s">
        <v>2324</v>
      </c>
      <c r="H13832" s="269" t="s">
        <v>4471</v>
      </c>
      <c r="I13832" s="265" t="s">
        <v>2182</v>
      </c>
      <c r="J13832" s="266">
        <v>-1355.43</v>
      </c>
      <c r="K13832" s="83" t="str">
        <f>IFERROR(IFERROR(VLOOKUP(I13832,'DE-PARA'!B:D,3,0),VLOOKUP(I13832,'DE-PARA'!C:D,2,0)),"NÃO ENCONTRADO")</f>
        <v>Materiais</v>
      </c>
      <c r="L13832" s="50" t="str">
        <f>VLOOKUP(K13832,'Base -Receita-Despesa'!$B:$AS,1,FALSE)</f>
        <v>Materiais</v>
      </c>
    </row>
    <row r="13833" spans="1:12" x14ac:dyDescent="0.3">
      <c r="A13833" s="82" t="str">
        <f t="shared" si="432"/>
        <v>2019</v>
      </c>
      <c r="B13833" s="260" t="s">
        <v>2228</v>
      </c>
      <c r="C13833" s="261" t="s">
        <v>138</v>
      </c>
      <c r="D13833" s="74" t="str">
        <f t="shared" si="433"/>
        <v>jun/2019</v>
      </c>
      <c r="E13833" s="264">
        <v>43620</v>
      </c>
      <c r="F13833" s="260">
        <v>279717</v>
      </c>
      <c r="G13833" s="260" t="s">
        <v>2324</v>
      </c>
      <c r="H13833" s="269" t="s">
        <v>4471</v>
      </c>
      <c r="I13833" s="265" t="s">
        <v>562</v>
      </c>
      <c r="J13833" s="265">
        <v>-8.1300000000000008</v>
      </c>
      <c r="K13833" s="83" t="str">
        <f>IFERROR(IFERROR(VLOOKUP(I13833,'DE-PARA'!B:D,3,0),VLOOKUP(I13833,'DE-PARA'!C:D,2,0)),"NÃO ENCONTRADO")</f>
        <v>Outras Saídas</v>
      </c>
      <c r="L13833" s="50" t="str">
        <f>VLOOKUP(K13833,'Base -Receita-Despesa'!$B:$AS,1,FALSE)</f>
        <v>Outras Saídas</v>
      </c>
    </row>
    <row r="13834" spans="1:12" x14ac:dyDescent="0.3">
      <c r="A13834" s="82" t="str">
        <f t="shared" si="432"/>
        <v>2019</v>
      </c>
      <c r="B13834" s="260" t="s">
        <v>2228</v>
      </c>
      <c r="C13834" s="261" t="s">
        <v>138</v>
      </c>
      <c r="D13834" s="74" t="str">
        <f t="shared" si="433"/>
        <v>jun/2019</v>
      </c>
      <c r="E13834" s="264">
        <v>43620</v>
      </c>
      <c r="F13834" s="260">
        <v>279715</v>
      </c>
      <c r="G13834" s="260" t="s">
        <v>2324</v>
      </c>
      <c r="H13834" s="269" t="s">
        <v>4471</v>
      </c>
      <c r="I13834" s="265" t="s">
        <v>2181</v>
      </c>
      <c r="J13834" s="266">
        <v>-1903.78</v>
      </c>
      <c r="K13834" s="83" t="str">
        <f>IFERROR(IFERROR(VLOOKUP(I13834,'DE-PARA'!B:D,3,0),VLOOKUP(I13834,'DE-PARA'!C:D,2,0)),"NÃO ENCONTRADO")</f>
        <v>Materiais</v>
      </c>
      <c r="L13834" s="50" t="str">
        <f>VLOOKUP(K13834,'Base -Receita-Despesa'!$B:$AS,1,FALSE)</f>
        <v>Materiais</v>
      </c>
    </row>
    <row r="13835" spans="1:12" x14ac:dyDescent="0.3">
      <c r="A13835" s="82" t="str">
        <f t="shared" si="432"/>
        <v>2019</v>
      </c>
      <c r="B13835" s="260" t="s">
        <v>2228</v>
      </c>
      <c r="C13835" s="261" t="s">
        <v>138</v>
      </c>
      <c r="D13835" s="74" t="str">
        <f t="shared" si="433"/>
        <v>jun/2019</v>
      </c>
      <c r="E13835" s="264">
        <v>43620</v>
      </c>
      <c r="F13835" s="260">
        <v>279715</v>
      </c>
      <c r="G13835" s="260" t="s">
        <v>2324</v>
      </c>
      <c r="H13835" s="269" t="s">
        <v>4471</v>
      </c>
      <c r="I13835" s="265" t="s">
        <v>562</v>
      </c>
      <c r="J13835" s="265">
        <v>-11.42</v>
      </c>
      <c r="K13835" s="83" t="str">
        <f>IFERROR(IFERROR(VLOOKUP(I13835,'DE-PARA'!B:D,3,0),VLOOKUP(I13835,'DE-PARA'!C:D,2,0)),"NÃO ENCONTRADO")</f>
        <v>Outras Saídas</v>
      </c>
      <c r="L13835" s="50" t="str">
        <f>VLOOKUP(K13835,'Base -Receita-Despesa'!$B:$AS,1,FALSE)</f>
        <v>Outras Saídas</v>
      </c>
    </row>
    <row r="13836" spans="1:12" x14ac:dyDescent="0.3">
      <c r="A13836" s="82" t="str">
        <f t="shared" si="432"/>
        <v>2019</v>
      </c>
      <c r="B13836" s="260" t="s">
        <v>2228</v>
      </c>
      <c r="C13836" s="261" t="s">
        <v>138</v>
      </c>
      <c r="D13836" s="74" t="str">
        <f t="shared" si="433"/>
        <v>jun/2019</v>
      </c>
      <c r="E13836" s="264">
        <v>43620</v>
      </c>
      <c r="F13836" s="260">
        <v>279716</v>
      </c>
      <c r="G13836" s="260" t="s">
        <v>2229</v>
      </c>
      <c r="H13836" s="269" t="s">
        <v>4471</v>
      </c>
      <c r="I13836" s="265" t="s">
        <v>2182</v>
      </c>
      <c r="J13836" s="265">
        <v>-163.19999999999999</v>
      </c>
      <c r="K13836" s="83" t="str">
        <f>IFERROR(IFERROR(VLOOKUP(I13836,'DE-PARA'!B:D,3,0),VLOOKUP(I13836,'DE-PARA'!C:D,2,0)),"NÃO ENCONTRADO")</f>
        <v>Materiais</v>
      </c>
      <c r="L13836" s="50" t="str">
        <f>VLOOKUP(K13836,'Base -Receita-Despesa'!$B:$AS,1,FALSE)</f>
        <v>Materiais</v>
      </c>
    </row>
    <row r="13837" spans="1:12" x14ac:dyDescent="0.3">
      <c r="A13837" s="82" t="str">
        <f t="shared" si="432"/>
        <v>2019</v>
      </c>
      <c r="B13837" s="260" t="s">
        <v>2228</v>
      </c>
      <c r="C13837" s="261" t="s">
        <v>138</v>
      </c>
      <c r="D13837" s="74" t="str">
        <f t="shared" si="433"/>
        <v>jun/2019</v>
      </c>
      <c r="E13837" s="264">
        <v>43620</v>
      </c>
      <c r="F13837" s="260">
        <v>279716</v>
      </c>
      <c r="G13837" s="260" t="s">
        <v>2229</v>
      </c>
      <c r="H13837" s="269" t="s">
        <v>4471</v>
      </c>
      <c r="I13837" s="265" t="s">
        <v>562</v>
      </c>
      <c r="J13837" s="265">
        <v>-0.98</v>
      </c>
      <c r="K13837" s="83" t="str">
        <f>IFERROR(IFERROR(VLOOKUP(I13837,'DE-PARA'!B:D,3,0),VLOOKUP(I13837,'DE-PARA'!C:D,2,0)),"NÃO ENCONTRADO")</f>
        <v>Outras Saídas</v>
      </c>
      <c r="L13837" s="50" t="str">
        <f>VLOOKUP(K13837,'Base -Receita-Despesa'!$B:$AS,1,FALSE)</f>
        <v>Outras Saídas</v>
      </c>
    </row>
    <row r="13838" spans="1:12" x14ac:dyDescent="0.3">
      <c r="A13838" s="82" t="str">
        <f t="shared" si="432"/>
        <v>2019</v>
      </c>
      <c r="B13838" s="260" t="s">
        <v>2228</v>
      </c>
      <c r="C13838" s="261" t="s">
        <v>138</v>
      </c>
      <c r="D13838" s="74" t="str">
        <f t="shared" si="433"/>
        <v>jun/2019</v>
      </c>
      <c r="E13838" s="264">
        <v>43620</v>
      </c>
      <c r="F13838" s="260">
        <v>280256</v>
      </c>
      <c r="G13838" s="260" t="s">
        <v>2330</v>
      </c>
      <c r="H13838" s="269" t="s">
        <v>4471</v>
      </c>
      <c r="I13838" s="265" t="s">
        <v>2181</v>
      </c>
      <c r="J13838" s="265">
        <v>-998.93</v>
      </c>
      <c r="K13838" s="83" t="str">
        <f>IFERROR(IFERROR(VLOOKUP(I13838,'DE-PARA'!B:D,3,0),VLOOKUP(I13838,'DE-PARA'!C:D,2,0)),"NÃO ENCONTRADO")</f>
        <v>Materiais</v>
      </c>
      <c r="L13838" s="50" t="str">
        <f>VLOOKUP(K13838,'Base -Receita-Despesa'!$B:$AS,1,FALSE)</f>
        <v>Materiais</v>
      </c>
    </row>
    <row r="13839" spans="1:12" x14ac:dyDescent="0.3">
      <c r="A13839" s="82" t="str">
        <f t="shared" si="432"/>
        <v>2019</v>
      </c>
      <c r="B13839" s="260" t="s">
        <v>2228</v>
      </c>
      <c r="C13839" s="261" t="s">
        <v>138</v>
      </c>
      <c r="D13839" s="74" t="str">
        <f t="shared" si="433"/>
        <v>jun/2019</v>
      </c>
      <c r="E13839" s="264">
        <v>43620</v>
      </c>
      <c r="F13839" s="260">
        <v>280256</v>
      </c>
      <c r="G13839" s="260" t="s">
        <v>2330</v>
      </c>
      <c r="H13839" s="269" t="s">
        <v>4471</v>
      </c>
      <c r="I13839" s="265" t="s">
        <v>562</v>
      </c>
      <c r="J13839" s="265">
        <v>-1.33</v>
      </c>
      <c r="K13839" s="83" t="str">
        <f>IFERROR(IFERROR(VLOOKUP(I13839,'DE-PARA'!B:D,3,0),VLOOKUP(I13839,'DE-PARA'!C:D,2,0)),"NÃO ENCONTRADO")</f>
        <v>Outras Saídas</v>
      </c>
      <c r="L13839" s="50" t="str">
        <f>VLOOKUP(K13839,'Base -Receita-Despesa'!$B:$AS,1,FALSE)</f>
        <v>Outras Saídas</v>
      </c>
    </row>
    <row r="13840" spans="1:12" x14ac:dyDescent="0.3">
      <c r="A13840" s="82" t="str">
        <f t="shared" si="432"/>
        <v>2019</v>
      </c>
      <c r="B13840" s="260" t="s">
        <v>2228</v>
      </c>
      <c r="C13840" s="261" t="s">
        <v>138</v>
      </c>
      <c r="D13840" s="74" t="str">
        <f t="shared" si="433"/>
        <v>jun/2019</v>
      </c>
      <c r="E13840" s="264">
        <v>43620</v>
      </c>
      <c r="F13840" s="260">
        <v>280256</v>
      </c>
      <c r="G13840" s="260" t="s">
        <v>2324</v>
      </c>
      <c r="H13840" s="269" t="s">
        <v>4471</v>
      </c>
      <c r="I13840" s="265" t="s">
        <v>2181</v>
      </c>
      <c r="J13840" s="265">
        <v>-998.93</v>
      </c>
      <c r="K13840" s="83" t="str">
        <f>IFERROR(IFERROR(VLOOKUP(I13840,'DE-PARA'!B:D,3,0),VLOOKUP(I13840,'DE-PARA'!C:D,2,0)),"NÃO ENCONTRADO")</f>
        <v>Materiais</v>
      </c>
      <c r="L13840" s="50" t="str">
        <f>VLOOKUP(K13840,'Base -Receita-Despesa'!$B:$AS,1,FALSE)</f>
        <v>Materiais</v>
      </c>
    </row>
    <row r="13841" spans="1:12" x14ac:dyDescent="0.3">
      <c r="A13841" s="82" t="str">
        <f t="shared" si="432"/>
        <v>2019</v>
      </c>
      <c r="B13841" s="260" t="s">
        <v>2228</v>
      </c>
      <c r="C13841" s="261" t="s">
        <v>138</v>
      </c>
      <c r="D13841" s="74" t="str">
        <f t="shared" si="433"/>
        <v>jun/2019</v>
      </c>
      <c r="E13841" s="264">
        <v>43620</v>
      </c>
      <c r="F13841" s="260">
        <v>280256</v>
      </c>
      <c r="G13841" s="260" t="s">
        <v>2324</v>
      </c>
      <c r="H13841" s="269" t="s">
        <v>4471</v>
      </c>
      <c r="I13841" s="265" t="s">
        <v>562</v>
      </c>
      <c r="J13841" s="265">
        <v>-11.32</v>
      </c>
      <c r="K13841" s="83" t="str">
        <f>IFERROR(IFERROR(VLOOKUP(I13841,'DE-PARA'!B:D,3,0),VLOOKUP(I13841,'DE-PARA'!C:D,2,0)),"NÃO ENCONTRADO")</f>
        <v>Outras Saídas</v>
      </c>
      <c r="L13841" s="50" t="str">
        <f>VLOOKUP(K13841,'Base -Receita-Despesa'!$B:$AS,1,FALSE)</f>
        <v>Outras Saídas</v>
      </c>
    </row>
    <row r="13842" spans="1:12" x14ac:dyDescent="0.3">
      <c r="A13842" s="82" t="str">
        <f t="shared" si="432"/>
        <v>2019</v>
      </c>
      <c r="B13842" s="260" t="s">
        <v>2228</v>
      </c>
      <c r="C13842" s="261" t="s">
        <v>138</v>
      </c>
      <c r="D13842" s="74" t="str">
        <f t="shared" si="433"/>
        <v>jun/2019</v>
      </c>
      <c r="E13842" s="264">
        <v>43620</v>
      </c>
      <c r="F13842" s="260" t="s">
        <v>4517</v>
      </c>
      <c r="G13842" s="260" t="s">
        <v>2229</v>
      </c>
      <c r="H13842" s="265" t="s">
        <v>4570</v>
      </c>
      <c r="I13842" s="265" t="s">
        <v>2209</v>
      </c>
      <c r="J13842" s="270">
        <v>70</v>
      </c>
      <c r="K13842" s="83" t="str">
        <f>IFERROR(IFERROR(VLOOKUP(I13842,'DE-PARA'!B:D,3,0),VLOOKUP(I13842,'DE-PARA'!C:D,2,0)),"NÃO ENCONTRADO")</f>
        <v>Despesas com Viagens</v>
      </c>
      <c r="L13842" s="50" t="str">
        <f>VLOOKUP(K13842,'Base -Receita-Despesa'!$B:$AS,1,FALSE)</f>
        <v>Despesas com Viagens</v>
      </c>
    </row>
    <row r="13843" spans="1:12" x14ac:dyDescent="0.3">
      <c r="A13843" s="82" t="str">
        <f t="shared" si="432"/>
        <v>2019</v>
      </c>
      <c r="B13843" s="260" t="s">
        <v>2228</v>
      </c>
      <c r="C13843" s="261" t="s">
        <v>138</v>
      </c>
      <c r="D13843" s="74" t="str">
        <f t="shared" si="433"/>
        <v>jun/2019</v>
      </c>
      <c r="E13843" s="264">
        <v>43620</v>
      </c>
      <c r="F13843" s="260" t="s">
        <v>4517</v>
      </c>
      <c r="G13843" s="260" t="s">
        <v>2229</v>
      </c>
      <c r="H13843" s="265" t="s">
        <v>4570</v>
      </c>
      <c r="I13843" s="265" t="s">
        <v>2209</v>
      </c>
      <c r="J13843" s="270">
        <v>-70</v>
      </c>
      <c r="K13843" s="83" t="str">
        <f>IFERROR(IFERROR(VLOOKUP(I13843,'DE-PARA'!B:D,3,0),VLOOKUP(I13843,'DE-PARA'!C:D,2,0)),"NÃO ENCONTRADO")</f>
        <v>Despesas com Viagens</v>
      </c>
      <c r="L13843" s="50" t="str">
        <f>VLOOKUP(K13843,'Base -Receita-Despesa'!$B:$AS,1,FALSE)</f>
        <v>Despesas com Viagens</v>
      </c>
    </row>
    <row r="13844" spans="1:12" x14ac:dyDescent="0.3">
      <c r="A13844" s="82" t="str">
        <f t="shared" si="432"/>
        <v>2019</v>
      </c>
      <c r="B13844" s="260" t="s">
        <v>2228</v>
      </c>
      <c r="C13844" s="261" t="s">
        <v>138</v>
      </c>
      <c r="D13844" s="74" t="str">
        <f t="shared" si="433"/>
        <v>jun/2019</v>
      </c>
      <c r="E13844" s="264">
        <v>43620</v>
      </c>
      <c r="F13844" s="260" t="s">
        <v>1261</v>
      </c>
      <c r="G13844" s="260" t="s">
        <v>2229</v>
      </c>
      <c r="H13844" s="265" t="s">
        <v>2250</v>
      </c>
      <c r="I13844" s="265" t="s">
        <v>135</v>
      </c>
      <c r="J13844" s="265">
        <v>-9.5</v>
      </c>
      <c r="K13844" s="83" t="str">
        <f>IFERROR(IFERROR(VLOOKUP(I13844,'DE-PARA'!B:D,3,0),VLOOKUP(I13844,'DE-PARA'!C:D,2,0)),"NÃO ENCONTRADO")</f>
        <v>Outras Saídas</v>
      </c>
      <c r="L13844" s="50" t="str">
        <f>VLOOKUP(K13844,'Base -Receita-Despesa'!$B:$AS,1,FALSE)</f>
        <v>Outras Saídas</v>
      </c>
    </row>
    <row r="13845" spans="1:12" x14ac:dyDescent="0.3">
      <c r="A13845" s="82" t="str">
        <f t="shared" si="432"/>
        <v>2019</v>
      </c>
      <c r="B13845" s="260" t="s">
        <v>2228</v>
      </c>
      <c r="C13845" s="261" t="s">
        <v>138</v>
      </c>
      <c r="D13845" s="74" t="str">
        <f t="shared" si="433"/>
        <v>jun/2019</v>
      </c>
      <c r="E13845" s="264">
        <v>43620</v>
      </c>
      <c r="F13845" s="260" t="s">
        <v>1261</v>
      </c>
      <c r="G13845" s="260" t="s">
        <v>2229</v>
      </c>
      <c r="H13845" s="265" t="s">
        <v>2250</v>
      </c>
      <c r="I13845" s="265" t="s">
        <v>135</v>
      </c>
      <c r="J13845" s="265">
        <v>-9.5</v>
      </c>
      <c r="K13845" s="83" t="str">
        <f>IFERROR(IFERROR(VLOOKUP(I13845,'DE-PARA'!B:D,3,0),VLOOKUP(I13845,'DE-PARA'!C:D,2,0)),"NÃO ENCONTRADO")</f>
        <v>Outras Saídas</v>
      </c>
      <c r="L13845" s="50" t="str">
        <f>VLOOKUP(K13845,'Base -Receita-Despesa'!$B:$AS,1,FALSE)</f>
        <v>Outras Saídas</v>
      </c>
    </row>
    <row r="13846" spans="1:12" x14ac:dyDescent="0.3">
      <c r="A13846" s="82" t="str">
        <f t="shared" si="432"/>
        <v>2019</v>
      </c>
      <c r="B13846" s="260" t="s">
        <v>2228</v>
      </c>
      <c r="C13846" s="261" t="s">
        <v>138</v>
      </c>
      <c r="D13846" s="74" t="str">
        <f t="shared" si="433"/>
        <v>jun/2019</v>
      </c>
      <c r="E13846" s="264">
        <v>43620</v>
      </c>
      <c r="F13846" s="260" t="s">
        <v>1261</v>
      </c>
      <c r="G13846" s="260" t="s">
        <v>2229</v>
      </c>
      <c r="H13846" s="265" t="s">
        <v>2250</v>
      </c>
      <c r="I13846" s="265" t="s">
        <v>135</v>
      </c>
      <c r="J13846" s="265">
        <v>-9.5</v>
      </c>
      <c r="K13846" s="83" t="str">
        <f>IFERROR(IFERROR(VLOOKUP(I13846,'DE-PARA'!B:D,3,0),VLOOKUP(I13846,'DE-PARA'!C:D,2,0)),"NÃO ENCONTRADO")</f>
        <v>Outras Saídas</v>
      </c>
      <c r="L13846" s="50" t="str">
        <f>VLOOKUP(K13846,'Base -Receita-Despesa'!$B:$AS,1,FALSE)</f>
        <v>Outras Saídas</v>
      </c>
    </row>
    <row r="13847" spans="1:12" x14ac:dyDescent="0.3">
      <c r="A13847" s="82" t="str">
        <f t="shared" si="432"/>
        <v>2019</v>
      </c>
      <c r="B13847" s="260" t="s">
        <v>2228</v>
      </c>
      <c r="C13847" s="261" t="s">
        <v>138</v>
      </c>
      <c r="D13847" s="74" t="str">
        <f t="shared" si="433"/>
        <v>jun/2019</v>
      </c>
      <c r="E13847" s="264">
        <v>43620</v>
      </c>
      <c r="F13847" s="260" t="s">
        <v>1261</v>
      </c>
      <c r="G13847" s="260" t="s">
        <v>2229</v>
      </c>
      <c r="H13847" s="265" t="s">
        <v>2250</v>
      </c>
      <c r="I13847" s="265" t="s">
        <v>135</v>
      </c>
      <c r="J13847" s="265">
        <v>-9.5</v>
      </c>
      <c r="K13847" s="83" t="str">
        <f>IFERROR(IFERROR(VLOOKUP(I13847,'DE-PARA'!B:D,3,0),VLOOKUP(I13847,'DE-PARA'!C:D,2,0)),"NÃO ENCONTRADO")</f>
        <v>Outras Saídas</v>
      </c>
      <c r="L13847" s="50" t="str">
        <f>VLOOKUP(K13847,'Base -Receita-Despesa'!$B:$AS,1,FALSE)</f>
        <v>Outras Saídas</v>
      </c>
    </row>
    <row r="13848" spans="1:12" x14ac:dyDescent="0.3">
      <c r="A13848" s="82" t="str">
        <f t="shared" si="432"/>
        <v>2019</v>
      </c>
      <c r="B13848" s="260" t="s">
        <v>2228</v>
      </c>
      <c r="C13848" s="261" t="s">
        <v>138</v>
      </c>
      <c r="D13848" s="74" t="str">
        <f t="shared" si="433"/>
        <v>jun/2019</v>
      </c>
      <c r="E13848" s="264">
        <v>43620</v>
      </c>
      <c r="F13848" s="260" t="s">
        <v>1261</v>
      </c>
      <c r="G13848" s="260" t="s">
        <v>2229</v>
      </c>
      <c r="H13848" s="265" t="s">
        <v>2250</v>
      </c>
      <c r="I13848" s="265" t="s">
        <v>135</v>
      </c>
      <c r="J13848" s="265">
        <v>-9.5</v>
      </c>
      <c r="K13848" s="83" t="str">
        <f>IFERROR(IFERROR(VLOOKUP(I13848,'DE-PARA'!B:D,3,0),VLOOKUP(I13848,'DE-PARA'!C:D,2,0)),"NÃO ENCONTRADO")</f>
        <v>Outras Saídas</v>
      </c>
      <c r="L13848" s="50" t="str">
        <f>VLOOKUP(K13848,'Base -Receita-Despesa'!$B:$AS,1,FALSE)</f>
        <v>Outras Saídas</v>
      </c>
    </row>
    <row r="13849" spans="1:12" x14ac:dyDescent="0.3">
      <c r="A13849" s="82" t="str">
        <f t="shared" si="432"/>
        <v>2019</v>
      </c>
      <c r="B13849" s="260" t="s">
        <v>2228</v>
      </c>
      <c r="C13849" s="261" t="s">
        <v>138</v>
      </c>
      <c r="D13849" s="74" t="str">
        <f t="shared" si="433"/>
        <v>jun/2019</v>
      </c>
      <c r="E13849" s="264">
        <v>43620</v>
      </c>
      <c r="F13849" s="260" t="s">
        <v>1261</v>
      </c>
      <c r="G13849" s="260" t="s">
        <v>2229</v>
      </c>
      <c r="H13849" s="265" t="s">
        <v>2250</v>
      </c>
      <c r="I13849" s="265" t="s">
        <v>135</v>
      </c>
      <c r="J13849" s="265">
        <v>-9.5</v>
      </c>
      <c r="K13849" s="83" t="str">
        <f>IFERROR(IFERROR(VLOOKUP(I13849,'DE-PARA'!B:D,3,0),VLOOKUP(I13849,'DE-PARA'!C:D,2,0)),"NÃO ENCONTRADO")</f>
        <v>Outras Saídas</v>
      </c>
      <c r="L13849" s="50" t="str">
        <f>VLOOKUP(K13849,'Base -Receita-Despesa'!$B:$AS,1,FALSE)</f>
        <v>Outras Saídas</v>
      </c>
    </row>
    <row r="13850" spans="1:12" x14ac:dyDescent="0.3">
      <c r="A13850" s="82" t="str">
        <f t="shared" si="432"/>
        <v>2019</v>
      </c>
      <c r="B13850" s="260" t="s">
        <v>2228</v>
      </c>
      <c r="C13850" s="261" t="s">
        <v>138</v>
      </c>
      <c r="D13850" s="74" t="str">
        <f t="shared" si="433"/>
        <v>jun/2019</v>
      </c>
      <c r="E13850" s="264">
        <v>43620</v>
      </c>
      <c r="F13850" s="260" t="s">
        <v>1261</v>
      </c>
      <c r="G13850" s="260" t="s">
        <v>2229</v>
      </c>
      <c r="H13850" s="265" t="s">
        <v>2250</v>
      </c>
      <c r="I13850" s="265" t="s">
        <v>135</v>
      </c>
      <c r="J13850" s="265">
        <v>-9.5</v>
      </c>
      <c r="K13850" s="83" t="str">
        <f>IFERROR(IFERROR(VLOOKUP(I13850,'DE-PARA'!B:D,3,0),VLOOKUP(I13850,'DE-PARA'!C:D,2,0)),"NÃO ENCONTRADO")</f>
        <v>Outras Saídas</v>
      </c>
      <c r="L13850" s="50" t="str">
        <f>VLOOKUP(K13850,'Base -Receita-Despesa'!$B:$AS,1,FALSE)</f>
        <v>Outras Saídas</v>
      </c>
    </row>
    <row r="13851" spans="1:12" x14ac:dyDescent="0.3">
      <c r="A13851" s="82" t="str">
        <f t="shared" si="432"/>
        <v>2019</v>
      </c>
      <c r="B13851" s="260" t="s">
        <v>2228</v>
      </c>
      <c r="C13851" s="261" t="s">
        <v>138</v>
      </c>
      <c r="D13851" s="74" t="str">
        <f t="shared" si="433"/>
        <v>jun/2019</v>
      </c>
      <c r="E13851" s="264">
        <v>43620</v>
      </c>
      <c r="F13851" s="260" t="s">
        <v>1261</v>
      </c>
      <c r="G13851" s="260" t="s">
        <v>2229</v>
      </c>
      <c r="H13851" s="265" t="s">
        <v>2250</v>
      </c>
      <c r="I13851" s="265" t="s">
        <v>135</v>
      </c>
      <c r="J13851" s="265">
        <v>-9.5</v>
      </c>
      <c r="K13851" s="83" t="str">
        <f>IFERROR(IFERROR(VLOOKUP(I13851,'DE-PARA'!B:D,3,0),VLOOKUP(I13851,'DE-PARA'!C:D,2,0)),"NÃO ENCONTRADO")</f>
        <v>Outras Saídas</v>
      </c>
      <c r="L13851" s="50" t="str">
        <f>VLOOKUP(K13851,'Base -Receita-Despesa'!$B:$AS,1,FALSE)</f>
        <v>Outras Saídas</v>
      </c>
    </row>
    <row r="13852" spans="1:12" x14ac:dyDescent="0.3">
      <c r="A13852" s="82" t="str">
        <f t="shared" si="432"/>
        <v>2019</v>
      </c>
      <c r="B13852" s="260" t="s">
        <v>2228</v>
      </c>
      <c r="C13852" s="261" t="s">
        <v>138</v>
      </c>
      <c r="D13852" s="74" t="str">
        <f t="shared" si="433"/>
        <v>jun/2019</v>
      </c>
      <c r="E13852" s="264">
        <v>43620</v>
      </c>
      <c r="F13852" s="260" t="s">
        <v>1261</v>
      </c>
      <c r="G13852" s="260" t="s">
        <v>2229</v>
      </c>
      <c r="H13852" s="265" t="s">
        <v>2250</v>
      </c>
      <c r="I13852" s="265" t="s">
        <v>135</v>
      </c>
      <c r="J13852" s="265">
        <v>-9.5</v>
      </c>
      <c r="K13852" s="83" t="str">
        <f>IFERROR(IFERROR(VLOOKUP(I13852,'DE-PARA'!B:D,3,0),VLOOKUP(I13852,'DE-PARA'!C:D,2,0)),"NÃO ENCONTRADO")</f>
        <v>Outras Saídas</v>
      </c>
      <c r="L13852" s="50" t="str">
        <f>VLOOKUP(K13852,'Base -Receita-Despesa'!$B:$AS,1,FALSE)</f>
        <v>Outras Saídas</v>
      </c>
    </row>
    <row r="13853" spans="1:12" x14ac:dyDescent="0.3">
      <c r="A13853" s="82" t="str">
        <f t="shared" si="432"/>
        <v>2019</v>
      </c>
      <c r="B13853" s="260" t="s">
        <v>2228</v>
      </c>
      <c r="C13853" s="261" t="s">
        <v>138</v>
      </c>
      <c r="D13853" s="74" t="str">
        <f t="shared" si="433"/>
        <v>jun/2019</v>
      </c>
      <c r="E13853" s="264">
        <v>43620</v>
      </c>
      <c r="F13853" s="260" t="s">
        <v>1261</v>
      </c>
      <c r="G13853" s="260" t="s">
        <v>2229</v>
      </c>
      <c r="H13853" s="265" t="s">
        <v>2250</v>
      </c>
      <c r="I13853" s="265" t="s">
        <v>135</v>
      </c>
      <c r="J13853" s="265">
        <v>-9.5</v>
      </c>
      <c r="K13853" s="83" t="str">
        <f>IFERROR(IFERROR(VLOOKUP(I13853,'DE-PARA'!B:D,3,0),VLOOKUP(I13853,'DE-PARA'!C:D,2,0)),"NÃO ENCONTRADO")</f>
        <v>Outras Saídas</v>
      </c>
      <c r="L13853" s="50" t="str">
        <f>VLOOKUP(K13853,'Base -Receita-Despesa'!$B:$AS,1,FALSE)</f>
        <v>Outras Saídas</v>
      </c>
    </row>
    <row r="13854" spans="1:12" x14ac:dyDescent="0.3">
      <c r="A13854" s="82" t="str">
        <f t="shared" si="432"/>
        <v>2019</v>
      </c>
      <c r="B13854" s="260" t="s">
        <v>2228</v>
      </c>
      <c r="C13854" s="261" t="s">
        <v>138</v>
      </c>
      <c r="D13854" s="74" t="str">
        <f t="shared" si="433"/>
        <v>jun/2019</v>
      </c>
      <c r="E13854" s="264">
        <v>43620</v>
      </c>
      <c r="F13854" s="260" t="s">
        <v>1261</v>
      </c>
      <c r="G13854" s="260" t="s">
        <v>2229</v>
      </c>
      <c r="H13854" s="265" t="s">
        <v>2250</v>
      </c>
      <c r="I13854" s="265" t="s">
        <v>135</v>
      </c>
      <c r="J13854" s="265">
        <v>-9.5</v>
      </c>
      <c r="K13854" s="83" t="str">
        <f>IFERROR(IFERROR(VLOOKUP(I13854,'DE-PARA'!B:D,3,0),VLOOKUP(I13854,'DE-PARA'!C:D,2,0)),"NÃO ENCONTRADO")</f>
        <v>Outras Saídas</v>
      </c>
      <c r="L13854" s="50" t="str">
        <f>VLOOKUP(K13854,'Base -Receita-Despesa'!$B:$AS,1,FALSE)</f>
        <v>Outras Saídas</v>
      </c>
    </row>
    <row r="13855" spans="1:12" x14ac:dyDescent="0.3">
      <c r="A13855" s="82" t="str">
        <f t="shared" si="432"/>
        <v>2019</v>
      </c>
      <c r="B13855" s="260" t="s">
        <v>2228</v>
      </c>
      <c r="C13855" s="261" t="s">
        <v>138</v>
      </c>
      <c r="D13855" s="74" t="str">
        <f t="shared" si="433"/>
        <v>jun/2019</v>
      </c>
      <c r="E13855" s="264">
        <v>43620</v>
      </c>
      <c r="F13855" s="260" t="s">
        <v>1261</v>
      </c>
      <c r="G13855" s="260" t="s">
        <v>2229</v>
      </c>
      <c r="H13855" s="265" t="s">
        <v>2250</v>
      </c>
      <c r="I13855" s="265" t="s">
        <v>135</v>
      </c>
      <c r="J13855" s="265">
        <v>-9.5</v>
      </c>
      <c r="K13855" s="83" t="str">
        <f>IFERROR(IFERROR(VLOOKUP(I13855,'DE-PARA'!B:D,3,0),VLOOKUP(I13855,'DE-PARA'!C:D,2,0)),"NÃO ENCONTRADO")</f>
        <v>Outras Saídas</v>
      </c>
      <c r="L13855" s="50" t="str">
        <f>VLOOKUP(K13855,'Base -Receita-Despesa'!$B:$AS,1,FALSE)</f>
        <v>Outras Saídas</v>
      </c>
    </row>
    <row r="13856" spans="1:12" x14ac:dyDescent="0.3">
      <c r="A13856" s="82" t="str">
        <f t="shared" si="432"/>
        <v>2019</v>
      </c>
      <c r="B13856" s="260" t="s">
        <v>2228</v>
      </c>
      <c r="C13856" s="261" t="s">
        <v>138</v>
      </c>
      <c r="D13856" s="74" t="str">
        <f t="shared" si="433"/>
        <v>jun/2019</v>
      </c>
      <c r="E13856" s="264">
        <v>43620</v>
      </c>
      <c r="F13856" s="260" t="s">
        <v>1261</v>
      </c>
      <c r="G13856" s="260" t="s">
        <v>2229</v>
      </c>
      <c r="H13856" s="265" t="s">
        <v>2250</v>
      </c>
      <c r="I13856" s="265" t="s">
        <v>135</v>
      </c>
      <c r="J13856" s="265">
        <v>-9.5</v>
      </c>
      <c r="K13856" s="83" t="str">
        <f>IFERROR(IFERROR(VLOOKUP(I13856,'DE-PARA'!B:D,3,0),VLOOKUP(I13856,'DE-PARA'!C:D,2,0)),"NÃO ENCONTRADO")</f>
        <v>Outras Saídas</v>
      </c>
      <c r="L13856" s="50" t="str">
        <f>VLOOKUP(K13856,'Base -Receita-Despesa'!$B:$AS,1,FALSE)</f>
        <v>Outras Saídas</v>
      </c>
    </row>
    <row r="13857" spans="1:12" x14ac:dyDescent="0.3">
      <c r="A13857" s="82" t="str">
        <f t="shared" si="432"/>
        <v>2019</v>
      </c>
      <c r="B13857" s="260" t="s">
        <v>2228</v>
      </c>
      <c r="C13857" s="261" t="s">
        <v>138</v>
      </c>
      <c r="D13857" s="74" t="str">
        <f t="shared" si="433"/>
        <v>jun/2019</v>
      </c>
      <c r="E13857" s="264">
        <v>43620</v>
      </c>
      <c r="F13857" s="260" t="s">
        <v>1261</v>
      </c>
      <c r="G13857" s="260" t="s">
        <v>2229</v>
      </c>
      <c r="H13857" s="265" t="s">
        <v>2250</v>
      </c>
      <c r="I13857" s="265" t="s">
        <v>135</v>
      </c>
      <c r="J13857" s="265">
        <v>-9.5</v>
      </c>
      <c r="K13857" s="83" t="str">
        <f>IFERROR(IFERROR(VLOOKUP(I13857,'DE-PARA'!B:D,3,0),VLOOKUP(I13857,'DE-PARA'!C:D,2,0)),"NÃO ENCONTRADO")</f>
        <v>Outras Saídas</v>
      </c>
      <c r="L13857" s="50" t="str">
        <f>VLOOKUP(K13857,'Base -Receita-Despesa'!$B:$AS,1,FALSE)</f>
        <v>Outras Saídas</v>
      </c>
    </row>
    <row r="13858" spans="1:12" x14ac:dyDescent="0.3">
      <c r="A13858" s="82" t="str">
        <f t="shared" si="432"/>
        <v>2019</v>
      </c>
      <c r="B13858" s="260" t="s">
        <v>2228</v>
      </c>
      <c r="C13858" s="261" t="s">
        <v>138</v>
      </c>
      <c r="D13858" s="74" t="str">
        <f t="shared" si="433"/>
        <v>jun/2019</v>
      </c>
      <c r="E13858" s="264">
        <v>43620</v>
      </c>
      <c r="F13858" s="260" t="s">
        <v>1261</v>
      </c>
      <c r="G13858" s="260" t="s">
        <v>2229</v>
      </c>
      <c r="H13858" s="265" t="s">
        <v>2250</v>
      </c>
      <c r="I13858" s="265" t="s">
        <v>135</v>
      </c>
      <c r="J13858" s="265">
        <v>-9.5</v>
      </c>
      <c r="K13858" s="83" t="str">
        <f>IFERROR(IFERROR(VLOOKUP(I13858,'DE-PARA'!B:D,3,0),VLOOKUP(I13858,'DE-PARA'!C:D,2,0)),"NÃO ENCONTRADO")</f>
        <v>Outras Saídas</v>
      </c>
      <c r="L13858" s="50" t="str">
        <f>VLOOKUP(K13858,'Base -Receita-Despesa'!$B:$AS,1,FALSE)</f>
        <v>Outras Saídas</v>
      </c>
    </row>
    <row r="13859" spans="1:12" x14ac:dyDescent="0.3">
      <c r="A13859" s="82" t="str">
        <f t="shared" si="432"/>
        <v>2019</v>
      </c>
      <c r="B13859" s="260" t="s">
        <v>2228</v>
      </c>
      <c r="C13859" s="261" t="s">
        <v>138</v>
      </c>
      <c r="D13859" s="74" t="str">
        <f t="shared" si="433"/>
        <v>jun/2019</v>
      </c>
      <c r="E13859" s="264">
        <v>43620</v>
      </c>
      <c r="F13859" s="260" t="s">
        <v>1261</v>
      </c>
      <c r="G13859" s="260" t="s">
        <v>2229</v>
      </c>
      <c r="H13859" s="265" t="s">
        <v>2250</v>
      </c>
      <c r="I13859" s="265" t="s">
        <v>135</v>
      </c>
      <c r="J13859" s="265">
        <v>-9.5</v>
      </c>
      <c r="K13859" s="83" t="str">
        <f>IFERROR(IFERROR(VLOOKUP(I13859,'DE-PARA'!B:D,3,0),VLOOKUP(I13859,'DE-PARA'!C:D,2,0)),"NÃO ENCONTRADO")</f>
        <v>Outras Saídas</v>
      </c>
      <c r="L13859" s="50" t="str">
        <f>VLOOKUP(K13859,'Base -Receita-Despesa'!$B:$AS,1,FALSE)</f>
        <v>Outras Saídas</v>
      </c>
    </row>
    <row r="13860" spans="1:12" x14ac:dyDescent="0.3">
      <c r="A13860" s="82" t="str">
        <f t="shared" si="432"/>
        <v>2019</v>
      </c>
      <c r="B13860" s="260" t="s">
        <v>2228</v>
      </c>
      <c r="C13860" s="261" t="s">
        <v>138</v>
      </c>
      <c r="D13860" s="74" t="str">
        <f t="shared" si="433"/>
        <v>jun/2019</v>
      </c>
      <c r="E13860" s="264">
        <v>43620</v>
      </c>
      <c r="F13860" s="260" t="s">
        <v>1261</v>
      </c>
      <c r="G13860" s="260" t="s">
        <v>2229</v>
      </c>
      <c r="H13860" s="265" t="s">
        <v>2250</v>
      </c>
      <c r="I13860" s="265" t="s">
        <v>135</v>
      </c>
      <c r="J13860" s="265">
        <v>-9.5</v>
      </c>
      <c r="K13860" s="83" t="str">
        <f>IFERROR(IFERROR(VLOOKUP(I13860,'DE-PARA'!B:D,3,0),VLOOKUP(I13860,'DE-PARA'!C:D,2,0)),"NÃO ENCONTRADO")</f>
        <v>Outras Saídas</v>
      </c>
      <c r="L13860" s="50" t="str">
        <f>VLOOKUP(K13860,'Base -Receita-Despesa'!$B:$AS,1,FALSE)</f>
        <v>Outras Saídas</v>
      </c>
    </row>
    <row r="13861" spans="1:12" x14ac:dyDescent="0.3">
      <c r="A13861" s="82" t="str">
        <f t="shared" si="432"/>
        <v>2019</v>
      </c>
      <c r="B13861" s="260" t="s">
        <v>2228</v>
      </c>
      <c r="C13861" s="261" t="s">
        <v>138</v>
      </c>
      <c r="D13861" s="74" t="str">
        <f t="shared" si="433"/>
        <v>jun/2019</v>
      </c>
      <c r="E13861" s="264">
        <v>43620</v>
      </c>
      <c r="F13861" s="260">
        <v>49</v>
      </c>
      <c r="G13861" s="260" t="s">
        <v>2229</v>
      </c>
      <c r="H13861" s="265" t="s">
        <v>2351</v>
      </c>
      <c r="I13861" s="270" t="s">
        <v>145</v>
      </c>
      <c r="J13861" s="266">
        <v>-21980</v>
      </c>
      <c r="K13861" s="83" t="str">
        <f>IFERROR(IFERROR(VLOOKUP(I13861,'DE-PARA'!B:D,3,0),VLOOKUP(I13861,'DE-PARA'!C:D,2,0)),"NÃO ENCONTRADO")</f>
        <v>Serviços</v>
      </c>
      <c r="L13861" s="50" t="str">
        <f>VLOOKUP(K13861,'Base -Receita-Despesa'!$B:$AS,1,FALSE)</f>
        <v>Serviços</v>
      </c>
    </row>
    <row r="13862" spans="1:12" x14ac:dyDescent="0.3">
      <c r="A13862" s="82" t="str">
        <f t="shared" si="432"/>
        <v>2019</v>
      </c>
      <c r="B13862" s="260" t="s">
        <v>2228</v>
      </c>
      <c r="C13862" s="261" t="s">
        <v>138</v>
      </c>
      <c r="D13862" s="74" t="str">
        <f t="shared" si="433"/>
        <v>jun/2019</v>
      </c>
      <c r="E13862" s="264">
        <v>43620</v>
      </c>
      <c r="F13862" s="260">
        <v>68755</v>
      </c>
      <c r="G13862" s="260" t="s">
        <v>2324</v>
      </c>
      <c r="H13862" s="265" t="s">
        <v>4383</v>
      </c>
      <c r="I13862" s="265" t="s">
        <v>2183</v>
      </c>
      <c r="J13862" s="265">
        <v>-673.33</v>
      </c>
      <c r="K13862" s="83" t="str">
        <f>IFERROR(IFERROR(VLOOKUP(I13862,'DE-PARA'!B:D,3,0),VLOOKUP(I13862,'DE-PARA'!C:D,2,0)),"NÃO ENCONTRADO")</f>
        <v>Materiais</v>
      </c>
      <c r="L13862" s="50" t="str">
        <f>VLOOKUP(K13862,'Base -Receita-Despesa'!$B:$AS,1,FALSE)</f>
        <v>Materiais</v>
      </c>
    </row>
    <row r="13863" spans="1:12" x14ac:dyDescent="0.3">
      <c r="A13863" s="82" t="str">
        <f t="shared" si="432"/>
        <v>2019</v>
      </c>
      <c r="B13863" s="260" t="s">
        <v>2228</v>
      </c>
      <c r="C13863" s="261" t="s">
        <v>138</v>
      </c>
      <c r="D13863" s="74" t="str">
        <f t="shared" si="433"/>
        <v>jun/2019</v>
      </c>
      <c r="E13863" s="264">
        <v>43620</v>
      </c>
      <c r="F13863" s="260">
        <v>68597</v>
      </c>
      <c r="G13863" s="260" t="s">
        <v>2324</v>
      </c>
      <c r="H13863" s="265" t="s">
        <v>4383</v>
      </c>
      <c r="I13863" s="265" t="s">
        <v>2183</v>
      </c>
      <c r="J13863" s="265">
        <v>-30.94</v>
      </c>
      <c r="K13863" s="83" t="str">
        <f>IFERROR(IFERROR(VLOOKUP(I13863,'DE-PARA'!B:D,3,0),VLOOKUP(I13863,'DE-PARA'!C:D,2,0)),"NÃO ENCONTRADO")</f>
        <v>Materiais</v>
      </c>
      <c r="L13863" s="50" t="str">
        <f>VLOOKUP(K13863,'Base -Receita-Despesa'!$B:$AS,1,FALSE)</f>
        <v>Materiais</v>
      </c>
    </row>
    <row r="13864" spans="1:12" x14ac:dyDescent="0.3">
      <c r="A13864" s="82" t="str">
        <f t="shared" si="432"/>
        <v>2019</v>
      </c>
      <c r="B13864" s="260" t="s">
        <v>2228</v>
      </c>
      <c r="C13864" s="261" t="s">
        <v>138</v>
      </c>
      <c r="D13864" s="74" t="str">
        <f t="shared" si="433"/>
        <v>jun/2019</v>
      </c>
      <c r="E13864" s="264">
        <v>43620</v>
      </c>
      <c r="F13864" s="260" t="s">
        <v>4517</v>
      </c>
      <c r="G13864" s="260" t="s">
        <v>2229</v>
      </c>
      <c r="H13864" s="265" t="s">
        <v>4571</v>
      </c>
      <c r="I13864" s="265" t="s">
        <v>2209</v>
      </c>
      <c r="J13864" s="265">
        <v>-40</v>
      </c>
      <c r="K13864" s="83" t="str">
        <f>IFERROR(IFERROR(VLOOKUP(I13864,'DE-PARA'!B:D,3,0),VLOOKUP(I13864,'DE-PARA'!C:D,2,0)),"NÃO ENCONTRADO")</f>
        <v>Despesas com Viagens</v>
      </c>
      <c r="L13864" s="50" t="str">
        <f>VLOOKUP(K13864,'Base -Receita-Despesa'!$B:$AS,1,FALSE)</f>
        <v>Despesas com Viagens</v>
      </c>
    </row>
    <row r="13865" spans="1:12" x14ac:dyDescent="0.3">
      <c r="A13865" s="82" t="str">
        <f t="shared" si="432"/>
        <v>2019</v>
      </c>
      <c r="B13865" s="260" t="s">
        <v>2228</v>
      </c>
      <c r="C13865" s="261" t="s">
        <v>138</v>
      </c>
      <c r="D13865" s="74" t="str">
        <f t="shared" si="433"/>
        <v>jun/2019</v>
      </c>
      <c r="E13865" s="264">
        <v>43620</v>
      </c>
      <c r="F13865" s="260" t="s">
        <v>4517</v>
      </c>
      <c r="G13865" s="260" t="s">
        <v>2229</v>
      </c>
      <c r="H13865" s="265" t="s">
        <v>4571</v>
      </c>
      <c r="I13865" s="265" t="s">
        <v>2209</v>
      </c>
      <c r="J13865" s="266">
        <v>-1101.1199999999999</v>
      </c>
      <c r="K13865" s="83" t="str">
        <f>IFERROR(IFERROR(VLOOKUP(I13865,'DE-PARA'!B:D,3,0),VLOOKUP(I13865,'DE-PARA'!C:D,2,0)),"NÃO ENCONTRADO")</f>
        <v>Despesas com Viagens</v>
      </c>
      <c r="L13865" s="50" t="str">
        <f>VLOOKUP(K13865,'Base -Receita-Despesa'!$B:$AS,1,FALSE)</f>
        <v>Despesas com Viagens</v>
      </c>
    </row>
    <row r="13866" spans="1:12" x14ac:dyDescent="0.3">
      <c r="A13866" s="82" t="str">
        <f t="shared" ref="A13866:A13929" si="434">IF(K13866="NÃO ENCONTRADO",0,RIGHT(D13866,4))</f>
        <v>2019</v>
      </c>
      <c r="B13866" s="260" t="s">
        <v>2228</v>
      </c>
      <c r="C13866" s="261" t="s">
        <v>138</v>
      </c>
      <c r="D13866" s="74" t="str">
        <f t="shared" si="433"/>
        <v>jun/2019</v>
      </c>
      <c r="E13866" s="264">
        <v>43621</v>
      </c>
      <c r="F13866" s="260" t="s">
        <v>4405</v>
      </c>
      <c r="G13866" s="260" t="s">
        <v>2229</v>
      </c>
      <c r="H13866" s="265" t="s">
        <v>4406</v>
      </c>
      <c r="I13866" s="265" t="s">
        <v>846</v>
      </c>
      <c r="J13866" s="265">
        <v>-769.01</v>
      </c>
      <c r="K13866" s="83" t="str">
        <f>IFERROR(IFERROR(VLOOKUP(I13866,'DE-PARA'!B:D,3,0),VLOOKUP(I13866,'DE-PARA'!C:D,2,0)),"NÃO ENCONTRADO")</f>
        <v>Pessoal</v>
      </c>
      <c r="L13866" s="50" t="str">
        <f>VLOOKUP(K13866,'Base -Receita-Despesa'!$B:$AS,1,FALSE)</f>
        <v>Pessoal</v>
      </c>
    </row>
    <row r="13867" spans="1:12" x14ac:dyDescent="0.3">
      <c r="A13867" s="82" t="str">
        <f t="shared" si="434"/>
        <v>2019</v>
      </c>
      <c r="B13867" s="260" t="s">
        <v>2228</v>
      </c>
      <c r="C13867" s="261" t="s">
        <v>138</v>
      </c>
      <c r="D13867" s="74" t="str">
        <f t="shared" si="433"/>
        <v>jun/2019</v>
      </c>
      <c r="E13867" s="264">
        <v>43621</v>
      </c>
      <c r="F13867" s="260" t="s">
        <v>1261</v>
      </c>
      <c r="G13867" s="260" t="s">
        <v>2229</v>
      </c>
      <c r="H13867" s="265" t="s">
        <v>262</v>
      </c>
      <c r="I13867" s="265" t="s">
        <v>135</v>
      </c>
      <c r="J13867" s="265">
        <v>-24.6</v>
      </c>
      <c r="K13867" s="83" t="str">
        <f>IFERROR(IFERROR(VLOOKUP(I13867,'DE-PARA'!B:D,3,0),VLOOKUP(I13867,'DE-PARA'!C:D,2,0)),"NÃO ENCONTRADO")</f>
        <v>Outras Saídas</v>
      </c>
      <c r="L13867" s="50" t="str">
        <f>VLOOKUP(K13867,'Base -Receita-Despesa'!$B:$AS,1,FALSE)</f>
        <v>Outras Saídas</v>
      </c>
    </row>
    <row r="13868" spans="1:12" x14ac:dyDescent="0.3">
      <c r="A13868" s="82" t="str">
        <f t="shared" si="434"/>
        <v>2019</v>
      </c>
      <c r="B13868" s="260" t="s">
        <v>2228</v>
      </c>
      <c r="C13868" s="261" t="s">
        <v>138</v>
      </c>
      <c r="D13868" s="74" t="str">
        <f t="shared" si="433"/>
        <v>jun/2019</v>
      </c>
      <c r="E13868" s="264">
        <v>43621</v>
      </c>
      <c r="F13868" s="260">
        <v>397</v>
      </c>
      <c r="G13868" s="260" t="s">
        <v>2229</v>
      </c>
      <c r="H13868" s="269" t="s">
        <v>4391</v>
      </c>
      <c r="I13868" s="265" t="s">
        <v>2202</v>
      </c>
      <c r="J13868" s="266">
        <v>-4371</v>
      </c>
      <c r="K13868" s="83" t="str">
        <f>IFERROR(IFERROR(VLOOKUP(I13868,'DE-PARA'!B:D,3,0),VLOOKUP(I13868,'DE-PARA'!C:D,2,0)),"NÃO ENCONTRADO")</f>
        <v>Serviços</v>
      </c>
      <c r="L13868" s="50" t="str">
        <f>VLOOKUP(K13868,'Base -Receita-Despesa'!$B:$AS,1,FALSE)</f>
        <v>Serviços</v>
      </c>
    </row>
    <row r="13869" spans="1:12" x14ac:dyDescent="0.3">
      <c r="A13869" s="82" t="str">
        <f t="shared" si="434"/>
        <v>2019</v>
      </c>
      <c r="B13869" s="260" t="s">
        <v>2228</v>
      </c>
      <c r="C13869" s="261" t="s">
        <v>138</v>
      </c>
      <c r="D13869" s="74" t="str">
        <f t="shared" si="433"/>
        <v>jun/2019</v>
      </c>
      <c r="E13869" s="264">
        <v>43621</v>
      </c>
      <c r="F13869" s="260">
        <v>134</v>
      </c>
      <c r="G13869" s="260" t="s">
        <v>2229</v>
      </c>
      <c r="H13869" s="265" t="s">
        <v>3305</v>
      </c>
      <c r="I13869" s="265" t="s">
        <v>2198</v>
      </c>
      <c r="J13869" s="266">
        <v>-1681.79</v>
      </c>
      <c r="K13869" s="83" t="str">
        <f>IFERROR(IFERROR(VLOOKUP(I13869,'DE-PARA'!B:D,3,0),VLOOKUP(I13869,'DE-PARA'!C:D,2,0)),"NÃO ENCONTRADO")</f>
        <v>Serviços</v>
      </c>
      <c r="L13869" s="50" t="str">
        <f>VLOOKUP(K13869,'Base -Receita-Despesa'!$B:$AS,1,FALSE)</f>
        <v>Serviços</v>
      </c>
    </row>
    <row r="13870" spans="1:12" x14ac:dyDescent="0.3">
      <c r="A13870" s="82" t="str">
        <f t="shared" si="434"/>
        <v>2019</v>
      </c>
      <c r="B13870" s="260" t="s">
        <v>2228</v>
      </c>
      <c r="C13870" s="261" t="s">
        <v>138</v>
      </c>
      <c r="D13870" s="74" t="str">
        <f t="shared" si="433"/>
        <v>jun/2019</v>
      </c>
      <c r="E13870" s="264">
        <v>43621</v>
      </c>
      <c r="F13870" s="260" t="s">
        <v>1070</v>
      </c>
      <c r="G13870" s="260" t="s">
        <v>2229</v>
      </c>
      <c r="H13870" s="265" t="s">
        <v>1071</v>
      </c>
      <c r="I13870" s="265" t="s">
        <v>2237</v>
      </c>
      <c r="J13870" s="266">
        <v>6865.4</v>
      </c>
      <c r="K13870" s="83" t="str">
        <f>IFERROR(IFERROR(VLOOKUP(I13870,'DE-PARA'!B:D,3,0),VLOOKUP(I13870,'DE-PARA'!C:D,2,0)),"NÃO ENCONTRADO")</f>
        <v>Entrada Conta Aplicação (+)</v>
      </c>
      <c r="L13870" s="50" t="str">
        <f>VLOOKUP(K13870,'Base -Receita-Despesa'!$B:$AS,1,FALSE)</f>
        <v>ENTRADA CONTA APLICAÇÃO (+)</v>
      </c>
    </row>
    <row r="13871" spans="1:12" x14ac:dyDescent="0.3">
      <c r="A13871" s="82" t="str">
        <f t="shared" si="434"/>
        <v>2019</v>
      </c>
      <c r="B13871" s="260" t="s">
        <v>2228</v>
      </c>
      <c r="C13871" s="261" t="s">
        <v>138</v>
      </c>
      <c r="D13871" s="74" t="str">
        <f t="shared" si="433"/>
        <v>jun/2019</v>
      </c>
      <c r="E13871" s="264">
        <v>43621</v>
      </c>
      <c r="F13871" s="260" t="s">
        <v>4517</v>
      </c>
      <c r="G13871" s="260" t="s">
        <v>2229</v>
      </c>
      <c r="H13871" s="265" t="s">
        <v>4570</v>
      </c>
      <c r="I13871" s="265" t="s">
        <v>2209</v>
      </c>
      <c r="J13871" s="265">
        <v>70</v>
      </c>
      <c r="K13871" s="83" t="str">
        <f>IFERROR(IFERROR(VLOOKUP(I13871,'DE-PARA'!B:D,3,0),VLOOKUP(I13871,'DE-PARA'!C:D,2,0)),"NÃO ENCONTRADO")</f>
        <v>Despesas com Viagens</v>
      </c>
      <c r="L13871" s="50" t="str">
        <f>VLOOKUP(K13871,'Base -Receita-Despesa'!$B:$AS,1,FALSE)</f>
        <v>Despesas com Viagens</v>
      </c>
    </row>
    <row r="13872" spans="1:12" x14ac:dyDescent="0.3">
      <c r="A13872" s="82" t="str">
        <f t="shared" si="434"/>
        <v>2019</v>
      </c>
      <c r="B13872" s="260" t="s">
        <v>2228</v>
      </c>
      <c r="C13872" s="261" t="s">
        <v>138</v>
      </c>
      <c r="D13872" s="74" t="str">
        <f t="shared" si="433"/>
        <v>jun/2019</v>
      </c>
      <c r="E13872" s="264">
        <v>43621</v>
      </c>
      <c r="F13872" s="260" t="s">
        <v>4517</v>
      </c>
      <c r="G13872" s="260" t="s">
        <v>2229</v>
      </c>
      <c r="H13872" s="265" t="s">
        <v>4570</v>
      </c>
      <c r="I13872" s="265" t="s">
        <v>2209</v>
      </c>
      <c r="J13872" s="265">
        <v>-70</v>
      </c>
      <c r="K13872" s="83" t="str">
        <f>IFERROR(IFERROR(VLOOKUP(I13872,'DE-PARA'!B:D,3,0),VLOOKUP(I13872,'DE-PARA'!C:D,2,0)),"NÃO ENCONTRADO")</f>
        <v>Despesas com Viagens</v>
      </c>
      <c r="L13872" s="50" t="str">
        <f>VLOOKUP(K13872,'Base -Receita-Despesa'!$B:$AS,1,FALSE)</f>
        <v>Despesas com Viagens</v>
      </c>
    </row>
    <row r="13873" spans="1:12" x14ac:dyDescent="0.3">
      <c r="A13873" s="82" t="str">
        <f t="shared" si="434"/>
        <v>2019</v>
      </c>
      <c r="B13873" s="260" t="s">
        <v>2228</v>
      </c>
      <c r="C13873" s="261" t="s">
        <v>138</v>
      </c>
      <c r="D13873" s="74" t="str">
        <f t="shared" si="433"/>
        <v>jun/2019</v>
      </c>
      <c r="E13873" s="264">
        <v>43621</v>
      </c>
      <c r="F13873" s="260" t="s">
        <v>1261</v>
      </c>
      <c r="G13873" s="260" t="s">
        <v>2229</v>
      </c>
      <c r="H13873" s="265" t="s">
        <v>2250</v>
      </c>
      <c r="I13873" s="265" t="s">
        <v>135</v>
      </c>
      <c r="J13873" s="265">
        <v>-9.5</v>
      </c>
      <c r="K13873" s="83" t="str">
        <f>IFERROR(IFERROR(VLOOKUP(I13873,'DE-PARA'!B:D,3,0),VLOOKUP(I13873,'DE-PARA'!C:D,2,0)),"NÃO ENCONTRADO")</f>
        <v>Outras Saídas</v>
      </c>
      <c r="L13873" s="50" t="str">
        <f>VLOOKUP(K13873,'Base -Receita-Despesa'!$B:$AS,1,FALSE)</f>
        <v>Outras Saídas</v>
      </c>
    </row>
    <row r="13874" spans="1:12" x14ac:dyDescent="0.3">
      <c r="A13874" s="82" t="str">
        <f t="shared" si="434"/>
        <v>2019</v>
      </c>
      <c r="B13874" s="260" t="s">
        <v>2228</v>
      </c>
      <c r="C13874" s="261" t="s">
        <v>138</v>
      </c>
      <c r="D13874" s="74" t="str">
        <f t="shared" si="433"/>
        <v>jun/2019</v>
      </c>
      <c r="E13874" s="264">
        <v>43621</v>
      </c>
      <c r="F13874" s="260" t="s">
        <v>1261</v>
      </c>
      <c r="G13874" s="260" t="s">
        <v>2229</v>
      </c>
      <c r="H13874" s="265" t="s">
        <v>2250</v>
      </c>
      <c r="I13874" s="265" t="s">
        <v>135</v>
      </c>
      <c r="J13874" s="265">
        <v>-9.5</v>
      </c>
      <c r="K13874" s="83" t="str">
        <f>IFERROR(IFERROR(VLOOKUP(I13874,'DE-PARA'!B:D,3,0),VLOOKUP(I13874,'DE-PARA'!C:D,2,0)),"NÃO ENCONTRADO")</f>
        <v>Outras Saídas</v>
      </c>
      <c r="L13874" s="50" t="str">
        <f>VLOOKUP(K13874,'Base -Receita-Despesa'!$B:$AS,1,FALSE)</f>
        <v>Outras Saídas</v>
      </c>
    </row>
    <row r="13875" spans="1:12" x14ac:dyDescent="0.3">
      <c r="A13875" s="82" t="str">
        <f t="shared" si="434"/>
        <v>2019</v>
      </c>
      <c r="B13875" s="260" t="s">
        <v>2228</v>
      </c>
      <c r="C13875" s="261" t="s">
        <v>138</v>
      </c>
      <c r="D13875" s="74" t="str">
        <f t="shared" si="433"/>
        <v>jun/2019</v>
      </c>
      <c r="E13875" s="264">
        <v>43622</v>
      </c>
      <c r="F13875" s="260" t="s">
        <v>131</v>
      </c>
      <c r="G13875" s="260" t="s">
        <v>2229</v>
      </c>
      <c r="H13875" s="265" t="s">
        <v>4525</v>
      </c>
      <c r="I13875" s="265" t="s">
        <v>133</v>
      </c>
      <c r="J13875" s="266">
        <v>-4596.41</v>
      </c>
      <c r="K13875" s="83" t="str">
        <f>IFERROR(IFERROR(VLOOKUP(I13875,'DE-PARA'!B:D,3,0),VLOOKUP(I13875,'DE-PARA'!C:D,2,0)),"NÃO ENCONTRADO")</f>
        <v>Pessoal</v>
      </c>
      <c r="L13875" s="50" t="str">
        <f>VLOOKUP(K13875,'Base -Receita-Despesa'!$B:$AS,1,FALSE)</f>
        <v>Pessoal</v>
      </c>
    </row>
    <row r="13876" spans="1:12" x14ac:dyDescent="0.3">
      <c r="A13876" s="82" t="str">
        <f t="shared" si="434"/>
        <v>2019</v>
      </c>
      <c r="B13876" s="260" t="s">
        <v>2228</v>
      </c>
      <c r="C13876" s="261" t="s">
        <v>138</v>
      </c>
      <c r="D13876" s="74" t="str">
        <f t="shared" si="433"/>
        <v>jun/2019</v>
      </c>
      <c r="E13876" s="264">
        <v>43622</v>
      </c>
      <c r="F13876" s="260" t="s">
        <v>131</v>
      </c>
      <c r="G13876" s="260" t="s">
        <v>2229</v>
      </c>
      <c r="H13876" s="265" t="s">
        <v>2255</v>
      </c>
      <c r="I13876" s="265" t="s">
        <v>133</v>
      </c>
      <c r="J13876" s="266">
        <v>-3075.09</v>
      </c>
      <c r="K13876" s="83" t="str">
        <f>IFERROR(IFERROR(VLOOKUP(I13876,'DE-PARA'!B:D,3,0),VLOOKUP(I13876,'DE-PARA'!C:D,2,0)),"NÃO ENCONTRADO")</f>
        <v>Pessoal</v>
      </c>
      <c r="L13876" s="50" t="str">
        <f>VLOOKUP(K13876,'Base -Receita-Despesa'!$B:$AS,1,FALSE)</f>
        <v>Pessoal</v>
      </c>
    </row>
    <row r="13877" spans="1:12" x14ac:dyDescent="0.3">
      <c r="A13877" s="82" t="str">
        <f t="shared" si="434"/>
        <v>2019</v>
      </c>
      <c r="B13877" s="260" t="s">
        <v>2228</v>
      </c>
      <c r="C13877" s="261" t="s">
        <v>138</v>
      </c>
      <c r="D13877" s="74" t="str">
        <f t="shared" si="433"/>
        <v>jun/2019</v>
      </c>
      <c r="E13877" s="264">
        <v>43622</v>
      </c>
      <c r="F13877" s="260" t="s">
        <v>1261</v>
      </c>
      <c r="G13877" s="260" t="s">
        <v>2229</v>
      </c>
      <c r="H13877" s="265" t="s">
        <v>879</v>
      </c>
      <c r="I13877" s="265" t="s">
        <v>135</v>
      </c>
      <c r="J13877" s="265">
        <v>-9.5</v>
      </c>
      <c r="K13877" s="83" t="str">
        <f>IFERROR(IFERROR(VLOOKUP(I13877,'DE-PARA'!B:D,3,0),VLOOKUP(I13877,'DE-PARA'!C:D,2,0)),"NÃO ENCONTRADO")</f>
        <v>Outras Saídas</v>
      </c>
      <c r="L13877" s="50" t="str">
        <f>VLOOKUP(K13877,'Base -Receita-Despesa'!$B:$AS,1,FALSE)</f>
        <v>Outras Saídas</v>
      </c>
    </row>
    <row r="13878" spans="1:12" x14ac:dyDescent="0.3">
      <c r="A13878" s="82" t="str">
        <f t="shared" si="434"/>
        <v>2019</v>
      </c>
      <c r="B13878" s="260" t="s">
        <v>2228</v>
      </c>
      <c r="C13878" s="261" t="s">
        <v>138</v>
      </c>
      <c r="D13878" s="74" t="str">
        <f t="shared" si="433"/>
        <v>jun/2019</v>
      </c>
      <c r="E13878" s="264">
        <v>43622</v>
      </c>
      <c r="F13878" s="260" t="s">
        <v>4517</v>
      </c>
      <c r="G13878" s="260" t="s">
        <v>2229</v>
      </c>
      <c r="H13878" s="265" t="s">
        <v>4558</v>
      </c>
      <c r="I13878" s="265" t="s">
        <v>2209</v>
      </c>
      <c r="J13878" s="265">
        <v>-38.299999999999997</v>
      </c>
      <c r="K13878" s="83" t="str">
        <f>IFERROR(IFERROR(VLOOKUP(I13878,'DE-PARA'!B:D,3,0),VLOOKUP(I13878,'DE-PARA'!C:D,2,0)),"NÃO ENCONTRADO")</f>
        <v>Despesas com Viagens</v>
      </c>
      <c r="L13878" s="50" t="str">
        <f>VLOOKUP(K13878,'Base -Receita-Despesa'!$B:$AS,1,FALSE)</f>
        <v>Despesas com Viagens</v>
      </c>
    </row>
    <row r="13879" spans="1:12" x14ac:dyDescent="0.3">
      <c r="A13879" s="82" t="str">
        <f t="shared" si="434"/>
        <v>2019</v>
      </c>
      <c r="B13879" s="260" t="s">
        <v>2228</v>
      </c>
      <c r="C13879" s="261" t="s">
        <v>138</v>
      </c>
      <c r="D13879" s="74" t="str">
        <f t="shared" si="433"/>
        <v>jun/2019</v>
      </c>
      <c r="E13879" s="264">
        <v>43622</v>
      </c>
      <c r="F13879" s="260">
        <v>156</v>
      </c>
      <c r="G13879" s="260" t="s">
        <v>2229</v>
      </c>
      <c r="H13879" s="265" t="s">
        <v>4572</v>
      </c>
      <c r="I13879" s="265" t="s">
        <v>2188</v>
      </c>
      <c r="J13879" s="265">
        <v>-715.25</v>
      </c>
      <c r="K13879" s="83" t="str">
        <f>IFERROR(IFERROR(VLOOKUP(I13879,'DE-PARA'!B:D,3,0),VLOOKUP(I13879,'DE-PARA'!C:D,2,0)),"NÃO ENCONTRADO")</f>
        <v>Materiais</v>
      </c>
      <c r="L13879" s="50" t="str">
        <f>VLOOKUP(K13879,'Base -Receita-Despesa'!$B:$AS,1,FALSE)</f>
        <v>Materiais</v>
      </c>
    </row>
    <row r="13880" spans="1:12" x14ac:dyDescent="0.3">
      <c r="A13880" s="82" t="str">
        <f t="shared" si="434"/>
        <v>2019</v>
      </c>
      <c r="B13880" s="260" t="s">
        <v>2228</v>
      </c>
      <c r="C13880" s="261" t="s">
        <v>138</v>
      </c>
      <c r="D13880" s="74" t="str">
        <f t="shared" si="433"/>
        <v>jun/2019</v>
      </c>
      <c r="E13880" s="264">
        <v>43622</v>
      </c>
      <c r="F13880" s="260">
        <v>156</v>
      </c>
      <c r="G13880" s="260" t="s">
        <v>2229</v>
      </c>
      <c r="H13880" s="265" t="s">
        <v>4572</v>
      </c>
      <c r="I13880" s="265" t="s">
        <v>562</v>
      </c>
      <c r="J13880" s="265">
        <v>-12</v>
      </c>
      <c r="K13880" s="83" t="str">
        <f>IFERROR(IFERROR(VLOOKUP(I13880,'DE-PARA'!B:D,3,0),VLOOKUP(I13880,'DE-PARA'!C:D,2,0)),"NÃO ENCONTRADO")</f>
        <v>Outras Saídas</v>
      </c>
      <c r="L13880" s="50" t="str">
        <f>VLOOKUP(K13880,'Base -Receita-Despesa'!$B:$AS,1,FALSE)</f>
        <v>Outras Saídas</v>
      </c>
    </row>
    <row r="13881" spans="1:12" x14ac:dyDescent="0.3">
      <c r="A13881" s="82" t="str">
        <f t="shared" si="434"/>
        <v>2019</v>
      </c>
      <c r="B13881" s="260" t="s">
        <v>2228</v>
      </c>
      <c r="C13881" s="261" t="s">
        <v>138</v>
      </c>
      <c r="D13881" s="74" t="str">
        <f t="shared" si="433"/>
        <v>jun/2019</v>
      </c>
      <c r="E13881" s="264">
        <v>43622</v>
      </c>
      <c r="F13881" s="260">
        <v>1031</v>
      </c>
      <c r="G13881" s="260" t="s">
        <v>2229</v>
      </c>
      <c r="H13881" s="265" t="s">
        <v>4513</v>
      </c>
      <c r="I13881" s="265" t="s">
        <v>2193</v>
      </c>
      <c r="J13881" s="265">
        <v>-194.06</v>
      </c>
      <c r="K13881" s="83" t="str">
        <f>IFERROR(IFERROR(VLOOKUP(I13881,'DE-PARA'!B:D,3,0),VLOOKUP(I13881,'DE-PARA'!C:D,2,0)),"NÃO ENCONTRADO")</f>
        <v>Materiais</v>
      </c>
      <c r="L13881" s="50" t="str">
        <f>VLOOKUP(K13881,'Base -Receita-Despesa'!$B:$AS,1,FALSE)</f>
        <v>Materiais</v>
      </c>
    </row>
    <row r="13882" spans="1:12" x14ac:dyDescent="0.3">
      <c r="A13882" s="82" t="str">
        <f t="shared" si="434"/>
        <v>2019</v>
      </c>
      <c r="B13882" s="260" t="s">
        <v>2228</v>
      </c>
      <c r="C13882" s="261" t="s">
        <v>138</v>
      </c>
      <c r="D13882" s="74" t="str">
        <f t="shared" si="433"/>
        <v>jun/2019</v>
      </c>
      <c r="E13882" s="264">
        <v>43622</v>
      </c>
      <c r="F13882" s="260" t="s">
        <v>4517</v>
      </c>
      <c r="G13882" s="260" t="s">
        <v>2229</v>
      </c>
      <c r="H13882" s="265" t="s">
        <v>4561</v>
      </c>
      <c r="I13882" s="265" t="s">
        <v>2209</v>
      </c>
      <c r="J13882" s="265">
        <v>-35</v>
      </c>
      <c r="K13882" s="83" t="str">
        <f>IFERROR(IFERROR(VLOOKUP(I13882,'DE-PARA'!B:D,3,0),VLOOKUP(I13882,'DE-PARA'!C:D,2,0)),"NÃO ENCONTRADO")</f>
        <v>Despesas com Viagens</v>
      </c>
      <c r="L13882" s="50" t="str">
        <f>VLOOKUP(K13882,'Base -Receita-Despesa'!$B:$AS,1,FALSE)</f>
        <v>Despesas com Viagens</v>
      </c>
    </row>
    <row r="13883" spans="1:12" x14ac:dyDescent="0.3">
      <c r="A13883" s="82" t="str">
        <f t="shared" si="434"/>
        <v>2019</v>
      </c>
      <c r="B13883" s="260" t="s">
        <v>2228</v>
      </c>
      <c r="C13883" s="261" t="s">
        <v>138</v>
      </c>
      <c r="D13883" s="74" t="str">
        <f t="shared" si="433"/>
        <v>jun/2019</v>
      </c>
      <c r="E13883" s="264">
        <v>43622</v>
      </c>
      <c r="F13883" s="260" t="s">
        <v>1070</v>
      </c>
      <c r="G13883" s="260" t="s">
        <v>2229</v>
      </c>
      <c r="H13883" s="265" t="s">
        <v>1071</v>
      </c>
      <c r="I13883" s="265" t="s">
        <v>2237</v>
      </c>
      <c r="J13883" s="266">
        <v>8745.61</v>
      </c>
      <c r="K13883" s="83" t="str">
        <f>IFERROR(IFERROR(VLOOKUP(I13883,'DE-PARA'!B:D,3,0),VLOOKUP(I13883,'DE-PARA'!C:D,2,0)),"NÃO ENCONTRADO")</f>
        <v>Entrada Conta Aplicação (+)</v>
      </c>
      <c r="L13883" s="50" t="str">
        <f>VLOOKUP(K13883,'Base -Receita-Despesa'!$B:$AS,1,FALSE)</f>
        <v>ENTRADA CONTA APLICAÇÃO (+)</v>
      </c>
    </row>
    <row r="13884" spans="1:12" x14ac:dyDescent="0.3">
      <c r="A13884" s="82" t="str">
        <f t="shared" si="434"/>
        <v>2019</v>
      </c>
      <c r="B13884" s="260" t="s">
        <v>2228</v>
      </c>
      <c r="C13884" s="261" t="s">
        <v>138</v>
      </c>
      <c r="D13884" s="74" t="str">
        <f t="shared" si="433"/>
        <v>jun/2019</v>
      </c>
      <c r="E13884" s="264">
        <v>43622</v>
      </c>
      <c r="F13884" s="260" t="s">
        <v>4517</v>
      </c>
      <c r="G13884" s="260" t="s">
        <v>2229</v>
      </c>
      <c r="H13884" s="265" t="s">
        <v>4570</v>
      </c>
      <c r="I13884" s="265" t="s">
        <v>2209</v>
      </c>
      <c r="J13884" s="265">
        <v>-70</v>
      </c>
      <c r="K13884" s="83" t="str">
        <f>IFERROR(IFERROR(VLOOKUP(I13884,'DE-PARA'!B:D,3,0),VLOOKUP(I13884,'DE-PARA'!C:D,2,0)),"NÃO ENCONTRADO")</f>
        <v>Despesas com Viagens</v>
      </c>
      <c r="L13884" s="50" t="str">
        <f>VLOOKUP(K13884,'Base -Receita-Despesa'!$B:$AS,1,FALSE)</f>
        <v>Despesas com Viagens</v>
      </c>
    </row>
    <row r="13885" spans="1:12" x14ac:dyDescent="0.3">
      <c r="A13885" s="82" t="str">
        <f t="shared" si="434"/>
        <v>2019</v>
      </c>
      <c r="B13885" s="260" t="s">
        <v>2228</v>
      </c>
      <c r="C13885" s="261" t="s">
        <v>138</v>
      </c>
      <c r="D13885" s="74" t="str">
        <f t="shared" si="433"/>
        <v>jun/2019</v>
      </c>
      <c r="E13885" s="264">
        <v>43623</v>
      </c>
      <c r="F13885" s="260" t="s">
        <v>1261</v>
      </c>
      <c r="G13885" s="260" t="s">
        <v>2229</v>
      </c>
      <c r="H13885" s="265" t="s">
        <v>879</v>
      </c>
      <c r="I13885" s="265" t="s">
        <v>135</v>
      </c>
      <c r="J13885" s="265">
        <v>-9.5</v>
      </c>
      <c r="K13885" s="83" t="str">
        <f>IFERROR(IFERROR(VLOOKUP(I13885,'DE-PARA'!B:D,3,0),VLOOKUP(I13885,'DE-PARA'!C:D,2,0)),"NÃO ENCONTRADO")</f>
        <v>Outras Saídas</v>
      </c>
      <c r="L13885" s="50" t="str">
        <f>VLOOKUP(K13885,'Base -Receita-Despesa'!$B:$AS,1,FALSE)</f>
        <v>Outras Saídas</v>
      </c>
    </row>
    <row r="13886" spans="1:12" x14ac:dyDescent="0.3">
      <c r="A13886" s="82" t="str">
        <f t="shared" si="434"/>
        <v>2019</v>
      </c>
      <c r="B13886" s="260" t="s">
        <v>2228</v>
      </c>
      <c r="C13886" s="261" t="s">
        <v>138</v>
      </c>
      <c r="D13886" s="74" t="str">
        <f t="shared" si="433"/>
        <v>jun/2019</v>
      </c>
      <c r="E13886" s="264">
        <v>43623</v>
      </c>
      <c r="F13886" s="260" t="s">
        <v>4412</v>
      </c>
      <c r="G13886" s="260" t="s">
        <v>2229</v>
      </c>
      <c r="H13886" s="265" t="s">
        <v>4458</v>
      </c>
      <c r="I13886" s="265" t="s">
        <v>130</v>
      </c>
      <c r="J13886" s="266">
        <v>-2310.3200000000002</v>
      </c>
      <c r="K13886" s="83" t="str">
        <f>IFERROR(IFERROR(VLOOKUP(I13886,'DE-PARA'!B:D,3,0),VLOOKUP(I13886,'DE-PARA'!C:D,2,0)),"NÃO ENCONTRADO")</f>
        <v>Rescisões Trabalhistas</v>
      </c>
      <c r="L13886" s="50" t="str">
        <f>VLOOKUP(K13886,'Base -Receita-Despesa'!$B:$AS,1,FALSE)</f>
        <v>Rescisões Trabalhistas</v>
      </c>
    </row>
    <row r="13887" spans="1:12" x14ac:dyDescent="0.3">
      <c r="A13887" s="82" t="str">
        <f t="shared" si="434"/>
        <v>2019</v>
      </c>
      <c r="B13887" s="260" t="s">
        <v>2228</v>
      </c>
      <c r="C13887" s="261" t="s">
        <v>138</v>
      </c>
      <c r="D13887" s="74" t="str">
        <f t="shared" si="433"/>
        <v>jun/2019</v>
      </c>
      <c r="E13887" s="264">
        <v>43623</v>
      </c>
      <c r="F13887" s="263" t="s">
        <v>3376</v>
      </c>
      <c r="G13887" s="260" t="s">
        <v>2229</v>
      </c>
      <c r="H13887" s="265" t="s">
        <v>4458</v>
      </c>
      <c r="I13887" s="265" t="s">
        <v>130</v>
      </c>
      <c r="J13887" s="266">
        <v>-3911.46</v>
      </c>
      <c r="K13887" s="83" t="str">
        <f>IFERROR(IFERROR(VLOOKUP(I13887,'DE-PARA'!B:D,3,0),VLOOKUP(I13887,'DE-PARA'!C:D,2,0)),"NÃO ENCONTRADO")</f>
        <v>Rescisões Trabalhistas</v>
      </c>
      <c r="L13887" s="50" t="str">
        <f>VLOOKUP(K13887,'Base -Receita-Despesa'!$B:$AS,1,FALSE)</f>
        <v>Rescisões Trabalhistas</v>
      </c>
    </row>
    <row r="13888" spans="1:12" x14ac:dyDescent="0.3">
      <c r="A13888" s="82" t="str">
        <f t="shared" si="434"/>
        <v>2019</v>
      </c>
      <c r="B13888" s="260" t="s">
        <v>2228</v>
      </c>
      <c r="C13888" s="261" t="s">
        <v>138</v>
      </c>
      <c r="D13888" s="74" t="str">
        <f t="shared" si="433"/>
        <v>jun/2019</v>
      </c>
      <c r="E13888" s="264">
        <v>43623</v>
      </c>
      <c r="F13888" s="260" t="s">
        <v>1070</v>
      </c>
      <c r="G13888" s="260" t="s">
        <v>2229</v>
      </c>
      <c r="H13888" s="265" t="s">
        <v>1071</v>
      </c>
      <c r="I13888" s="265" t="s">
        <v>2237</v>
      </c>
      <c r="J13888" s="266">
        <v>73129.17</v>
      </c>
      <c r="K13888" s="83" t="str">
        <f>IFERROR(IFERROR(VLOOKUP(I13888,'DE-PARA'!B:D,3,0),VLOOKUP(I13888,'DE-PARA'!C:D,2,0)),"NÃO ENCONTRADO")</f>
        <v>Entrada Conta Aplicação (+)</v>
      </c>
      <c r="L13888" s="50" t="str">
        <f>VLOOKUP(K13888,'Base -Receita-Despesa'!$B:$AS,1,FALSE)</f>
        <v>ENTRADA CONTA APLICAÇÃO (+)</v>
      </c>
    </row>
    <row r="13889" spans="1:12" x14ac:dyDescent="0.3">
      <c r="A13889" s="82" t="str">
        <f t="shared" si="434"/>
        <v>2019</v>
      </c>
      <c r="B13889" s="260" t="s">
        <v>2228</v>
      </c>
      <c r="C13889" s="261" t="s">
        <v>138</v>
      </c>
      <c r="D13889" s="74" t="str">
        <f t="shared" si="433"/>
        <v>jun/2019</v>
      </c>
      <c r="E13889" s="264">
        <v>43623</v>
      </c>
      <c r="F13889" s="260" t="s">
        <v>1061</v>
      </c>
      <c r="G13889" s="260" t="s">
        <v>2229</v>
      </c>
      <c r="H13889" s="265" t="s">
        <v>4370</v>
      </c>
      <c r="I13889" s="265" t="s">
        <v>2170</v>
      </c>
      <c r="J13889" s="266">
        <v>-66897.89</v>
      </c>
      <c r="K13889" s="83" t="str">
        <f>IFERROR(IFERROR(VLOOKUP(I13889,'DE-PARA'!B:D,3,0),VLOOKUP(I13889,'DE-PARA'!C:D,2,0)),"NÃO ENCONTRADO")</f>
        <v>Reembolso de Rateios(-)</v>
      </c>
      <c r="L13889" s="50" t="str">
        <f>VLOOKUP(K13889,'Base -Receita-Despesa'!$B:$AS,1,FALSE)</f>
        <v>Reembolso de Rateios(-)</v>
      </c>
    </row>
    <row r="13890" spans="1:12" x14ac:dyDescent="0.3">
      <c r="A13890" s="82" t="str">
        <f t="shared" si="434"/>
        <v>2019</v>
      </c>
      <c r="B13890" s="260" t="s">
        <v>2228</v>
      </c>
      <c r="C13890" s="261" t="s">
        <v>138</v>
      </c>
      <c r="D13890" s="74" t="str">
        <f t="shared" si="433"/>
        <v>jun/2019</v>
      </c>
      <c r="E13890" s="264">
        <v>43626</v>
      </c>
      <c r="F13890" s="260">
        <v>36993</v>
      </c>
      <c r="G13890" s="260" t="s">
        <v>2229</v>
      </c>
      <c r="H13890" s="267" t="s">
        <v>4380</v>
      </c>
      <c r="I13890" s="267" t="s">
        <v>120</v>
      </c>
      <c r="J13890" s="266">
        <v>-1574.64</v>
      </c>
      <c r="K13890" s="83" t="str">
        <f>IFERROR(IFERROR(VLOOKUP(I13890,'DE-PARA'!B:D,3,0),VLOOKUP(I13890,'DE-PARA'!C:D,2,0)),"NÃO ENCONTRADO")</f>
        <v>Serviços</v>
      </c>
      <c r="L13890" s="50" t="str">
        <f>VLOOKUP(K13890,'Base -Receita-Despesa'!$B:$AS,1,FALSE)</f>
        <v>Serviços</v>
      </c>
    </row>
    <row r="13891" spans="1:12" x14ac:dyDescent="0.3">
      <c r="A13891" s="82" t="str">
        <f t="shared" si="434"/>
        <v>2019</v>
      </c>
      <c r="B13891" s="260" t="s">
        <v>2228</v>
      </c>
      <c r="C13891" s="261" t="s">
        <v>138</v>
      </c>
      <c r="D13891" s="74" t="str">
        <f t="shared" si="433"/>
        <v>jun/2019</v>
      </c>
      <c r="E13891" s="264">
        <v>43626</v>
      </c>
      <c r="F13891" s="260" t="s">
        <v>1070</v>
      </c>
      <c r="G13891" s="260" t="s">
        <v>2229</v>
      </c>
      <c r="H13891" s="265" t="s">
        <v>1071</v>
      </c>
      <c r="I13891" s="265" t="s">
        <v>2237</v>
      </c>
      <c r="J13891" s="266">
        <v>1584.14</v>
      </c>
      <c r="K13891" s="83" t="str">
        <f>IFERROR(IFERROR(VLOOKUP(I13891,'DE-PARA'!B:D,3,0),VLOOKUP(I13891,'DE-PARA'!C:D,2,0)),"NÃO ENCONTRADO")</f>
        <v>Entrada Conta Aplicação (+)</v>
      </c>
      <c r="L13891" s="50" t="str">
        <f>VLOOKUP(K13891,'Base -Receita-Despesa'!$B:$AS,1,FALSE)</f>
        <v>ENTRADA CONTA APLICAÇÃO (+)</v>
      </c>
    </row>
    <row r="13892" spans="1:12" x14ac:dyDescent="0.3">
      <c r="A13892" s="82" t="str">
        <f t="shared" si="434"/>
        <v>2019</v>
      </c>
      <c r="B13892" s="260" t="s">
        <v>2228</v>
      </c>
      <c r="C13892" s="261" t="s">
        <v>138</v>
      </c>
      <c r="D13892" s="74" t="str">
        <f t="shared" ref="D13892:D13955" si="435">TEXT(E13892,"mmm/aaaa")</f>
        <v>jun/2019</v>
      </c>
      <c r="E13892" s="264">
        <v>43626</v>
      </c>
      <c r="F13892" s="260" t="s">
        <v>1261</v>
      </c>
      <c r="G13892" s="260" t="s">
        <v>2229</v>
      </c>
      <c r="H13892" s="265" t="s">
        <v>2250</v>
      </c>
      <c r="I13892" s="265" t="s">
        <v>135</v>
      </c>
      <c r="J13892" s="265">
        <v>-9.5</v>
      </c>
      <c r="K13892" s="83" t="str">
        <f>IFERROR(IFERROR(VLOOKUP(I13892,'DE-PARA'!B:D,3,0),VLOOKUP(I13892,'DE-PARA'!C:D,2,0)),"NÃO ENCONTRADO")</f>
        <v>Outras Saídas</v>
      </c>
      <c r="L13892" s="50" t="str">
        <f>VLOOKUP(K13892,'Base -Receita-Despesa'!$B:$AS,1,FALSE)</f>
        <v>Outras Saídas</v>
      </c>
    </row>
    <row r="13893" spans="1:12" x14ac:dyDescent="0.3">
      <c r="A13893" s="82" t="str">
        <f t="shared" si="434"/>
        <v>2019</v>
      </c>
      <c r="B13893" s="260" t="s">
        <v>2228</v>
      </c>
      <c r="C13893" s="261" t="s">
        <v>138</v>
      </c>
      <c r="D13893" s="74" t="str">
        <f t="shared" si="435"/>
        <v>jun/2019</v>
      </c>
      <c r="E13893" s="264">
        <v>43628</v>
      </c>
      <c r="F13893" s="260" t="s">
        <v>1070</v>
      </c>
      <c r="G13893" s="260" t="s">
        <v>2229</v>
      </c>
      <c r="H13893" s="265" t="s">
        <v>1071</v>
      </c>
      <c r="I13893" s="265" t="s">
        <v>2237</v>
      </c>
      <c r="J13893" s="266">
        <v>4555.13</v>
      </c>
      <c r="K13893" s="83" t="str">
        <f>IFERROR(IFERROR(VLOOKUP(I13893,'DE-PARA'!B:D,3,0),VLOOKUP(I13893,'DE-PARA'!C:D,2,0)),"NÃO ENCONTRADO")</f>
        <v>Entrada Conta Aplicação (+)</v>
      </c>
      <c r="L13893" s="50" t="str">
        <f>VLOOKUP(K13893,'Base -Receita-Despesa'!$B:$AS,1,FALSE)</f>
        <v>ENTRADA CONTA APLICAÇÃO (+)</v>
      </c>
    </row>
    <row r="13894" spans="1:12" x14ac:dyDescent="0.3">
      <c r="A13894" s="82" t="str">
        <f t="shared" si="434"/>
        <v>2019</v>
      </c>
      <c r="B13894" s="260" t="s">
        <v>2228</v>
      </c>
      <c r="C13894" s="261" t="s">
        <v>138</v>
      </c>
      <c r="D13894" s="74" t="str">
        <f t="shared" si="435"/>
        <v>jun/2019</v>
      </c>
      <c r="E13894" s="264">
        <v>43628</v>
      </c>
      <c r="F13894" s="263" t="s">
        <v>4412</v>
      </c>
      <c r="G13894" s="263" t="s">
        <v>2229</v>
      </c>
      <c r="H13894" s="267" t="s">
        <v>4573</v>
      </c>
      <c r="I13894" s="267" t="s">
        <v>130</v>
      </c>
      <c r="J13894" s="266">
        <v>-1295.25</v>
      </c>
      <c r="K13894" s="83" t="str">
        <f>IFERROR(IFERROR(VLOOKUP(I13894,'DE-PARA'!B:D,3,0),VLOOKUP(I13894,'DE-PARA'!C:D,2,0)),"NÃO ENCONTRADO")</f>
        <v>Rescisões Trabalhistas</v>
      </c>
      <c r="L13894" s="50" t="str">
        <f>VLOOKUP(K13894,'Base -Receita-Despesa'!$B:$AS,1,FALSE)</f>
        <v>Rescisões Trabalhistas</v>
      </c>
    </row>
    <row r="13895" spans="1:12" x14ac:dyDescent="0.3">
      <c r="A13895" s="82" t="str">
        <f t="shared" si="434"/>
        <v>2019</v>
      </c>
      <c r="B13895" s="260" t="s">
        <v>2228</v>
      </c>
      <c r="C13895" s="261" t="s">
        <v>138</v>
      </c>
      <c r="D13895" s="74" t="str">
        <f t="shared" si="435"/>
        <v>jun/2019</v>
      </c>
      <c r="E13895" s="264">
        <v>43628</v>
      </c>
      <c r="F13895" s="263" t="s">
        <v>3376</v>
      </c>
      <c r="G13895" s="263" t="s">
        <v>2229</v>
      </c>
      <c r="H13895" s="267" t="s">
        <v>4573</v>
      </c>
      <c r="I13895" s="267" t="s">
        <v>130</v>
      </c>
      <c r="J13895" s="266">
        <v>-3259.88</v>
      </c>
      <c r="K13895" s="83" t="str">
        <f>IFERROR(IFERROR(VLOOKUP(I13895,'DE-PARA'!B:D,3,0),VLOOKUP(I13895,'DE-PARA'!C:D,2,0)),"NÃO ENCONTRADO")</f>
        <v>Rescisões Trabalhistas</v>
      </c>
      <c r="L13895" s="50" t="str">
        <f>VLOOKUP(K13895,'Base -Receita-Despesa'!$B:$AS,1,FALSE)</f>
        <v>Rescisões Trabalhistas</v>
      </c>
    </row>
    <row r="13896" spans="1:12" x14ac:dyDescent="0.3">
      <c r="A13896" s="82" t="str">
        <f t="shared" si="434"/>
        <v>2019</v>
      </c>
      <c r="B13896" s="260" t="s">
        <v>2240</v>
      </c>
      <c r="C13896" s="261" t="s">
        <v>138</v>
      </c>
      <c r="D13896" s="74" t="str">
        <f t="shared" si="435"/>
        <v>jun/2019</v>
      </c>
      <c r="E13896" s="264">
        <v>43629</v>
      </c>
      <c r="F13896" s="260" t="s">
        <v>161</v>
      </c>
      <c r="G13896" s="260" t="s">
        <v>2229</v>
      </c>
      <c r="H13896" s="265" t="s">
        <v>161</v>
      </c>
      <c r="I13896" s="265" t="s">
        <v>2168</v>
      </c>
      <c r="J13896" s="266">
        <v>2513411.33</v>
      </c>
      <c r="K13896" s="83" t="str">
        <f>IFERROR(IFERROR(VLOOKUP(I13896,'DE-PARA'!B:D,3,0),VLOOKUP(I13896,'DE-PARA'!C:D,2,0)),"NÃO ENCONTRADO")</f>
        <v>Repasses Contrato de Gestão</v>
      </c>
      <c r="L13896" s="50" t="str">
        <f>VLOOKUP(K13896,'Base -Receita-Despesa'!$B:$AS,1,FALSE)</f>
        <v>Repasses Contrato de Gestão</v>
      </c>
    </row>
    <row r="13897" spans="1:12" x14ac:dyDescent="0.3">
      <c r="A13897" s="82" t="str">
        <f t="shared" si="434"/>
        <v>2019</v>
      </c>
      <c r="B13897" s="260" t="s">
        <v>2240</v>
      </c>
      <c r="C13897" s="261" t="s">
        <v>138</v>
      </c>
      <c r="D13897" s="74" t="str">
        <f t="shared" si="435"/>
        <v>jun/2019</v>
      </c>
      <c r="E13897" s="264">
        <v>43629</v>
      </c>
      <c r="F13897" s="260" t="s">
        <v>1261</v>
      </c>
      <c r="G13897" s="260" t="s">
        <v>2229</v>
      </c>
      <c r="H13897" s="265" t="s">
        <v>4532</v>
      </c>
      <c r="I13897" s="265" t="s">
        <v>135</v>
      </c>
      <c r="J13897" s="265">
        <v>-1.5</v>
      </c>
      <c r="K13897" s="83" t="str">
        <f>IFERROR(IFERROR(VLOOKUP(I13897,'DE-PARA'!B:D,3,0),VLOOKUP(I13897,'DE-PARA'!C:D,2,0)),"NÃO ENCONTRADO")</f>
        <v>Outras Saídas</v>
      </c>
      <c r="L13897" s="50" t="str">
        <f>VLOOKUP(K13897,'Base -Receita-Despesa'!$B:$AS,1,FALSE)</f>
        <v>Outras Saídas</v>
      </c>
    </row>
    <row r="13898" spans="1:12" x14ac:dyDescent="0.3">
      <c r="A13898" s="82" t="str">
        <f t="shared" si="434"/>
        <v>2019</v>
      </c>
      <c r="B13898" s="260" t="s">
        <v>2240</v>
      </c>
      <c r="C13898" s="261" t="s">
        <v>138</v>
      </c>
      <c r="D13898" s="74" t="str">
        <f t="shared" si="435"/>
        <v>jun/2019</v>
      </c>
      <c r="E13898" s="264">
        <v>43629</v>
      </c>
      <c r="F13898" s="260" t="s">
        <v>1061</v>
      </c>
      <c r="G13898" s="260" t="s">
        <v>2229</v>
      </c>
      <c r="H13898" s="265" t="s">
        <v>4370</v>
      </c>
      <c r="I13898" s="265" t="s">
        <v>126</v>
      </c>
      <c r="J13898" s="266">
        <v>-500000</v>
      </c>
      <c r="K13898" s="83" t="str">
        <f>IFERROR(IFERROR(VLOOKUP(I13898,'DE-PARA'!B:D,3,0),VLOOKUP(I13898,'DE-PARA'!C:D,2,0)),"NÃO ENCONTRADO")</f>
        <v>TEV – Transferências Entre Contas (Entradas)</v>
      </c>
      <c r="L13898" s="50" t="str">
        <f>VLOOKUP(K13898,'Base -Receita-Despesa'!$B:$AS,1,FALSE)</f>
        <v>TEV – Transferências Entre Contas (Entradas)</v>
      </c>
    </row>
    <row r="13899" spans="1:12" x14ac:dyDescent="0.3">
      <c r="A13899" s="82" t="str">
        <f t="shared" si="434"/>
        <v>2019</v>
      </c>
      <c r="B13899" s="260" t="s">
        <v>2228</v>
      </c>
      <c r="C13899" s="261" t="s">
        <v>138</v>
      </c>
      <c r="D13899" s="74" t="str">
        <f t="shared" si="435"/>
        <v>jun/2019</v>
      </c>
      <c r="E13899" s="264">
        <v>43629</v>
      </c>
      <c r="F13899" s="260" t="s">
        <v>1431</v>
      </c>
      <c r="G13899" s="260" t="s">
        <v>2229</v>
      </c>
      <c r="H13899" s="265" t="s">
        <v>4525</v>
      </c>
      <c r="I13899" s="265" t="s">
        <v>141</v>
      </c>
      <c r="J13899" s="266">
        <v>-6599.6</v>
      </c>
      <c r="K13899" s="83" t="str">
        <f>IFERROR(IFERROR(VLOOKUP(I13899,'DE-PARA'!B:D,3,0),VLOOKUP(I13899,'DE-PARA'!C:D,2,0)),"NÃO ENCONTRADO")</f>
        <v>Pessoal</v>
      </c>
      <c r="L13899" s="50" t="str">
        <f>VLOOKUP(K13899,'Base -Receita-Despesa'!$B:$AS,1,FALSE)</f>
        <v>Pessoal</v>
      </c>
    </row>
    <row r="13900" spans="1:12" x14ac:dyDescent="0.3">
      <c r="A13900" s="82" t="str">
        <f t="shared" si="434"/>
        <v>2019</v>
      </c>
      <c r="B13900" s="260" t="s">
        <v>2228</v>
      </c>
      <c r="C13900" s="261" t="s">
        <v>138</v>
      </c>
      <c r="D13900" s="74" t="str">
        <f t="shared" si="435"/>
        <v>jun/2019</v>
      </c>
      <c r="E13900" s="264">
        <v>43629</v>
      </c>
      <c r="F13900" s="260" t="s">
        <v>4574</v>
      </c>
      <c r="G13900" s="260" t="s">
        <v>2229</v>
      </c>
      <c r="H13900" s="265" t="s">
        <v>4575</v>
      </c>
      <c r="I13900" s="265" t="s">
        <v>2214</v>
      </c>
      <c r="J13900" s="266">
        <v>-2753.95</v>
      </c>
      <c r="K13900" s="83" t="str">
        <f>IFERROR(IFERROR(VLOOKUP(I13900,'DE-PARA'!B:D,3,0),VLOOKUP(I13900,'DE-PARA'!C:D,2,0)),"NÃO ENCONTRADO")</f>
        <v>Outras Saídas</v>
      </c>
      <c r="L13900" s="50" t="str">
        <f>VLOOKUP(K13900,'Base -Receita-Despesa'!$B:$AS,1,FALSE)</f>
        <v>Outras Saídas</v>
      </c>
    </row>
    <row r="13901" spans="1:12" x14ac:dyDescent="0.3">
      <c r="A13901" s="82" t="str">
        <f t="shared" si="434"/>
        <v>2019</v>
      </c>
      <c r="B13901" s="260" t="s">
        <v>2228</v>
      </c>
      <c r="C13901" s="261" t="s">
        <v>138</v>
      </c>
      <c r="D13901" s="74" t="str">
        <f t="shared" si="435"/>
        <v>jun/2019</v>
      </c>
      <c r="E13901" s="264">
        <v>43629</v>
      </c>
      <c r="F13901" s="260" t="s">
        <v>4574</v>
      </c>
      <c r="G13901" s="260" t="s">
        <v>2229</v>
      </c>
      <c r="H13901" s="265" t="s">
        <v>4575</v>
      </c>
      <c r="I13901" s="265" t="s">
        <v>562</v>
      </c>
      <c r="J13901" s="266">
        <v>-1213.53</v>
      </c>
      <c r="K13901" s="83" t="str">
        <f>IFERROR(IFERROR(VLOOKUP(I13901,'DE-PARA'!B:D,3,0),VLOOKUP(I13901,'DE-PARA'!C:D,2,0)),"NÃO ENCONTRADO")</f>
        <v>Outras Saídas</v>
      </c>
      <c r="L13901" s="50" t="str">
        <f>VLOOKUP(K13901,'Base -Receita-Despesa'!$B:$AS,1,FALSE)</f>
        <v>Outras Saídas</v>
      </c>
    </row>
    <row r="13902" spans="1:12" x14ac:dyDescent="0.3">
      <c r="A13902" s="82" t="str">
        <f t="shared" si="434"/>
        <v>2019</v>
      </c>
      <c r="B13902" s="260" t="s">
        <v>2228</v>
      </c>
      <c r="C13902" s="261" t="s">
        <v>138</v>
      </c>
      <c r="D13902" s="74" t="str">
        <f t="shared" si="435"/>
        <v>jun/2019</v>
      </c>
      <c r="E13902" s="264">
        <v>43629</v>
      </c>
      <c r="F13902" s="260" t="s">
        <v>4377</v>
      </c>
      <c r="G13902" s="260" t="s">
        <v>2229</v>
      </c>
      <c r="H13902" s="265" t="s">
        <v>4576</v>
      </c>
      <c r="I13902" s="265" t="s">
        <v>128</v>
      </c>
      <c r="J13902" s="266">
        <v>-32705.53</v>
      </c>
      <c r="K13902" s="83" t="str">
        <f>IFERROR(IFERROR(VLOOKUP(I13902,'DE-PARA'!B:D,3,0),VLOOKUP(I13902,'DE-PARA'!C:D,2,0)),"NÃO ENCONTRADO")</f>
        <v>Encargos sobre Folha de Pagamento</v>
      </c>
      <c r="L13902" s="50" t="str">
        <f>VLOOKUP(K13902,'Base -Receita-Despesa'!$B:$AS,1,FALSE)</f>
        <v>Encargos sobre Folha de Pagamento</v>
      </c>
    </row>
    <row r="13903" spans="1:12" x14ac:dyDescent="0.3">
      <c r="A13903" s="82" t="str">
        <f t="shared" si="434"/>
        <v>2019</v>
      </c>
      <c r="B13903" s="260" t="s">
        <v>2228</v>
      </c>
      <c r="C13903" s="261" t="s">
        <v>138</v>
      </c>
      <c r="D13903" s="74" t="str">
        <f t="shared" si="435"/>
        <v>jun/2019</v>
      </c>
      <c r="E13903" s="264">
        <v>43629</v>
      </c>
      <c r="F13903" s="260" t="s">
        <v>4377</v>
      </c>
      <c r="G13903" s="260" t="s">
        <v>2229</v>
      </c>
      <c r="H13903" s="265" t="s">
        <v>4576</v>
      </c>
      <c r="I13903" s="265" t="s">
        <v>562</v>
      </c>
      <c r="J13903" s="266">
        <v>-1798.8</v>
      </c>
      <c r="K13903" s="83" t="str">
        <f>IFERROR(IFERROR(VLOOKUP(I13903,'DE-PARA'!B:D,3,0),VLOOKUP(I13903,'DE-PARA'!C:D,2,0)),"NÃO ENCONTRADO")</f>
        <v>Outras Saídas</v>
      </c>
      <c r="L13903" s="50" t="str">
        <f>VLOOKUP(K13903,'Base -Receita-Despesa'!$B:$AS,1,FALSE)</f>
        <v>Outras Saídas</v>
      </c>
    </row>
    <row r="13904" spans="1:12" x14ac:dyDescent="0.3">
      <c r="A13904" s="82" t="str">
        <f t="shared" si="434"/>
        <v>2019</v>
      </c>
      <c r="B13904" s="260" t="s">
        <v>2228</v>
      </c>
      <c r="C13904" s="261" t="s">
        <v>138</v>
      </c>
      <c r="D13904" s="74" t="str">
        <f t="shared" si="435"/>
        <v>jun/2019</v>
      </c>
      <c r="E13904" s="264">
        <v>43629</v>
      </c>
      <c r="F13904" s="260" t="s">
        <v>1431</v>
      </c>
      <c r="G13904" s="260" t="s">
        <v>2229</v>
      </c>
      <c r="H13904" s="265" t="s">
        <v>4577</v>
      </c>
      <c r="I13904" s="265" t="s">
        <v>141</v>
      </c>
      <c r="J13904" s="266">
        <v>-222642.43</v>
      </c>
      <c r="K13904" s="83" t="str">
        <f>IFERROR(IFERROR(VLOOKUP(I13904,'DE-PARA'!B:D,3,0),VLOOKUP(I13904,'DE-PARA'!C:D,2,0)),"NÃO ENCONTRADO")</f>
        <v>Pessoal</v>
      </c>
      <c r="L13904" s="50" t="str">
        <f>VLOOKUP(K13904,'Base -Receita-Despesa'!$B:$AS,1,FALSE)</f>
        <v>Pessoal</v>
      </c>
    </row>
    <row r="13905" spans="1:12" x14ac:dyDescent="0.3">
      <c r="A13905" s="82" t="str">
        <f t="shared" si="434"/>
        <v>2019</v>
      </c>
      <c r="B13905" s="260" t="s">
        <v>2228</v>
      </c>
      <c r="C13905" s="261" t="s">
        <v>138</v>
      </c>
      <c r="D13905" s="74" t="str">
        <f t="shared" si="435"/>
        <v>jun/2019</v>
      </c>
      <c r="E13905" s="264">
        <v>43629</v>
      </c>
      <c r="F13905" s="260">
        <v>39294</v>
      </c>
      <c r="G13905" s="260" t="s">
        <v>2229</v>
      </c>
      <c r="H13905" s="265" t="s">
        <v>4541</v>
      </c>
      <c r="I13905" s="265" t="s">
        <v>2182</v>
      </c>
      <c r="J13905" s="265">
        <v>-775</v>
      </c>
      <c r="K13905" s="83" t="str">
        <f>IFERROR(IFERROR(VLOOKUP(I13905,'DE-PARA'!B:D,3,0),VLOOKUP(I13905,'DE-PARA'!C:D,2,0)),"NÃO ENCONTRADO")</f>
        <v>Materiais</v>
      </c>
      <c r="L13905" s="50" t="str">
        <f>VLOOKUP(K13905,'Base -Receita-Despesa'!$B:$AS,1,FALSE)</f>
        <v>Materiais</v>
      </c>
    </row>
    <row r="13906" spans="1:12" x14ac:dyDescent="0.3">
      <c r="A13906" s="82" t="str">
        <f t="shared" si="434"/>
        <v>2019</v>
      </c>
      <c r="B13906" s="260" t="s">
        <v>2228</v>
      </c>
      <c r="C13906" s="261" t="s">
        <v>138</v>
      </c>
      <c r="D13906" s="74" t="str">
        <f t="shared" si="435"/>
        <v>jun/2019</v>
      </c>
      <c r="E13906" s="264">
        <v>43629</v>
      </c>
      <c r="F13906" s="260">
        <v>39294</v>
      </c>
      <c r="G13906" s="260" t="s">
        <v>2229</v>
      </c>
      <c r="H13906" s="265" t="s">
        <v>4541</v>
      </c>
      <c r="I13906" s="265" t="s">
        <v>562</v>
      </c>
      <c r="J13906" s="265">
        <v>-169.21</v>
      </c>
      <c r="K13906" s="83" t="str">
        <f>IFERROR(IFERROR(VLOOKUP(I13906,'DE-PARA'!B:D,3,0),VLOOKUP(I13906,'DE-PARA'!C:D,2,0)),"NÃO ENCONTRADO")</f>
        <v>Outras Saídas</v>
      </c>
      <c r="L13906" s="50" t="str">
        <f>VLOOKUP(K13906,'Base -Receita-Despesa'!$B:$AS,1,FALSE)</f>
        <v>Outras Saídas</v>
      </c>
    </row>
    <row r="13907" spans="1:12" x14ac:dyDescent="0.3">
      <c r="A13907" s="82" t="str">
        <f t="shared" si="434"/>
        <v>2019</v>
      </c>
      <c r="B13907" s="260" t="s">
        <v>2228</v>
      </c>
      <c r="C13907" s="261" t="s">
        <v>138</v>
      </c>
      <c r="D13907" s="74" t="str">
        <f t="shared" si="435"/>
        <v>jun/2019</v>
      </c>
      <c r="E13907" s="264">
        <v>43629</v>
      </c>
      <c r="F13907" s="263" t="s">
        <v>3376</v>
      </c>
      <c r="G13907" s="260" t="s">
        <v>2229</v>
      </c>
      <c r="H13907" s="267" t="s">
        <v>4578</v>
      </c>
      <c r="I13907" s="267" t="s">
        <v>130</v>
      </c>
      <c r="J13907" s="266">
        <v>-8855.73</v>
      </c>
      <c r="K13907" s="83" t="str">
        <f>IFERROR(IFERROR(VLOOKUP(I13907,'DE-PARA'!B:D,3,0),VLOOKUP(I13907,'DE-PARA'!C:D,2,0)),"NÃO ENCONTRADO")</f>
        <v>Rescisões Trabalhistas</v>
      </c>
      <c r="L13907" s="50" t="str">
        <f>VLOOKUP(K13907,'Base -Receita-Despesa'!$B:$AS,1,FALSE)</f>
        <v>Rescisões Trabalhistas</v>
      </c>
    </row>
    <row r="13908" spans="1:12" x14ac:dyDescent="0.3">
      <c r="A13908" s="82" t="str">
        <f t="shared" si="434"/>
        <v>2019</v>
      </c>
      <c r="B13908" s="260" t="s">
        <v>2228</v>
      </c>
      <c r="C13908" s="261" t="s">
        <v>138</v>
      </c>
      <c r="D13908" s="74" t="str">
        <f t="shared" si="435"/>
        <v>jun/2019</v>
      </c>
      <c r="E13908" s="264">
        <v>43629</v>
      </c>
      <c r="F13908" s="260" t="s">
        <v>1261</v>
      </c>
      <c r="G13908" s="260" t="s">
        <v>2229</v>
      </c>
      <c r="H13908" s="265" t="s">
        <v>2250</v>
      </c>
      <c r="I13908" s="265" t="s">
        <v>135</v>
      </c>
      <c r="J13908" s="265">
        <v>-9.5</v>
      </c>
      <c r="K13908" s="83" t="str">
        <f>IFERROR(IFERROR(VLOOKUP(I13908,'DE-PARA'!B:D,3,0),VLOOKUP(I13908,'DE-PARA'!C:D,2,0)),"NÃO ENCONTRADO")</f>
        <v>Outras Saídas</v>
      </c>
      <c r="L13908" s="50" t="str">
        <f>VLOOKUP(K13908,'Base -Receita-Despesa'!$B:$AS,1,FALSE)</f>
        <v>Outras Saídas</v>
      </c>
    </row>
    <row r="13909" spans="1:12" x14ac:dyDescent="0.3">
      <c r="A13909" s="82" t="str">
        <f t="shared" si="434"/>
        <v>2019</v>
      </c>
      <c r="B13909" s="260" t="s">
        <v>2228</v>
      </c>
      <c r="C13909" s="261" t="s">
        <v>138</v>
      </c>
      <c r="D13909" s="74" t="str">
        <f t="shared" si="435"/>
        <v>jun/2019</v>
      </c>
      <c r="E13909" s="264">
        <v>43629</v>
      </c>
      <c r="F13909" s="260" t="s">
        <v>1061</v>
      </c>
      <c r="G13909" s="260" t="s">
        <v>2229</v>
      </c>
      <c r="H13909" s="265" t="s">
        <v>4370</v>
      </c>
      <c r="I13909" s="265" t="s">
        <v>126</v>
      </c>
      <c r="J13909" s="266">
        <v>500000</v>
      </c>
      <c r="K13909" s="83" t="str">
        <f>IFERROR(IFERROR(VLOOKUP(I13909,'DE-PARA'!B:D,3,0),VLOOKUP(I13909,'DE-PARA'!C:D,2,0)),"NÃO ENCONTRADO")</f>
        <v>TEV – Transferências Entre Contas (Entradas)</v>
      </c>
      <c r="L13909" s="50" t="str">
        <f>VLOOKUP(K13909,'Base -Receita-Despesa'!$B:$AS,1,FALSE)</f>
        <v>TEV – Transferências Entre Contas (Entradas)</v>
      </c>
    </row>
    <row r="13910" spans="1:12" x14ac:dyDescent="0.3">
      <c r="A13910" s="82" t="str">
        <f t="shared" si="434"/>
        <v>2019</v>
      </c>
      <c r="B13910" s="260" t="s">
        <v>2240</v>
      </c>
      <c r="C13910" s="261" t="s">
        <v>138</v>
      </c>
      <c r="D13910" s="74" t="str">
        <f t="shared" si="435"/>
        <v>jun/2019</v>
      </c>
      <c r="E13910" s="264">
        <v>43630</v>
      </c>
      <c r="F13910" s="260" t="s">
        <v>1061</v>
      </c>
      <c r="G13910" s="260" t="s">
        <v>2229</v>
      </c>
      <c r="H13910" s="265" t="s">
        <v>4370</v>
      </c>
      <c r="I13910" s="265" t="s">
        <v>126</v>
      </c>
      <c r="J13910" s="266">
        <v>-500000</v>
      </c>
      <c r="K13910" s="83" t="str">
        <f>IFERROR(IFERROR(VLOOKUP(I13910,'DE-PARA'!B:D,3,0),VLOOKUP(I13910,'DE-PARA'!C:D,2,0)),"NÃO ENCONTRADO")</f>
        <v>TEV – Transferências Entre Contas (Entradas)</v>
      </c>
      <c r="L13910" s="50" t="str">
        <f>VLOOKUP(K13910,'Base -Receita-Despesa'!$B:$AS,1,FALSE)</f>
        <v>TEV – Transferências Entre Contas (Entradas)</v>
      </c>
    </row>
    <row r="13911" spans="1:12" x14ac:dyDescent="0.3">
      <c r="A13911" s="82" t="str">
        <f t="shared" si="434"/>
        <v>2019</v>
      </c>
      <c r="B13911" s="260" t="s">
        <v>2240</v>
      </c>
      <c r="C13911" s="261" t="s">
        <v>138</v>
      </c>
      <c r="D13911" s="74" t="str">
        <f t="shared" si="435"/>
        <v>jun/2019</v>
      </c>
      <c r="E13911" s="264">
        <v>43630</v>
      </c>
      <c r="F13911" s="260" t="s">
        <v>1061</v>
      </c>
      <c r="G13911" s="260" t="s">
        <v>2229</v>
      </c>
      <c r="H13911" s="265" t="s">
        <v>4370</v>
      </c>
      <c r="I13911" s="265" t="s">
        <v>126</v>
      </c>
      <c r="J13911" s="266">
        <v>-513000</v>
      </c>
      <c r="K13911" s="83" t="str">
        <f>IFERROR(IFERROR(VLOOKUP(I13911,'DE-PARA'!B:D,3,0),VLOOKUP(I13911,'DE-PARA'!C:D,2,0)),"NÃO ENCONTRADO")</f>
        <v>TEV – Transferências Entre Contas (Entradas)</v>
      </c>
      <c r="L13911" s="50" t="str">
        <f>VLOOKUP(K13911,'Base -Receita-Despesa'!$B:$AS,1,FALSE)</f>
        <v>TEV – Transferências Entre Contas (Entradas)</v>
      </c>
    </row>
    <row r="13912" spans="1:12" x14ac:dyDescent="0.3">
      <c r="A13912" s="82" t="str">
        <f t="shared" si="434"/>
        <v>2019</v>
      </c>
      <c r="B13912" s="260" t="s">
        <v>2240</v>
      </c>
      <c r="C13912" s="261" t="s">
        <v>138</v>
      </c>
      <c r="D13912" s="74" t="str">
        <f t="shared" si="435"/>
        <v>jun/2019</v>
      </c>
      <c r="E13912" s="264">
        <v>43630</v>
      </c>
      <c r="F13912" s="260" t="s">
        <v>1061</v>
      </c>
      <c r="G13912" s="260" t="s">
        <v>2229</v>
      </c>
      <c r="H13912" s="265" t="s">
        <v>4370</v>
      </c>
      <c r="I13912" s="265" t="s">
        <v>126</v>
      </c>
      <c r="J13912" s="266">
        <v>-500409.83</v>
      </c>
      <c r="K13912" s="83" t="str">
        <f>IFERROR(IFERROR(VLOOKUP(I13912,'DE-PARA'!B:D,3,0),VLOOKUP(I13912,'DE-PARA'!C:D,2,0)),"NÃO ENCONTRADO")</f>
        <v>TEV – Transferências Entre Contas (Entradas)</v>
      </c>
      <c r="L13912" s="50" t="str">
        <f>VLOOKUP(K13912,'Base -Receita-Despesa'!$B:$AS,1,FALSE)</f>
        <v>TEV – Transferências Entre Contas (Entradas)</v>
      </c>
    </row>
    <row r="13913" spans="1:12" x14ac:dyDescent="0.3">
      <c r="A13913" s="82" t="str">
        <f t="shared" si="434"/>
        <v>2019</v>
      </c>
      <c r="B13913" s="260" t="s">
        <v>2240</v>
      </c>
      <c r="C13913" s="261" t="s">
        <v>138</v>
      </c>
      <c r="D13913" s="74" t="str">
        <f t="shared" si="435"/>
        <v>jun/2019</v>
      </c>
      <c r="E13913" s="264">
        <v>43630</v>
      </c>
      <c r="F13913" s="260" t="s">
        <v>1061</v>
      </c>
      <c r="G13913" s="260" t="s">
        <v>2229</v>
      </c>
      <c r="H13913" s="265" t="s">
        <v>4370</v>
      </c>
      <c r="I13913" s="265" t="s">
        <v>126</v>
      </c>
      <c r="J13913" s="266">
        <v>-500000</v>
      </c>
      <c r="K13913" s="83" t="str">
        <f>IFERROR(IFERROR(VLOOKUP(I13913,'DE-PARA'!B:D,3,0),VLOOKUP(I13913,'DE-PARA'!C:D,2,0)),"NÃO ENCONTRADO")</f>
        <v>TEV – Transferências Entre Contas (Entradas)</v>
      </c>
      <c r="L13913" s="50" t="str">
        <f>VLOOKUP(K13913,'Base -Receita-Despesa'!$B:$AS,1,FALSE)</f>
        <v>TEV – Transferências Entre Contas (Entradas)</v>
      </c>
    </row>
    <row r="13914" spans="1:12" x14ac:dyDescent="0.3">
      <c r="A13914" s="82" t="str">
        <f t="shared" si="434"/>
        <v>2019</v>
      </c>
      <c r="B13914" s="260" t="s">
        <v>2228</v>
      </c>
      <c r="C13914" s="261" t="s">
        <v>138</v>
      </c>
      <c r="D13914" s="74" t="str">
        <f t="shared" si="435"/>
        <v>jun/2019</v>
      </c>
      <c r="E13914" s="264">
        <v>43630</v>
      </c>
      <c r="F13914" s="260" t="s">
        <v>4374</v>
      </c>
      <c r="G13914" s="260" t="s">
        <v>2229</v>
      </c>
      <c r="H13914" s="265" t="s">
        <v>72</v>
      </c>
      <c r="I13914" s="265" t="s">
        <v>1064</v>
      </c>
      <c r="J13914" s="266">
        <v>-2088893.79</v>
      </c>
      <c r="K13914" s="83" t="str">
        <f>IFERROR(IFERROR(VLOOKUP(I13914,'DE-PARA'!B:D,3,0),VLOOKUP(I13914,'DE-PARA'!C:D,2,0)),"NÃO ENCONTRADO")</f>
        <v>Saídas Da C/A Por Regates (-)</v>
      </c>
      <c r="L13914" s="50" t="str">
        <f>VLOOKUP(K13914,'Base -Receita-Despesa'!$B:$AS,1,FALSE)</f>
        <v>SAÍDAS DA C/A POR REGATES (-)</v>
      </c>
    </row>
    <row r="13915" spans="1:12" x14ac:dyDescent="0.3">
      <c r="A13915" s="82" t="str">
        <f t="shared" si="434"/>
        <v>2019</v>
      </c>
      <c r="B13915" s="260" t="s">
        <v>2228</v>
      </c>
      <c r="C13915" s="261" t="s">
        <v>138</v>
      </c>
      <c r="D13915" s="74" t="str">
        <f t="shared" si="435"/>
        <v>jun/2019</v>
      </c>
      <c r="E13915" s="264">
        <v>43630</v>
      </c>
      <c r="F13915" s="260">
        <v>15368</v>
      </c>
      <c r="G13915" s="260" t="s">
        <v>2229</v>
      </c>
      <c r="H13915" s="265" t="s">
        <v>4384</v>
      </c>
      <c r="I13915" s="265" t="s">
        <v>200</v>
      </c>
      <c r="J13915" s="266">
        <v>-4808.6099999999997</v>
      </c>
      <c r="K13915" s="83" t="str">
        <f>IFERROR(IFERROR(VLOOKUP(I13915,'DE-PARA'!B:D,3,0),VLOOKUP(I13915,'DE-PARA'!C:D,2,0)),"NÃO ENCONTRADO")</f>
        <v>Serviços</v>
      </c>
      <c r="L13915" s="50" t="str">
        <f>VLOOKUP(K13915,'Base -Receita-Despesa'!$B:$AS,1,FALSE)</f>
        <v>Serviços</v>
      </c>
    </row>
    <row r="13916" spans="1:12" x14ac:dyDescent="0.3">
      <c r="A13916" s="82" t="str">
        <f t="shared" si="434"/>
        <v>2019</v>
      </c>
      <c r="B13916" s="260" t="s">
        <v>2228</v>
      </c>
      <c r="C13916" s="261" t="s">
        <v>138</v>
      </c>
      <c r="D13916" s="74" t="str">
        <f t="shared" si="435"/>
        <v>jun/2019</v>
      </c>
      <c r="E13916" s="264">
        <v>43630</v>
      </c>
      <c r="F13916" s="263">
        <v>160</v>
      </c>
      <c r="G13916" s="260" t="s">
        <v>2229</v>
      </c>
      <c r="H13916" s="267" t="s">
        <v>2389</v>
      </c>
      <c r="I13916" s="267" t="s">
        <v>2197</v>
      </c>
      <c r="J13916" s="266">
        <v>-5050</v>
      </c>
      <c r="K13916" s="83" t="str">
        <f>IFERROR(IFERROR(VLOOKUP(I13916,'DE-PARA'!B:D,3,0),VLOOKUP(I13916,'DE-PARA'!C:D,2,0)),"NÃO ENCONTRADO")</f>
        <v>Serviços</v>
      </c>
      <c r="L13916" s="50" t="str">
        <f>VLOOKUP(K13916,'Base -Receita-Despesa'!$B:$AS,1,FALSE)</f>
        <v>Serviços</v>
      </c>
    </row>
    <row r="13917" spans="1:12" x14ac:dyDescent="0.3">
      <c r="A13917" s="82" t="str">
        <f t="shared" si="434"/>
        <v>2019</v>
      </c>
      <c r="B13917" s="260" t="s">
        <v>2228</v>
      </c>
      <c r="C13917" s="261" t="s">
        <v>138</v>
      </c>
      <c r="D13917" s="74" t="str">
        <f t="shared" si="435"/>
        <v>jun/2019</v>
      </c>
      <c r="E13917" s="264">
        <v>43630</v>
      </c>
      <c r="F13917" s="260">
        <v>162</v>
      </c>
      <c r="G13917" s="260" t="s">
        <v>2229</v>
      </c>
      <c r="H13917" s="265" t="s">
        <v>2389</v>
      </c>
      <c r="I13917" s="265" t="s">
        <v>2197</v>
      </c>
      <c r="J13917" s="266">
        <v>-6350</v>
      </c>
      <c r="K13917" s="83" t="str">
        <f>IFERROR(IFERROR(VLOOKUP(I13917,'DE-PARA'!B:D,3,0),VLOOKUP(I13917,'DE-PARA'!C:D,2,0)),"NÃO ENCONTRADO")</f>
        <v>Serviços</v>
      </c>
      <c r="L13917" s="50" t="str">
        <f>VLOOKUP(K13917,'Base -Receita-Despesa'!$B:$AS,1,FALSE)</f>
        <v>Serviços</v>
      </c>
    </row>
    <row r="13918" spans="1:12" x14ac:dyDescent="0.3">
      <c r="A13918" s="82" t="str">
        <f t="shared" si="434"/>
        <v>2019</v>
      </c>
      <c r="B13918" s="260" t="s">
        <v>2228</v>
      </c>
      <c r="C13918" s="261" t="s">
        <v>138</v>
      </c>
      <c r="D13918" s="74" t="str">
        <f t="shared" si="435"/>
        <v>jun/2019</v>
      </c>
      <c r="E13918" s="264">
        <v>43630</v>
      </c>
      <c r="F13918" s="260">
        <v>1024</v>
      </c>
      <c r="G13918" s="260" t="s">
        <v>2229</v>
      </c>
      <c r="H13918" s="265" t="s">
        <v>4390</v>
      </c>
      <c r="I13918" s="265" t="s">
        <v>120</v>
      </c>
      <c r="J13918" s="265">
        <v>-120</v>
      </c>
      <c r="K13918" s="83" t="str">
        <f>IFERROR(IFERROR(VLOOKUP(I13918,'DE-PARA'!B:D,3,0),VLOOKUP(I13918,'DE-PARA'!C:D,2,0)),"NÃO ENCONTRADO")</f>
        <v>Serviços</v>
      </c>
      <c r="L13918" s="50" t="str">
        <f>VLOOKUP(K13918,'Base -Receita-Despesa'!$B:$AS,1,FALSE)</f>
        <v>Serviços</v>
      </c>
    </row>
    <row r="13919" spans="1:12" x14ac:dyDescent="0.3">
      <c r="A13919" s="82" t="str">
        <f t="shared" si="434"/>
        <v>2019</v>
      </c>
      <c r="B13919" s="260" t="s">
        <v>2228</v>
      </c>
      <c r="C13919" s="261" t="s">
        <v>138</v>
      </c>
      <c r="D13919" s="74" t="str">
        <f t="shared" si="435"/>
        <v>jun/2019</v>
      </c>
      <c r="E13919" s="264">
        <v>43630</v>
      </c>
      <c r="F13919" s="263">
        <v>1065</v>
      </c>
      <c r="G13919" s="260" t="s">
        <v>2229</v>
      </c>
      <c r="H13919" s="265" t="s">
        <v>4390</v>
      </c>
      <c r="I13919" s="267" t="s">
        <v>120</v>
      </c>
      <c r="J13919" s="265">
        <v>-110</v>
      </c>
      <c r="K13919" s="83" t="str">
        <f>IFERROR(IFERROR(VLOOKUP(I13919,'DE-PARA'!B:D,3,0),VLOOKUP(I13919,'DE-PARA'!C:D,2,0)),"NÃO ENCONTRADO")</f>
        <v>Serviços</v>
      </c>
      <c r="L13919" s="50" t="str">
        <f>VLOOKUP(K13919,'Base -Receita-Despesa'!$B:$AS,1,FALSE)</f>
        <v>Serviços</v>
      </c>
    </row>
    <row r="13920" spans="1:12" x14ac:dyDescent="0.3">
      <c r="A13920" s="82" t="str">
        <f t="shared" si="434"/>
        <v>2019</v>
      </c>
      <c r="B13920" s="260" t="s">
        <v>2228</v>
      </c>
      <c r="C13920" s="261" t="s">
        <v>138</v>
      </c>
      <c r="D13920" s="74" t="str">
        <f t="shared" si="435"/>
        <v>jun/2019</v>
      </c>
      <c r="E13920" s="264">
        <v>43630</v>
      </c>
      <c r="F13920" s="260">
        <v>1646</v>
      </c>
      <c r="G13920" s="260" t="s">
        <v>2229</v>
      </c>
      <c r="H13920" s="265" t="s">
        <v>2328</v>
      </c>
      <c r="I13920" s="265" t="s">
        <v>145</v>
      </c>
      <c r="J13920" s="266">
        <v>-3500</v>
      </c>
      <c r="K13920" s="83" t="str">
        <f>IFERROR(IFERROR(VLOOKUP(I13920,'DE-PARA'!B:D,3,0),VLOOKUP(I13920,'DE-PARA'!C:D,2,0)),"NÃO ENCONTRADO")</f>
        <v>Serviços</v>
      </c>
      <c r="L13920" s="50" t="str">
        <f>VLOOKUP(K13920,'Base -Receita-Despesa'!$B:$AS,1,FALSE)</f>
        <v>Serviços</v>
      </c>
    </row>
    <row r="13921" spans="1:12" x14ac:dyDescent="0.3">
      <c r="A13921" s="82" t="str">
        <f t="shared" si="434"/>
        <v>2019</v>
      </c>
      <c r="B13921" s="260" t="s">
        <v>2228</v>
      </c>
      <c r="C13921" s="261" t="s">
        <v>138</v>
      </c>
      <c r="D13921" s="74" t="str">
        <f t="shared" si="435"/>
        <v>jun/2019</v>
      </c>
      <c r="E13921" s="264">
        <v>43630</v>
      </c>
      <c r="F13921" s="260">
        <v>97244</v>
      </c>
      <c r="G13921" s="260" t="s">
        <v>2229</v>
      </c>
      <c r="H13921" s="265" t="s">
        <v>2336</v>
      </c>
      <c r="I13921" s="265" t="s">
        <v>2192</v>
      </c>
      <c r="J13921" s="266">
        <v>-6902.69</v>
      </c>
      <c r="K13921" s="83" t="str">
        <f>IFERROR(IFERROR(VLOOKUP(I13921,'DE-PARA'!B:D,3,0),VLOOKUP(I13921,'DE-PARA'!C:D,2,0)),"NÃO ENCONTRADO")</f>
        <v>Materiais</v>
      </c>
      <c r="L13921" s="50" t="str">
        <f>VLOOKUP(K13921,'Base -Receita-Despesa'!$B:$AS,1,FALSE)</f>
        <v>Materiais</v>
      </c>
    </row>
    <row r="13922" spans="1:12" x14ac:dyDescent="0.3">
      <c r="A13922" s="82" t="str">
        <f t="shared" si="434"/>
        <v>2019</v>
      </c>
      <c r="B13922" s="260" t="s">
        <v>2228</v>
      </c>
      <c r="C13922" s="261" t="s">
        <v>138</v>
      </c>
      <c r="D13922" s="74" t="str">
        <f t="shared" si="435"/>
        <v>jun/2019</v>
      </c>
      <c r="E13922" s="264">
        <v>43630</v>
      </c>
      <c r="F13922" s="260">
        <v>413</v>
      </c>
      <c r="G13922" s="260" t="s">
        <v>2229</v>
      </c>
      <c r="H13922" s="269" t="s">
        <v>4391</v>
      </c>
      <c r="I13922" s="265" t="s">
        <v>2202</v>
      </c>
      <c r="J13922" s="266">
        <v>-6390.7</v>
      </c>
      <c r="K13922" s="83" t="str">
        <f>IFERROR(IFERROR(VLOOKUP(I13922,'DE-PARA'!B:D,3,0),VLOOKUP(I13922,'DE-PARA'!C:D,2,0)),"NÃO ENCONTRADO")</f>
        <v>Serviços</v>
      </c>
      <c r="L13922" s="50" t="str">
        <f>VLOOKUP(K13922,'Base -Receita-Despesa'!$B:$AS,1,FALSE)</f>
        <v>Serviços</v>
      </c>
    </row>
    <row r="13923" spans="1:12" x14ac:dyDescent="0.3">
      <c r="A13923" s="82" t="str">
        <f t="shared" si="434"/>
        <v>2019</v>
      </c>
      <c r="B13923" s="260" t="s">
        <v>2228</v>
      </c>
      <c r="C13923" s="261" t="s">
        <v>138</v>
      </c>
      <c r="D13923" s="74" t="str">
        <f t="shared" si="435"/>
        <v>jun/2019</v>
      </c>
      <c r="E13923" s="264">
        <v>43630</v>
      </c>
      <c r="F13923" s="260">
        <v>404</v>
      </c>
      <c r="G13923" s="260" t="s">
        <v>2229</v>
      </c>
      <c r="H13923" s="269" t="s">
        <v>4391</v>
      </c>
      <c r="I13923" s="267" t="s">
        <v>2202</v>
      </c>
      <c r="J13923" s="266">
        <v>-6169.2</v>
      </c>
      <c r="K13923" s="83" t="str">
        <f>IFERROR(IFERROR(VLOOKUP(I13923,'DE-PARA'!B:D,3,0),VLOOKUP(I13923,'DE-PARA'!C:D,2,0)),"NÃO ENCONTRADO")</f>
        <v>Serviços</v>
      </c>
      <c r="L13923" s="50" t="str">
        <f>VLOOKUP(K13923,'Base -Receita-Despesa'!$B:$AS,1,FALSE)</f>
        <v>Serviços</v>
      </c>
    </row>
    <row r="13924" spans="1:12" x14ac:dyDescent="0.3">
      <c r="A13924" s="82" t="str">
        <f t="shared" si="434"/>
        <v>2019</v>
      </c>
      <c r="B13924" s="260" t="s">
        <v>2228</v>
      </c>
      <c r="C13924" s="261" t="s">
        <v>138</v>
      </c>
      <c r="D13924" s="74" t="str">
        <f t="shared" si="435"/>
        <v>jun/2019</v>
      </c>
      <c r="E13924" s="264">
        <v>43630</v>
      </c>
      <c r="F13924" s="260">
        <v>1155155</v>
      </c>
      <c r="G13924" s="260" t="s">
        <v>4022</v>
      </c>
      <c r="H13924" s="265" t="s">
        <v>4400</v>
      </c>
      <c r="I13924" s="265" t="s">
        <v>2181</v>
      </c>
      <c r="J13924" s="266">
        <v>-3962.52</v>
      </c>
      <c r="K13924" s="83" t="str">
        <f>IFERROR(IFERROR(VLOOKUP(I13924,'DE-PARA'!B:D,3,0),VLOOKUP(I13924,'DE-PARA'!C:D,2,0)),"NÃO ENCONTRADO")</f>
        <v>Materiais</v>
      </c>
      <c r="L13924" s="50" t="str">
        <f>VLOOKUP(K13924,'Base -Receita-Despesa'!$B:$AS,1,FALSE)</f>
        <v>Materiais</v>
      </c>
    </row>
    <row r="13925" spans="1:12" x14ac:dyDescent="0.3">
      <c r="A13925" s="82" t="str">
        <f t="shared" si="434"/>
        <v>2019</v>
      </c>
      <c r="B13925" s="260" t="s">
        <v>2228</v>
      </c>
      <c r="C13925" s="261" t="s">
        <v>138</v>
      </c>
      <c r="D13925" s="74" t="str">
        <f t="shared" si="435"/>
        <v>jun/2019</v>
      </c>
      <c r="E13925" s="264">
        <v>43630</v>
      </c>
      <c r="F13925" s="260">
        <v>430</v>
      </c>
      <c r="G13925" s="260" t="s">
        <v>2229</v>
      </c>
      <c r="H13925" s="265" t="s">
        <v>4579</v>
      </c>
      <c r="I13925" s="265" t="s">
        <v>2217</v>
      </c>
      <c r="J13925" s="266">
        <v>-1490.5</v>
      </c>
      <c r="K13925" s="83" t="str">
        <f>IFERROR(IFERROR(VLOOKUP(I13925,'DE-PARA'!B:D,3,0),VLOOKUP(I13925,'DE-PARA'!C:D,2,0)),"NÃO ENCONTRADO")</f>
        <v>Investimentos</v>
      </c>
      <c r="L13925" s="50" t="str">
        <f>VLOOKUP(K13925,'Base -Receita-Despesa'!$B:$AS,1,FALSE)</f>
        <v>Investimentos</v>
      </c>
    </row>
    <row r="13926" spans="1:12" x14ac:dyDescent="0.3">
      <c r="A13926" s="82" t="str">
        <f t="shared" si="434"/>
        <v>2019</v>
      </c>
      <c r="B13926" s="260" t="s">
        <v>2228</v>
      </c>
      <c r="C13926" s="261" t="s">
        <v>138</v>
      </c>
      <c r="D13926" s="74" t="str">
        <f t="shared" si="435"/>
        <v>jun/2019</v>
      </c>
      <c r="E13926" s="264">
        <v>43630</v>
      </c>
      <c r="F13926" s="260" t="s">
        <v>2471</v>
      </c>
      <c r="G13926" s="260" t="s">
        <v>2229</v>
      </c>
      <c r="H13926" s="265" t="s">
        <v>2362</v>
      </c>
      <c r="I13926" s="265" t="s">
        <v>439</v>
      </c>
      <c r="J13926" s="265">
        <v>-998</v>
      </c>
      <c r="K13926" s="83" t="str">
        <f>IFERROR(IFERROR(VLOOKUP(I13926,'DE-PARA'!B:D,3,0),VLOOKUP(I13926,'DE-PARA'!C:D,2,0)),"NÃO ENCONTRADO")</f>
        <v>Aluguéis</v>
      </c>
      <c r="L13926" s="50" t="str">
        <f>VLOOKUP(K13926,'Base -Receita-Despesa'!$B:$AS,1,FALSE)</f>
        <v>Aluguéis</v>
      </c>
    </row>
    <row r="13927" spans="1:12" x14ac:dyDescent="0.3">
      <c r="A13927" s="82" t="str">
        <f t="shared" si="434"/>
        <v>2019</v>
      </c>
      <c r="B13927" s="260" t="s">
        <v>2228</v>
      </c>
      <c r="C13927" s="261" t="s">
        <v>138</v>
      </c>
      <c r="D13927" s="74" t="str">
        <f t="shared" si="435"/>
        <v>jun/2019</v>
      </c>
      <c r="E13927" s="264">
        <v>43630</v>
      </c>
      <c r="F13927" s="260">
        <v>143</v>
      </c>
      <c r="G13927" s="260" t="s">
        <v>2229</v>
      </c>
      <c r="H13927" s="270" t="s">
        <v>3305</v>
      </c>
      <c r="I13927" s="270" t="s">
        <v>2198</v>
      </c>
      <c r="J13927" s="266">
        <v>-2642.82</v>
      </c>
      <c r="K13927" s="83" t="str">
        <f>IFERROR(IFERROR(VLOOKUP(I13927,'DE-PARA'!B:D,3,0),VLOOKUP(I13927,'DE-PARA'!C:D,2,0)),"NÃO ENCONTRADO")</f>
        <v>Serviços</v>
      </c>
      <c r="L13927" s="50" t="str">
        <f>VLOOKUP(K13927,'Base -Receita-Despesa'!$B:$AS,1,FALSE)</f>
        <v>Serviços</v>
      </c>
    </row>
    <row r="13928" spans="1:12" x14ac:dyDescent="0.3">
      <c r="A13928" s="82" t="str">
        <f t="shared" si="434"/>
        <v>2019</v>
      </c>
      <c r="B13928" s="260" t="s">
        <v>2228</v>
      </c>
      <c r="C13928" s="261" t="s">
        <v>138</v>
      </c>
      <c r="D13928" s="74" t="str">
        <f t="shared" si="435"/>
        <v>jun/2019</v>
      </c>
      <c r="E13928" s="264">
        <v>43630</v>
      </c>
      <c r="F13928" s="260">
        <v>138</v>
      </c>
      <c r="G13928" s="260" t="s">
        <v>2229</v>
      </c>
      <c r="H13928" s="270" t="s">
        <v>3305</v>
      </c>
      <c r="I13928" s="270" t="s">
        <v>2198</v>
      </c>
      <c r="J13928" s="266">
        <v>-2282.4299999999998</v>
      </c>
      <c r="K13928" s="83" t="str">
        <f>IFERROR(IFERROR(VLOOKUP(I13928,'DE-PARA'!B:D,3,0),VLOOKUP(I13928,'DE-PARA'!C:D,2,0)),"NÃO ENCONTRADO")</f>
        <v>Serviços</v>
      </c>
      <c r="L13928" s="50" t="str">
        <f>VLOOKUP(K13928,'Base -Receita-Despesa'!$B:$AS,1,FALSE)</f>
        <v>Serviços</v>
      </c>
    </row>
    <row r="13929" spans="1:12" x14ac:dyDescent="0.3">
      <c r="A13929" s="82" t="str">
        <f t="shared" si="434"/>
        <v>2019</v>
      </c>
      <c r="B13929" s="260" t="s">
        <v>2228</v>
      </c>
      <c r="C13929" s="261" t="s">
        <v>138</v>
      </c>
      <c r="D13929" s="74" t="str">
        <f t="shared" si="435"/>
        <v>jun/2019</v>
      </c>
      <c r="E13929" s="264">
        <v>43630</v>
      </c>
      <c r="F13929" s="260">
        <v>7</v>
      </c>
      <c r="G13929" s="260" t="s">
        <v>2229</v>
      </c>
      <c r="H13929" s="265" t="s">
        <v>4379</v>
      </c>
      <c r="I13929" s="265" t="s">
        <v>2177</v>
      </c>
      <c r="J13929" s="266">
        <v>-18000</v>
      </c>
      <c r="K13929" s="83" t="str">
        <f>IFERROR(IFERROR(VLOOKUP(I13929,'DE-PARA'!B:D,3,0),VLOOKUP(I13929,'DE-PARA'!C:D,2,0)),"NÃO ENCONTRADO")</f>
        <v>Pessoal</v>
      </c>
      <c r="L13929" s="50" t="str">
        <f>VLOOKUP(K13929,'Base -Receita-Despesa'!$B:$AS,1,FALSE)</f>
        <v>Pessoal</v>
      </c>
    </row>
    <row r="13930" spans="1:12" x14ac:dyDescent="0.3">
      <c r="A13930" s="82" t="str">
        <f t="shared" ref="A13930:A13993" si="436">IF(K13930="NÃO ENCONTRADO",0,RIGHT(D13930,4))</f>
        <v>2019</v>
      </c>
      <c r="B13930" s="260" t="s">
        <v>2228</v>
      </c>
      <c r="C13930" s="261" t="s">
        <v>138</v>
      </c>
      <c r="D13930" s="74" t="str">
        <f t="shared" si="435"/>
        <v>jun/2019</v>
      </c>
      <c r="E13930" s="264">
        <v>43630</v>
      </c>
      <c r="F13930" s="260">
        <v>237</v>
      </c>
      <c r="G13930" s="260" t="s">
        <v>2229</v>
      </c>
      <c r="H13930" s="270" t="s">
        <v>4393</v>
      </c>
      <c r="I13930" s="270" t="s">
        <v>116</v>
      </c>
      <c r="J13930" s="266">
        <v>-25065.35</v>
      </c>
      <c r="K13930" s="83" t="str">
        <f>IFERROR(IFERROR(VLOOKUP(I13930,'DE-PARA'!B:D,3,0),VLOOKUP(I13930,'DE-PARA'!C:D,2,0)),"NÃO ENCONTRADO")</f>
        <v>Serviços</v>
      </c>
      <c r="L13930" s="50" t="str">
        <f>VLOOKUP(K13930,'Base -Receita-Despesa'!$B:$AS,1,FALSE)</f>
        <v>Serviços</v>
      </c>
    </row>
    <row r="13931" spans="1:12" x14ac:dyDescent="0.3">
      <c r="A13931" s="82" t="str">
        <f t="shared" si="436"/>
        <v>2019</v>
      </c>
      <c r="B13931" s="260" t="s">
        <v>2228</v>
      </c>
      <c r="C13931" s="261" t="s">
        <v>138</v>
      </c>
      <c r="D13931" s="74" t="str">
        <f t="shared" si="435"/>
        <v>jun/2019</v>
      </c>
      <c r="E13931" s="264">
        <v>43630</v>
      </c>
      <c r="F13931" s="260">
        <v>239</v>
      </c>
      <c r="G13931" s="260" t="s">
        <v>2229</v>
      </c>
      <c r="H13931" s="265" t="s">
        <v>4393</v>
      </c>
      <c r="I13931" s="265" t="s">
        <v>116</v>
      </c>
      <c r="J13931" s="265">
        <v>-172.61</v>
      </c>
      <c r="K13931" s="83" t="str">
        <f>IFERROR(IFERROR(VLOOKUP(I13931,'DE-PARA'!B:D,3,0),VLOOKUP(I13931,'DE-PARA'!C:D,2,0)),"NÃO ENCONTRADO")</f>
        <v>Serviços</v>
      </c>
      <c r="L13931" s="50" t="str">
        <f>VLOOKUP(K13931,'Base -Receita-Despesa'!$B:$AS,1,FALSE)</f>
        <v>Serviços</v>
      </c>
    </row>
    <row r="13932" spans="1:12" x14ac:dyDescent="0.3">
      <c r="A13932" s="82" t="str">
        <f t="shared" si="436"/>
        <v>2019</v>
      </c>
      <c r="B13932" s="260" t="s">
        <v>2228</v>
      </c>
      <c r="C13932" s="261" t="s">
        <v>138</v>
      </c>
      <c r="D13932" s="74" t="str">
        <f t="shared" si="435"/>
        <v>jun/2019</v>
      </c>
      <c r="E13932" s="264">
        <v>43630</v>
      </c>
      <c r="F13932" s="260">
        <v>22</v>
      </c>
      <c r="G13932" s="260" t="s">
        <v>2229</v>
      </c>
      <c r="H13932" s="265" t="s">
        <v>2396</v>
      </c>
      <c r="I13932" s="265" t="s">
        <v>241</v>
      </c>
      <c r="J13932" s="265">
        <v>-510</v>
      </c>
      <c r="K13932" s="83" t="str">
        <f>IFERROR(IFERROR(VLOOKUP(I13932,'DE-PARA'!B:D,3,0),VLOOKUP(I13932,'DE-PARA'!C:D,2,0)),"NÃO ENCONTRADO")</f>
        <v>Serviços</v>
      </c>
      <c r="L13932" s="50" t="str">
        <f>VLOOKUP(K13932,'Base -Receita-Despesa'!$B:$AS,1,FALSE)</f>
        <v>Serviços</v>
      </c>
    </row>
    <row r="13933" spans="1:12" x14ac:dyDescent="0.3">
      <c r="A13933" s="82" t="str">
        <f t="shared" si="436"/>
        <v>2019</v>
      </c>
      <c r="B13933" s="260" t="s">
        <v>2228</v>
      </c>
      <c r="C13933" s="261" t="s">
        <v>138</v>
      </c>
      <c r="D13933" s="74" t="str">
        <f t="shared" si="435"/>
        <v>jun/2019</v>
      </c>
      <c r="E13933" s="264">
        <v>43630</v>
      </c>
      <c r="F13933" s="260">
        <v>21</v>
      </c>
      <c r="G13933" s="260" t="s">
        <v>2229</v>
      </c>
      <c r="H13933" s="265" t="s">
        <v>2396</v>
      </c>
      <c r="I13933" s="265" t="s">
        <v>241</v>
      </c>
      <c r="J13933" s="265">
        <v>-440</v>
      </c>
      <c r="K13933" s="83" t="str">
        <f>IFERROR(IFERROR(VLOOKUP(I13933,'DE-PARA'!B:D,3,0),VLOOKUP(I13933,'DE-PARA'!C:D,2,0)),"NÃO ENCONTRADO")</f>
        <v>Serviços</v>
      </c>
      <c r="L13933" s="50" t="str">
        <f>VLOOKUP(K13933,'Base -Receita-Despesa'!$B:$AS,1,FALSE)</f>
        <v>Serviços</v>
      </c>
    </row>
    <row r="13934" spans="1:12" x14ac:dyDescent="0.3">
      <c r="A13934" s="82" t="str">
        <f t="shared" si="436"/>
        <v>2019</v>
      </c>
      <c r="B13934" s="260" t="s">
        <v>2228</v>
      </c>
      <c r="C13934" s="261" t="s">
        <v>138</v>
      </c>
      <c r="D13934" s="74" t="str">
        <f t="shared" si="435"/>
        <v>jun/2019</v>
      </c>
      <c r="E13934" s="264">
        <v>43630</v>
      </c>
      <c r="F13934" s="260" t="s">
        <v>1431</v>
      </c>
      <c r="G13934" s="260" t="s">
        <v>2229</v>
      </c>
      <c r="H13934" s="265" t="s">
        <v>4580</v>
      </c>
      <c r="I13934" s="265" t="s">
        <v>141</v>
      </c>
      <c r="J13934" s="266">
        <v>-2905.87</v>
      </c>
      <c r="K13934" s="83" t="str">
        <f>IFERROR(IFERROR(VLOOKUP(I13934,'DE-PARA'!B:D,3,0),VLOOKUP(I13934,'DE-PARA'!C:D,2,0)),"NÃO ENCONTRADO")</f>
        <v>Pessoal</v>
      </c>
      <c r="L13934" s="50" t="str">
        <f>VLOOKUP(K13934,'Base -Receita-Despesa'!$B:$AS,1,FALSE)</f>
        <v>Pessoal</v>
      </c>
    </row>
    <row r="13935" spans="1:12" x14ac:dyDescent="0.3">
      <c r="A13935" s="82" t="str">
        <f t="shared" si="436"/>
        <v>2019</v>
      </c>
      <c r="B13935" s="260" t="s">
        <v>2228</v>
      </c>
      <c r="C13935" s="261" t="s">
        <v>138</v>
      </c>
      <c r="D13935" s="74" t="str">
        <f t="shared" si="435"/>
        <v>jun/2019</v>
      </c>
      <c r="E13935" s="264">
        <v>43630</v>
      </c>
      <c r="F13935" s="260">
        <v>2827</v>
      </c>
      <c r="G13935" s="260" t="s">
        <v>2232</v>
      </c>
      <c r="H13935" s="265" t="s">
        <v>4451</v>
      </c>
      <c r="I13935" s="265" t="s">
        <v>2217</v>
      </c>
      <c r="J13935" s="266">
        <v>-1956</v>
      </c>
      <c r="K13935" s="83" t="str">
        <f>IFERROR(IFERROR(VLOOKUP(I13935,'DE-PARA'!B:D,3,0),VLOOKUP(I13935,'DE-PARA'!C:D,2,0)),"NÃO ENCONTRADO")</f>
        <v>Investimentos</v>
      </c>
      <c r="L13935" s="50" t="str">
        <f>VLOOKUP(K13935,'Base -Receita-Despesa'!$B:$AS,1,FALSE)</f>
        <v>Investimentos</v>
      </c>
    </row>
    <row r="13936" spans="1:12" x14ac:dyDescent="0.3">
      <c r="A13936" s="82" t="str">
        <f t="shared" si="436"/>
        <v>2019</v>
      </c>
      <c r="B13936" s="260" t="s">
        <v>2228</v>
      </c>
      <c r="C13936" s="261" t="s">
        <v>138</v>
      </c>
      <c r="D13936" s="74" t="str">
        <f t="shared" si="435"/>
        <v>jun/2019</v>
      </c>
      <c r="E13936" s="264">
        <v>43630</v>
      </c>
      <c r="F13936" s="260">
        <v>2928</v>
      </c>
      <c r="G13936" s="260" t="s">
        <v>4022</v>
      </c>
      <c r="H13936" s="265" t="s">
        <v>4451</v>
      </c>
      <c r="I13936" s="265" t="s">
        <v>2217</v>
      </c>
      <c r="J13936" s="266">
        <v>-1532.15</v>
      </c>
      <c r="K13936" s="83" t="str">
        <f>IFERROR(IFERROR(VLOOKUP(I13936,'DE-PARA'!B:D,3,0),VLOOKUP(I13936,'DE-PARA'!C:D,2,0)),"NÃO ENCONTRADO")</f>
        <v>Investimentos</v>
      </c>
      <c r="L13936" s="50" t="str">
        <f>VLOOKUP(K13936,'Base -Receita-Despesa'!$B:$AS,1,FALSE)</f>
        <v>Investimentos</v>
      </c>
    </row>
    <row r="13937" spans="1:12" x14ac:dyDescent="0.3">
      <c r="A13937" s="82" t="str">
        <f t="shared" si="436"/>
        <v>2019</v>
      </c>
      <c r="B13937" s="260" t="s">
        <v>2228</v>
      </c>
      <c r="C13937" s="261" t="s">
        <v>138</v>
      </c>
      <c r="D13937" s="74" t="str">
        <f t="shared" si="435"/>
        <v>jun/2019</v>
      </c>
      <c r="E13937" s="264">
        <v>43630</v>
      </c>
      <c r="F13937" s="260" t="s">
        <v>1431</v>
      </c>
      <c r="G13937" s="260" t="s">
        <v>2229</v>
      </c>
      <c r="H13937" s="265" t="s">
        <v>3280</v>
      </c>
      <c r="I13937" s="265" t="s">
        <v>141</v>
      </c>
      <c r="J13937" s="266">
        <v>-1518.52</v>
      </c>
      <c r="K13937" s="83" t="str">
        <f>IFERROR(IFERROR(VLOOKUP(I13937,'DE-PARA'!B:D,3,0),VLOOKUP(I13937,'DE-PARA'!C:D,2,0)),"NÃO ENCONTRADO")</f>
        <v>Pessoal</v>
      </c>
      <c r="L13937" s="50" t="str">
        <f>VLOOKUP(K13937,'Base -Receita-Despesa'!$B:$AS,1,FALSE)</f>
        <v>Pessoal</v>
      </c>
    </row>
    <row r="13938" spans="1:12" x14ac:dyDescent="0.3">
      <c r="A13938" s="82" t="str">
        <f t="shared" si="436"/>
        <v>2019</v>
      </c>
      <c r="B13938" s="260" t="s">
        <v>2228</v>
      </c>
      <c r="C13938" s="261" t="s">
        <v>138</v>
      </c>
      <c r="D13938" s="74" t="str">
        <f t="shared" si="435"/>
        <v>jun/2019</v>
      </c>
      <c r="E13938" s="264">
        <v>43630</v>
      </c>
      <c r="F13938" s="260">
        <v>6572</v>
      </c>
      <c r="G13938" s="260" t="s">
        <v>2229</v>
      </c>
      <c r="H13938" s="265" t="s">
        <v>2974</v>
      </c>
      <c r="I13938" s="265" t="s">
        <v>151</v>
      </c>
      <c r="J13938" s="265">
        <v>-620</v>
      </c>
      <c r="K13938" s="83" t="str">
        <f>IFERROR(IFERROR(VLOOKUP(I13938,'DE-PARA'!B:D,3,0),VLOOKUP(I13938,'DE-PARA'!C:D,2,0)),"NÃO ENCONTRADO")</f>
        <v>Concessionárias (água, luz e telefone)</v>
      </c>
      <c r="L13938" s="50" t="str">
        <f>VLOOKUP(K13938,'Base -Receita-Despesa'!$B:$AS,1,FALSE)</f>
        <v>Concessionárias (água, luz e telefone)</v>
      </c>
    </row>
    <row r="13939" spans="1:12" x14ac:dyDescent="0.3">
      <c r="A13939" s="82" t="str">
        <f t="shared" si="436"/>
        <v>2019</v>
      </c>
      <c r="B13939" s="260" t="s">
        <v>2228</v>
      </c>
      <c r="C13939" s="261" t="s">
        <v>138</v>
      </c>
      <c r="D13939" s="74" t="str">
        <f t="shared" si="435"/>
        <v>jun/2019</v>
      </c>
      <c r="E13939" s="264">
        <v>43630</v>
      </c>
      <c r="F13939" s="263" t="s">
        <v>4412</v>
      </c>
      <c r="G13939" s="263" t="s">
        <v>2229</v>
      </c>
      <c r="H13939" s="267" t="s">
        <v>4578</v>
      </c>
      <c r="I13939" s="267" t="s">
        <v>130</v>
      </c>
      <c r="J13939" s="266">
        <v>-8945.09</v>
      </c>
      <c r="K13939" s="83" t="str">
        <f>IFERROR(IFERROR(VLOOKUP(I13939,'DE-PARA'!B:D,3,0),VLOOKUP(I13939,'DE-PARA'!C:D,2,0)),"NÃO ENCONTRADO")</f>
        <v>Rescisões Trabalhistas</v>
      </c>
      <c r="L13939" s="50" t="str">
        <f>VLOOKUP(K13939,'Base -Receita-Despesa'!$B:$AS,1,FALSE)</f>
        <v>Rescisões Trabalhistas</v>
      </c>
    </row>
    <row r="13940" spans="1:12" x14ac:dyDescent="0.3">
      <c r="A13940" s="82" t="str">
        <f t="shared" si="436"/>
        <v>2019</v>
      </c>
      <c r="B13940" s="260" t="s">
        <v>2228</v>
      </c>
      <c r="C13940" s="261" t="s">
        <v>138</v>
      </c>
      <c r="D13940" s="74" t="str">
        <f t="shared" si="435"/>
        <v>jun/2019</v>
      </c>
      <c r="E13940" s="264">
        <v>43630</v>
      </c>
      <c r="F13940" s="263" t="s">
        <v>4412</v>
      </c>
      <c r="G13940" s="263" t="s">
        <v>2229</v>
      </c>
      <c r="H13940" s="267" t="s">
        <v>4578</v>
      </c>
      <c r="I13940" s="267" t="s">
        <v>562</v>
      </c>
      <c r="J13940" s="265">
        <v>-491.97</v>
      </c>
      <c r="K13940" s="83" t="str">
        <f>IFERROR(IFERROR(VLOOKUP(I13940,'DE-PARA'!B:D,3,0),VLOOKUP(I13940,'DE-PARA'!C:D,2,0)),"NÃO ENCONTRADO")</f>
        <v>Outras Saídas</v>
      </c>
      <c r="L13940" s="50" t="str">
        <f>VLOOKUP(K13940,'Base -Receita-Despesa'!$B:$AS,1,FALSE)</f>
        <v>Outras Saídas</v>
      </c>
    </row>
    <row r="13941" spans="1:12" x14ac:dyDescent="0.3">
      <c r="A13941" s="82" t="str">
        <f t="shared" si="436"/>
        <v>2019</v>
      </c>
      <c r="B13941" s="260" t="s">
        <v>2228</v>
      </c>
      <c r="C13941" s="261" t="s">
        <v>138</v>
      </c>
      <c r="D13941" s="74" t="str">
        <f t="shared" si="435"/>
        <v>jun/2019</v>
      </c>
      <c r="E13941" s="264">
        <v>43630</v>
      </c>
      <c r="F13941" s="260">
        <v>1895</v>
      </c>
      <c r="G13941" s="260" t="s">
        <v>2229</v>
      </c>
      <c r="H13941" s="265" t="s">
        <v>2394</v>
      </c>
      <c r="I13941" s="265" t="s">
        <v>2192</v>
      </c>
      <c r="J13941" s="265">
        <v>-104</v>
      </c>
      <c r="K13941" s="83" t="str">
        <f>IFERROR(IFERROR(VLOOKUP(I13941,'DE-PARA'!B:D,3,0),VLOOKUP(I13941,'DE-PARA'!C:D,2,0)),"NÃO ENCONTRADO")</f>
        <v>Materiais</v>
      </c>
      <c r="L13941" s="50" t="str">
        <f>VLOOKUP(K13941,'Base -Receita-Despesa'!$B:$AS,1,FALSE)</f>
        <v>Materiais</v>
      </c>
    </row>
    <row r="13942" spans="1:12" x14ac:dyDescent="0.3">
      <c r="A13942" s="82" t="str">
        <f t="shared" si="436"/>
        <v>2019</v>
      </c>
      <c r="B13942" s="260" t="s">
        <v>2228</v>
      </c>
      <c r="C13942" s="261" t="s">
        <v>138</v>
      </c>
      <c r="D13942" s="74" t="str">
        <f t="shared" si="435"/>
        <v>jun/2019</v>
      </c>
      <c r="E13942" s="264">
        <v>43630</v>
      </c>
      <c r="F13942" s="260">
        <v>20163</v>
      </c>
      <c r="G13942" s="260" t="s">
        <v>2229</v>
      </c>
      <c r="H13942" s="265" t="s">
        <v>2370</v>
      </c>
      <c r="I13942" s="265" t="s">
        <v>145</v>
      </c>
      <c r="J13942" s="266">
        <v>-4996.57</v>
      </c>
      <c r="K13942" s="83" t="str">
        <f>IFERROR(IFERROR(VLOOKUP(I13942,'DE-PARA'!B:D,3,0),VLOOKUP(I13942,'DE-PARA'!C:D,2,0)),"NÃO ENCONTRADO")</f>
        <v>Serviços</v>
      </c>
      <c r="L13942" s="50" t="str">
        <f>VLOOKUP(K13942,'Base -Receita-Despesa'!$B:$AS,1,FALSE)</f>
        <v>Serviços</v>
      </c>
    </row>
    <row r="13943" spans="1:12" x14ac:dyDescent="0.3">
      <c r="A13943" s="82" t="str">
        <f t="shared" si="436"/>
        <v>2019</v>
      </c>
      <c r="B13943" s="260" t="s">
        <v>2228</v>
      </c>
      <c r="C13943" s="261" t="s">
        <v>138</v>
      </c>
      <c r="D13943" s="74" t="str">
        <f t="shared" si="435"/>
        <v>jun/2019</v>
      </c>
      <c r="E13943" s="264">
        <v>43630</v>
      </c>
      <c r="F13943" s="260">
        <v>9460</v>
      </c>
      <c r="G13943" s="260" t="s">
        <v>2229</v>
      </c>
      <c r="H13943" s="265" t="s">
        <v>3254</v>
      </c>
      <c r="I13943" s="265" t="s">
        <v>2204</v>
      </c>
      <c r="J13943" s="266">
        <v>-2520.2800000000002</v>
      </c>
      <c r="K13943" s="83" t="str">
        <f>IFERROR(IFERROR(VLOOKUP(I13943,'DE-PARA'!B:D,3,0),VLOOKUP(I13943,'DE-PARA'!C:D,2,0)),"NÃO ENCONTRADO")</f>
        <v>Serviços</v>
      </c>
      <c r="L13943" s="50" t="str">
        <f>VLOOKUP(K13943,'Base -Receita-Despesa'!$B:$AS,1,FALSE)</f>
        <v>Serviços</v>
      </c>
    </row>
    <row r="13944" spans="1:12" x14ac:dyDescent="0.3">
      <c r="A13944" s="82" t="str">
        <f t="shared" si="436"/>
        <v>2019</v>
      </c>
      <c r="B13944" s="260" t="s">
        <v>2228</v>
      </c>
      <c r="C13944" s="261" t="s">
        <v>138</v>
      </c>
      <c r="D13944" s="74" t="str">
        <f t="shared" si="435"/>
        <v>jun/2019</v>
      </c>
      <c r="E13944" s="264">
        <v>43630</v>
      </c>
      <c r="F13944" s="260">
        <v>9240</v>
      </c>
      <c r="G13944" s="260" t="s">
        <v>2229</v>
      </c>
      <c r="H13944" s="265" t="s">
        <v>3254</v>
      </c>
      <c r="I13944" s="265" t="s">
        <v>2204</v>
      </c>
      <c r="J13944" s="266">
        <v>-1619.64</v>
      </c>
      <c r="K13944" s="83" t="str">
        <f>IFERROR(IFERROR(VLOOKUP(I13944,'DE-PARA'!B:D,3,0),VLOOKUP(I13944,'DE-PARA'!C:D,2,0)),"NÃO ENCONTRADO")</f>
        <v>Serviços</v>
      </c>
      <c r="L13944" s="50" t="str">
        <f>VLOOKUP(K13944,'Base -Receita-Despesa'!$B:$AS,1,FALSE)</f>
        <v>Serviços</v>
      </c>
    </row>
    <row r="13945" spans="1:12" x14ac:dyDescent="0.3">
      <c r="A13945" s="82" t="str">
        <f t="shared" si="436"/>
        <v>2019</v>
      </c>
      <c r="B13945" s="260" t="s">
        <v>2228</v>
      </c>
      <c r="C13945" s="261" t="s">
        <v>138</v>
      </c>
      <c r="D13945" s="74" t="str">
        <f t="shared" si="435"/>
        <v>jun/2019</v>
      </c>
      <c r="E13945" s="264">
        <v>43630</v>
      </c>
      <c r="F13945" s="260">
        <v>9208</v>
      </c>
      <c r="G13945" s="260" t="s">
        <v>2229</v>
      </c>
      <c r="H13945" s="265" t="s">
        <v>3254</v>
      </c>
      <c r="I13945" s="265" t="s">
        <v>2204</v>
      </c>
      <c r="J13945" s="266">
        <v>-2737.21</v>
      </c>
      <c r="K13945" s="83" t="str">
        <f>IFERROR(IFERROR(VLOOKUP(I13945,'DE-PARA'!B:D,3,0),VLOOKUP(I13945,'DE-PARA'!C:D,2,0)),"NÃO ENCONTRADO")</f>
        <v>Serviços</v>
      </c>
      <c r="L13945" s="50" t="str">
        <f>VLOOKUP(K13945,'Base -Receita-Despesa'!$B:$AS,1,FALSE)</f>
        <v>Serviços</v>
      </c>
    </row>
    <row r="13946" spans="1:12" x14ac:dyDescent="0.3">
      <c r="A13946" s="82" t="str">
        <f t="shared" si="436"/>
        <v>2019</v>
      </c>
      <c r="B13946" s="260" t="s">
        <v>2228</v>
      </c>
      <c r="C13946" s="261" t="s">
        <v>138</v>
      </c>
      <c r="D13946" s="74" t="str">
        <f t="shared" si="435"/>
        <v>jun/2019</v>
      </c>
      <c r="E13946" s="264">
        <v>43630</v>
      </c>
      <c r="F13946" s="260">
        <v>8742</v>
      </c>
      <c r="G13946" s="260" t="s">
        <v>2229</v>
      </c>
      <c r="H13946" s="265" t="s">
        <v>3254</v>
      </c>
      <c r="I13946" s="265" t="s">
        <v>2204</v>
      </c>
      <c r="J13946" s="266">
        <v>-2682.63</v>
      </c>
      <c r="K13946" s="83" t="str">
        <f>IFERROR(IFERROR(VLOOKUP(I13946,'DE-PARA'!B:D,3,0),VLOOKUP(I13946,'DE-PARA'!C:D,2,0)),"NÃO ENCONTRADO")</f>
        <v>Serviços</v>
      </c>
      <c r="L13946" s="50" t="str">
        <f>VLOOKUP(K13946,'Base -Receita-Despesa'!$B:$AS,1,FALSE)</f>
        <v>Serviços</v>
      </c>
    </row>
    <row r="13947" spans="1:12" x14ac:dyDescent="0.3">
      <c r="A13947" s="82" t="str">
        <f t="shared" si="436"/>
        <v>2019</v>
      </c>
      <c r="B13947" s="260" t="s">
        <v>2228</v>
      </c>
      <c r="C13947" s="261" t="s">
        <v>138</v>
      </c>
      <c r="D13947" s="74" t="str">
        <f t="shared" si="435"/>
        <v>jun/2019</v>
      </c>
      <c r="E13947" s="264">
        <v>43630</v>
      </c>
      <c r="F13947" s="260">
        <v>2895956370</v>
      </c>
      <c r="G13947" s="262" t="s">
        <v>2229</v>
      </c>
      <c r="H13947" s="265" t="s">
        <v>3631</v>
      </c>
      <c r="I13947" s="265" t="s">
        <v>155</v>
      </c>
      <c r="J13947" s="266">
        <v>-4417.95</v>
      </c>
      <c r="K13947" s="83" t="str">
        <f>IFERROR(IFERROR(VLOOKUP(I13947,'DE-PARA'!B:D,3,0),VLOOKUP(I13947,'DE-PARA'!C:D,2,0)),"NÃO ENCONTRADO")</f>
        <v>Concessionárias (água, luz e telefone)</v>
      </c>
      <c r="L13947" s="50" t="str">
        <f>VLOOKUP(K13947,'Base -Receita-Despesa'!$B:$AS,1,FALSE)</f>
        <v>Concessionárias (água, luz e telefone)</v>
      </c>
    </row>
    <row r="13948" spans="1:12" x14ac:dyDescent="0.3">
      <c r="A13948" s="82" t="str">
        <f t="shared" si="436"/>
        <v>2019</v>
      </c>
      <c r="B13948" s="260" t="s">
        <v>2228</v>
      </c>
      <c r="C13948" s="261" t="s">
        <v>138</v>
      </c>
      <c r="D13948" s="74" t="str">
        <f t="shared" si="435"/>
        <v>jun/2019</v>
      </c>
      <c r="E13948" s="264">
        <v>43630</v>
      </c>
      <c r="F13948" s="260">
        <v>2895956370</v>
      </c>
      <c r="G13948" s="262" t="s">
        <v>2229</v>
      </c>
      <c r="H13948" s="265" t="s">
        <v>3631</v>
      </c>
      <c r="I13948" s="265" t="s">
        <v>562</v>
      </c>
      <c r="J13948" s="265">
        <v>-183.27</v>
      </c>
      <c r="K13948" s="83" t="str">
        <f>IFERROR(IFERROR(VLOOKUP(I13948,'DE-PARA'!B:D,3,0),VLOOKUP(I13948,'DE-PARA'!C:D,2,0)),"NÃO ENCONTRADO")</f>
        <v>Outras Saídas</v>
      </c>
      <c r="L13948" s="50" t="str">
        <f>VLOOKUP(K13948,'Base -Receita-Despesa'!$B:$AS,1,FALSE)</f>
        <v>Outras Saídas</v>
      </c>
    </row>
    <row r="13949" spans="1:12" x14ac:dyDescent="0.3">
      <c r="A13949" s="82" t="str">
        <f t="shared" si="436"/>
        <v>2019</v>
      </c>
      <c r="B13949" s="260" t="s">
        <v>2228</v>
      </c>
      <c r="C13949" s="261" t="s">
        <v>138</v>
      </c>
      <c r="D13949" s="74" t="str">
        <f t="shared" si="435"/>
        <v>jun/2019</v>
      </c>
      <c r="E13949" s="264">
        <v>43630</v>
      </c>
      <c r="F13949" s="260">
        <v>123</v>
      </c>
      <c r="G13949" s="260" t="s">
        <v>2229</v>
      </c>
      <c r="H13949" s="265" t="s">
        <v>3270</v>
      </c>
      <c r="I13949" s="265" t="s">
        <v>2177</v>
      </c>
      <c r="J13949" s="266">
        <v>-10000</v>
      </c>
      <c r="K13949" s="83" t="str">
        <f>IFERROR(IFERROR(VLOOKUP(I13949,'DE-PARA'!B:D,3,0),VLOOKUP(I13949,'DE-PARA'!C:D,2,0)),"NÃO ENCONTRADO")</f>
        <v>Pessoal</v>
      </c>
      <c r="L13949" s="50" t="str">
        <f>VLOOKUP(K13949,'Base -Receita-Despesa'!$B:$AS,1,FALSE)</f>
        <v>Pessoal</v>
      </c>
    </row>
    <row r="13950" spans="1:12" x14ac:dyDescent="0.3">
      <c r="A13950" s="82" t="str">
        <f t="shared" si="436"/>
        <v>2019</v>
      </c>
      <c r="B13950" s="260" t="s">
        <v>2228</v>
      </c>
      <c r="C13950" s="261" t="s">
        <v>138</v>
      </c>
      <c r="D13950" s="74" t="str">
        <f t="shared" si="435"/>
        <v>jun/2019</v>
      </c>
      <c r="E13950" s="264">
        <v>43630</v>
      </c>
      <c r="F13950" s="260" t="s">
        <v>1261</v>
      </c>
      <c r="G13950" s="260" t="s">
        <v>2229</v>
      </c>
      <c r="H13950" s="265" t="s">
        <v>2250</v>
      </c>
      <c r="I13950" s="265" t="s">
        <v>135</v>
      </c>
      <c r="J13950" s="265">
        <v>-9.5</v>
      </c>
      <c r="K13950" s="83" t="str">
        <f>IFERROR(IFERROR(VLOOKUP(I13950,'DE-PARA'!B:D,3,0),VLOOKUP(I13950,'DE-PARA'!C:D,2,0)),"NÃO ENCONTRADO")</f>
        <v>Outras Saídas</v>
      </c>
      <c r="L13950" s="50" t="str">
        <f>VLOOKUP(K13950,'Base -Receita-Despesa'!$B:$AS,1,FALSE)</f>
        <v>Outras Saídas</v>
      </c>
    </row>
    <row r="13951" spans="1:12" x14ac:dyDescent="0.3">
      <c r="A13951" s="82" t="str">
        <f t="shared" si="436"/>
        <v>2019</v>
      </c>
      <c r="B13951" s="260" t="s">
        <v>2228</v>
      </c>
      <c r="C13951" s="261" t="s">
        <v>138</v>
      </c>
      <c r="D13951" s="74" t="str">
        <f t="shared" si="435"/>
        <v>jun/2019</v>
      </c>
      <c r="E13951" s="264">
        <v>43630</v>
      </c>
      <c r="F13951" s="260" t="s">
        <v>1261</v>
      </c>
      <c r="G13951" s="260" t="s">
        <v>2229</v>
      </c>
      <c r="H13951" s="265" t="s">
        <v>2250</v>
      </c>
      <c r="I13951" s="265" t="s">
        <v>135</v>
      </c>
      <c r="J13951" s="265">
        <v>-9.5</v>
      </c>
      <c r="K13951" s="83" t="str">
        <f>IFERROR(IFERROR(VLOOKUP(I13951,'DE-PARA'!B:D,3,0),VLOOKUP(I13951,'DE-PARA'!C:D,2,0)),"NÃO ENCONTRADO")</f>
        <v>Outras Saídas</v>
      </c>
      <c r="L13951" s="50" t="str">
        <f>VLOOKUP(K13951,'Base -Receita-Despesa'!$B:$AS,1,FALSE)</f>
        <v>Outras Saídas</v>
      </c>
    </row>
    <row r="13952" spans="1:12" x14ac:dyDescent="0.3">
      <c r="A13952" s="82" t="str">
        <f t="shared" si="436"/>
        <v>2019</v>
      </c>
      <c r="B13952" s="260" t="s">
        <v>2228</v>
      </c>
      <c r="C13952" s="261" t="s">
        <v>138</v>
      </c>
      <c r="D13952" s="74" t="str">
        <f t="shared" si="435"/>
        <v>jun/2019</v>
      </c>
      <c r="E13952" s="264">
        <v>43630</v>
      </c>
      <c r="F13952" s="260" t="s">
        <v>1261</v>
      </c>
      <c r="G13952" s="260" t="s">
        <v>2229</v>
      </c>
      <c r="H13952" s="265" t="s">
        <v>2250</v>
      </c>
      <c r="I13952" s="265" t="s">
        <v>135</v>
      </c>
      <c r="J13952" s="265">
        <v>-9.5</v>
      </c>
      <c r="K13952" s="83" t="str">
        <f>IFERROR(IFERROR(VLOOKUP(I13952,'DE-PARA'!B:D,3,0),VLOOKUP(I13952,'DE-PARA'!C:D,2,0)),"NÃO ENCONTRADO")</f>
        <v>Outras Saídas</v>
      </c>
      <c r="L13952" s="50" t="str">
        <f>VLOOKUP(K13952,'Base -Receita-Despesa'!$B:$AS,1,FALSE)</f>
        <v>Outras Saídas</v>
      </c>
    </row>
    <row r="13953" spans="1:12" x14ac:dyDescent="0.3">
      <c r="A13953" s="82" t="str">
        <f t="shared" si="436"/>
        <v>2019</v>
      </c>
      <c r="B13953" s="260" t="s">
        <v>2228</v>
      </c>
      <c r="C13953" s="261" t="s">
        <v>138</v>
      </c>
      <c r="D13953" s="74" t="str">
        <f t="shared" si="435"/>
        <v>jun/2019</v>
      </c>
      <c r="E13953" s="264">
        <v>43630</v>
      </c>
      <c r="F13953" s="260" t="s">
        <v>1261</v>
      </c>
      <c r="G13953" s="260" t="s">
        <v>2229</v>
      </c>
      <c r="H13953" s="265" t="s">
        <v>2250</v>
      </c>
      <c r="I13953" s="265" t="s">
        <v>135</v>
      </c>
      <c r="J13953" s="265">
        <v>-9.5</v>
      </c>
      <c r="K13953" s="83" t="str">
        <f>IFERROR(IFERROR(VLOOKUP(I13953,'DE-PARA'!B:D,3,0),VLOOKUP(I13953,'DE-PARA'!C:D,2,0)),"NÃO ENCONTRADO")</f>
        <v>Outras Saídas</v>
      </c>
      <c r="L13953" s="50" t="str">
        <f>VLOOKUP(K13953,'Base -Receita-Despesa'!$B:$AS,1,FALSE)</f>
        <v>Outras Saídas</v>
      </c>
    </row>
    <row r="13954" spans="1:12" x14ac:dyDescent="0.3">
      <c r="A13954" s="82" t="str">
        <f t="shared" si="436"/>
        <v>2019</v>
      </c>
      <c r="B13954" s="260" t="s">
        <v>2228</v>
      </c>
      <c r="C13954" s="261" t="s">
        <v>138</v>
      </c>
      <c r="D13954" s="74" t="str">
        <f t="shared" si="435"/>
        <v>jun/2019</v>
      </c>
      <c r="E13954" s="264">
        <v>43630</v>
      </c>
      <c r="F13954" s="260" t="s">
        <v>1261</v>
      </c>
      <c r="G13954" s="260" t="s">
        <v>2229</v>
      </c>
      <c r="H13954" s="265" t="s">
        <v>2250</v>
      </c>
      <c r="I13954" s="265" t="s">
        <v>135</v>
      </c>
      <c r="J13954" s="265">
        <v>-9.5</v>
      </c>
      <c r="K13954" s="83" t="str">
        <f>IFERROR(IFERROR(VLOOKUP(I13954,'DE-PARA'!B:D,3,0),VLOOKUP(I13954,'DE-PARA'!C:D,2,0)),"NÃO ENCONTRADO")</f>
        <v>Outras Saídas</v>
      </c>
      <c r="L13954" s="50" t="str">
        <f>VLOOKUP(K13954,'Base -Receita-Despesa'!$B:$AS,1,FALSE)</f>
        <v>Outras Saídas</v>
      </c>
    </row>
    <row r="13955" spans="1:12" x14ac:dyDescent="0.3">
      <c r="A13955" s="82" t="str">
        <f t="shared" si="436"/>
        <v>2019</v>
      </c>
      <c r="B13955" s="260" t="s">
        <v>2228</v>
      </c>
      <c r="C13955" s="261" t="s">
        <v>138</v>
      </c>
      <c r="D13955" s="74" t="str">
        <f t="shared" si="435"/>
        <v>jun/2019</v>
      </c>
      <c r="E13955" s="264">
        <v>43630</v>
      </c>
      <c r="F13955" s="260" t="s">
        <v>1261</v>
      </c>
      <c r="G13955" s="260" t="s">
        <v>2229</v>
      </c>
      <c r="H13955" s="265" t="s">
        <v>2250</v>
      </c>
      <c r="I13955" s="265" t="s">
        <v>135</v>
      </c>
      <c r="J13955" s="265">
        <v>-9.5</v>
      </c>
      <c r="K13955" s="83" t="str">
        <f>IFERROR(IFERROR(VLOOKUP(I13955,'DE-PARA'!B:D,3,0),VLOOKUP(I13955,'DE-PARA'!C:D,2,0)),"NÃO ENCONTRADO")</f>
        <v>Outras Saídas</v>
      </c>
      <c r="L13955" s="50" t="str">
        <f>VLOOKUP(K13955,'Base -Receita-Despesa'!$B:$AS,1,FALSE)</f>
        <v>Outras Saídas</v>
      </c>
    </row>
    <row r="13956" spans="1:12" x14ac:dyDescent="0.3">
      <c r="A13956" s="82" t="str">
        <f t="shared" si="436"/>
        <v>2019</v>
      </c>
      <c r="B13956" s="260" t="s">
        <v>2228</v>
      </c>
      <c r="C13956" s="261" t="s">
        <v>138</v>
      </c>
      <c r="D13956" s="74" t="str">
        <f t="shared" ref="D13956:D14019" si="437">TEXT(E13956,"mmm/aaaa")</f>
        <v>jun/2019</v>
      </c>
      <c r="E13956" s="264">
        <v>43630</v>
      </c>
      <c r="F13956" s="260" t="s">
        <v>1261</v>
      </c>
      <c r="G13956" s="260" t="s">
        <v>2229</v>
      </c>
      <c r="H13956" s="265" t="s">
        <v>2250</v>
      </c>
      <c r="I13956" s="265" t="s">
        <v>135</v>
      </c>
      <c r="J13956" s="265">
        <v>-9.5</v>
      </c>
      <c r="K13956" s="83" t="str">
        <f>IFERROR(IFERROR(VLOOKUP(I13956,'DE-PARA'!B:D,3,0),VLOOKUP(I13956,'DE-PARA'!C:D,2,0)),"NÃO ENCONTRADO")</f>
        <v>Outras Saídas</v>
      </c>
      <c r="L13956" s="50" t="str">
        <f>VLOOKUP(K13956,'Base -Receita-Despesa'!$B:$AS,1,FALSE)</f>
        <v>Outras Saídas</v>
      </c>
    </row>
    <row r="13957" spans="1:12" x14ac:dyDescent="0.3">
      <c r="A13957" s="82" t="str">
        <f t="shared" si="436"/>
        <v>2019</v>
      </c>
      <c r="B13957" s="260" t="s">
        <v>2228</v>
      </c>
      <c r="C13957" s="261" t="s">
        <v>138</v>
      </c>
      <c r="D13957" s="74" t="str">
        <f t="shared" si="437"/>
        <v>jun/2019</v>
      </c>
      <c r="E13957" s="264">
        <v>43630</v>
      </c>
      <c r="F13957" s="260" t="s">
        <v>1261</v>
      </c>
      <c r="G13957" s="260" t="s">
        <v>2229</v>
      </c>
      <c r="H13957" s="265" t="s">
        <v>2250</v>
      </c>
      <c r="I13957" s="265" t="s">
        <v>135</v>
      </c>
      <c r="J13957" s="265">
        <v>-9.5</v>
      </c>
      <c r="K13957" s="83" t="str">
        <f>IFERROR(IFERROR(VLOOKUP(I13957,'DE-PARA'!B:D,3,0),VLOOKUP(I13957,'DE-PARA'!C:D,2,0)),"NÃO ENCONTRADO")</f>
        <v>Outras Saídas</v>
      </c>
      <c r="L13957" s="50" t="str">
        <f>VLOOKUP(K13957,'Base -Receita-Despesa'!$B:$AS,1,FALSE)</f>
        <v>Outras Saídas</v>
      </c>
    </row>
    <row r="13958" spans="1:12" x14ac:dyDescent="0.3">
      <c r="A13958" s="82" t="str">
        <f t="shared" si="436"/>
        <v>2019</v>
      </c>
      <c r="B13958" s="260" t="s">
        <v>2228</v>
      </c>
      <c r="C13958" s="261" t="s">
        <v>138</v>
      </c>
      <c r="D13958" s="74" t="str">
        <f t="shared" si="437"/>
        <v>jun/2019</v>
      </c>
      <c r="E13958" s="264">
        <v>43630</v>
      </c>
      <c r="F13958" s="260" t="s">
        <v>1261</v>
      </c>
      <c r="G13958" s="260" t="s">
        <v>2229</v>
      </c>
      <c r="H13958" s="265" t="s">
        <v>2250</v>
      </c>
      <c r="I13958" s="265" t="s">
        <v>135</v>
      </c>
      <c r="J13958" s="265">
        <v>-9.5</v>
      </c>
      <c r="K13958" s="83" t="str">
        <f>IFERROR(IFERROR(VLOOKUP(I13958,'DE-PARA'!B:D,3,0),VLOOKUP(I13958,'DE-PARA'!C:D,2,0)),"NÃO ENCONTRADO")</f>
        <v>Outras Saídas</v>
      </c>
      <c r="L13958" s="50" t="str">
        <f>VLOOKUP(K13958,'Base -Receita-Despesa'!$B:$AS,1,FALSE)</f>
        <v>Outras Saídas</v>
      </c>
    </row>
    <row r="13959" spans="1:12" x14ac:dyDescent="0.3">
      <c r="A13959" s="82" t="str">
        <f t="shared" si="436"/>
        <v>2019</v>
      </c>
      <c r="B13959" s="260" t="s">
        <v>2228</v>
      </c>
      <c r="C13959" s="261" t="s">
        <v>138</v>
      </c>
      <c r="D13959" s="74" t="str">
        <f t="shared" si="437"/>
        <v>jun/2019</v>
      </c>
      <c r="E13959" s="264">
        <v>43630</v>
      </c>
      <c r="F13959" s="260" t="s">
        <v>1261</v>
      </c>
      <c r="G13959" s="260" t="s">
        <v>2229</v>
      </c>
      <c r="H13959" s="265" t="s">
        <v>2250</v>
      </c>
      <c r="I13959" s="265" t="s">
        <v>135</v>
      </c>
      <c r="J13959" s="265">
        <v>-9.5</v>
      </c>
      <c r="K13959" s="83" t="str">
        <f>IFERROR(IFERROR(VLOOKUP(I13959,'DE-PARA'!B:D,3,0),VLOOKUP(I13959,'DE-PARA'!C:D,2,0)),"NÃO ENCONTRADO")</f>
        <v>Outras Saídas</v>
      </c>
      <c r="L13959" s="50" t="str">
        <f>VLOOKUP(K13959,'Base -Receita-Despesa'!$B:$AS,1,FALSE)</f>
        <v>Outras Saídas</v>
      </c>
    </row>
    <row r="13960" spans="1:12" x14ac:dyDescent="0.3">
      <c r="A13960" s="82" t="str">
        <f t="shared" si="436"/>
        <v>2019</v>
      </c>
      <c r="B13960" s="260" t="s">
        <v>2228</v>
      </c>
      <c r="C13960" s="261" t="s">
        <v>138</v>
      </c>
      <c r="D13960" s="74" t="str">
        <f t="shared" si="437"/>
        <v>jun/2019</v>
      </c>
      <c r="E13960" s="264">
        <v>43630</v>
      </c>
      <c r="F13960" s="260" t="s">
        <v>1261</v>
      </c>
      <c r="G13960" s="260" t="s">
        <v>2229</v>
      </c>
      <c r="H13960" s="265" t="s">
        <v>2250</v>
      </c>
      <c r="I13960" s="265" t="s">
        <v>135</v>
      </c>
      <c r="J13960" s="265">
        <v>-9.5</v>
      </c>
      <c r="K13960" s="83" t="str">
        <f>IFERROR(IFERROR(VLOOKUP(I13960,'DE-PARA'!B:D,3,0),VLOOKUP(I13960,'DE-PARA'!C:D,2,0)),"NÃO ENCONTRADO")</f>
        <v>Outras Saídas</v>
      </c>
      <c r="L13960" s="50" t="str">
        <f>VLOOKUP(K13960,'Base -Receita-Despesa'!$B:$AS,1,FALSE)</f>
        <v>Outras Saídas</v>
      </c>
    </row>
    <row r="13961" spans="1:12" x14ac:dyDescent="0.3">
      <c r="A13961" s="82" t="str">
        <f t="shared" si="436"/>
        <v>2019</v>
      </c>
      <c r="B13961" s="260" t="s">
        <v>2228</v>
      </c>
      <c r="C13961" s="261" t="s">
        <v>138</v>
      </c>
      <c r="D13961" s="74" t="str">
        <f t="shared" si="437"/>
        <v>jun/2019</v>
      </c>
      <c r="E13961" s="264">
        <v>43630</v>
      </c>
      <c r="F13961" s="260" t="s">
        <v>1261</v>
      </c>
      <c r="G13961" s="260" t="s">
        <v>2229</v>
      </c>
      <c r="H13961" s="265" t="s">
        <v>2250</v>
      </c>
      <c r="I13961" s="265" t="s">
        <v>135</v>
      </c>
      <c r="J13961" s="265">
        <v>-9.5</v>
      </c>
      <c r="K13961" s="83" t="str">
        <f>IFERROR(IFERROR(VLOOKUP(I13961,'DE-PARA'!B:D,3,0),VLOOKUP(I13961,'DE-PARA'!C:D,2,0)),"NÃO ENCONTRADO")</f>
        <v>Outras Saídas</v>
      </c>
      <c r="L13961" s="50" t="str">
        <f>VLOOKUP(K13961,'Base -Receita-Despesa'!$B:$AS,1,FALSE)</f>
        <v>Outras Saídas</v>
      </c>
    </row>
    <row r="13962" spans="1:12" x14ac:dyDescent="0.3">
      <c r="A13962" s="82" t="str">
        <f t="shared" si="436"/>
        <v>2019</v>
      </c>
      <c r="B13962" s="260" t="s">
        <v>2228</v>
      </c>
      <c r="C13962" s="261" t="s">
        <v>138</v>
      </c>
      <c r="D13962" s="74" t="str">
        <f t="shared" si="437"/>
        <v>jun/2019</v>
      </c>
      <c r="E13962" s="264">
        <v>43630</v>
      </c>
      <c r="F13962" s="260" t="s">
        <v>1261</v>
      </c>
      <c r="G13962" s="260" t="s">
        <v>2229</v>
      </c>
      <c r="H13962" s="265" t="s">
        <v>2250</v>
      </c>
      <c r="I13962" s="265" t="s">
        <v>135</v>
      </c>
      <c r="J13962" s="265">
        <v>-9.5</v>
      </c>
      <c r="K13962" s="83" t="str">
        <f>IFERROR(IFERROR(VLOOKUP(I13962,'DE-PARA'!B:D,3,0),VLOOKUP(I13962,'DE-PARA'!C:D,2,0)),"NÃO ENCONTRADO")</f>
        <v>Outras Saídas</v>
      </c>
      <c r="L13962" s="50" t="str">
        <f>VLOOKUP(K13962,'Base -Receita-Despesa'!$B:$AS,1,FALSE)</f>
        <v>Outras Saídas</v>
      </c>
    </row>
    <row r="13963" spans="1:12" x14ac:dyDescent="0.3">
      <c r="A13963" s="82" t="str">
        <f t="shared" si="436"/>
        <v>2019</v>
      </c>
      <c r="B13963" s="260" t="s">
        <v>2228</v>
      </c>
      <c r="C13963" s="261" t="s">
        <v>138</v>
      </c>
      <c r="D13963" s="74" t="str">
        <f t="shared" si="437"/>
        <v>jun/2019</v>
      </c>
      <c r="E13963" s="264">
        <v>43630</v>
      </c>
      <c r="F13963" s="260" t="s">
        <v>1261</v>
      </c>
      <c r="G13963" s="260" t="s">
        <v>2229</v>
      </c>
      <c r="H13963" s="265" t="s">
        <v>2250</v>
      </c>
      <c r="I13963" s="265" t="s">
        <v>135</v>
      </c>
      <c r="J13963" s="265">
        <v>-9.5</v>
      </c>
      <c r="K13963" s="83" t="str">
        <f>IFERROR(IFERROR(VLOOKUP(I13963,'DE-PARA'!B:D,3,0),VLOOKUP(I13963,'DE-PARA'!C:D,2,0)),"NÃO ENCONTRADO")</f>
        <v>Outras Saídas</v>
      </c>
      <c r="L13963" s="50" t="str">
        <f>VLOOKUP(K13963,'Base -Receita-Despesa'!$B:$AS,1,FALSE)</f>
        <v>Outras Saídas</v>
      </c>
    </row>
    <row r="13964" spans="1:12" x14ac:dyDescent="0.3">
      <c r="A13964" s="82" t="str">
        <f t="shared" si="436"/>
        <v>2019</v>
      </c>
      <c r="B13964" s="260" t="s">
        <v>2228</v>
      </c>
      <c r="C13964" s="261" t="s">
        <v>138</v>
      </c>
      <c r="D13964" s="74" t="str">
        <f t="shared" si="437"/>
        <v>jun/2019</v>
      </c>
      <c r="E13964" s="264">
        <v>43630</v>
      </c>
      <c r="F13964" s="260" t="s">
        <v>1261</v>
      </c>
      <c r="G13964" s="260" t="s">
        <v>2229</v>
      </c>
      <c r="H13964" s="265" t="s">
        <v>2250</v>
      </c>
      <c r="I13964" s="265" t="s">
        <v>135</v>
      </c>
      <c r="J13964" s="265">
        <v>-9.5</v>
      </c>
      <c r="K13964" s="83" t="str">
        <f>IFERROR(IFERROR(VLOOKUP(I13964,'DE-PARA'!B:D,3,0),VLOOKUP(I13964,'DE-PARA'!C:D,2,0)),"NÃO ENCONTRADO")</f>
        <v>Outras Saídas</v>
      </c>
      <c r="L13964" s="50" t="str">
        <f>VLOOKUP(K13964,'Base -Receita-Despesa'!$B:$AS,1,FALSE)</f>
        <v>Outras Saídas</v>
      </c>
    </row>
    <row r="13965" spans="1:12" x14ac:dyDescent="0.3">
      <c r="A13965" s="82" t="str">
        <f t="shared" si="436"/>
        <v>2019</v>
      </c>
      <c r="B13965" s="260" t="s">
        <v>2228</v>
      </c>
      <c r="C13965" s="261" t="s">
        <v>138</v>
      </c>
      <c r="D13965" s="74" t="str">
        <f t="shared" si="437"/>
        <v>jun/2019</v>
      </c>
      <c r="E13965" s="264">
        <v>43630</v>
      </c>
      <c r="F13965" s="260" t="s">
        <v>1261</v>
      </c>
      <c r="G13965" s="260" t="s">
        <v>2229</v>
      </c>
      <c r="H13965" s="265" t="s">
        <v>2250</v>
      </c>
      <c r="I13965" s="265" t="s">
        <v>135</v>
      </c>
      <c r="J13965" s="265">
        <v>-9.5</v>
      </c>
      <c r="K13965" s="83" t="str">
        <f>IFERROR(IFERROR(VLOOKUP(I13965,'DE-PARA'!B:D,3,0),VLOOKUP(I13965,'DE-PARA'!C:D,2,0)),"NÃO ENCONTRADO")</f>
        <v>Outras Saídas</v>
      </c>
      <c r="L13965" s="50" t="str">
        <f>VLOOKUP(K13965,'Base -Receita-Despesa'!$B:$AS,1,FALSE)</f>
        <v>Outras Saídas</v>
      </c>
    </row>
    <row r="13966" spans="1:12" x14ac:dyDescent="0.3">
      <c r="A13966" s="82" t="str">
        <f t="shared" si="436"/>
        <v>2019</v>
      </c>
      <c r="B13966" s="260" t="s">
        <v>2228</v>
      </c>
      <c r="C13966" s="261" t="s">
        <v>138</v>
      </c>
      <c r="D13966" s="74" t="str">
        <f t="shared" si="437"/>
        <v>jun/2019</v>
      </c>
      <c r="E13966" s="264">
        <v>43630</v>
      </c>
      <c r="F13966" s="260" t="s">
        <v>1261</v>
      </c>
      <c r="G13966" s="260" t="s">
        <v>2229</v>
      </c>
      <c r="H13966" s="265" t="s">
        <v>2250</v>
      </c>
      <c r="I13966" s="265" t="s">
        <v>135</v>
      </c>
      <c r="J13966" s="265">
        <v>-9.5</v>
      </c>
      <c r="K13966" s="83" t="str">
        <f>IFERROR(IFERROR(VLOOKUP(I13966,'DE-PARA'!B:D,3,0),VLOOKUP(I13966,'DE-PARA'!C:D,2,0)),"NÃO ENCONTRADO")</f>
        <v>Outras Saídas</v>
      </c>
      <c r="L13966" s="50" t="str">
        <f>VLOOKUP(K13966,'Base -Receita-Despesa'!$B:$AS,1,FALSE)</f>
        <v>Outras Saídas</v>
      </c>
    </row>
    <row r="13967" spans="1:12" x14ac:dyDescent="0.3">
      <c r="A13967" s="82" t="str">
        <f t="shared" si="436"/>
        <v>2019</v>
      </c>
      <c r="B13967" s="260" t="s">
        <v>2228</v>
      </c>
      <c r="C13967" s="261" t="s">
        <v>138</v>
      </c>
      <c r="D13967" s="74" t="str">
        <f t="shared" si="437"/>
        <v>jun/2019</v>
      </c>
      <c r="E13967" s="264">
        <v>43630</v>
      </c>
      <c r="F13967" s="260" t="s">
        <v>1261</v>
      </c>
      <c r="G13967" s="260" t="s">
        <v>2229</v>
      </c>
      <c r="H13967" s="265" t="s">
        <v>2250</v>
      </c>
      <c r="I13967" s="265" t="s">
        <v>135</v>
      </c>
      <c r="J13967" s="265">
        <v>-9.5</v>
      </c>
      <c r="K13967" s="83" t="str">
        <f>IFERROR(IFERROR(VLOOKUP(I13967,'DE-PARA'!B:D,3,0),VLOOKUP(I13967,'DE-PARA'!C:D,2,0)),"NÃO ENCONTRADO")</f>
        <v>Outras Saídas</v>
      </c>
      <c r="L13967" s="50" t="str">
        <f>VLOOKUP(K13967,'Base -Receita-Despesa'!$B:$AS,1,FALSE)</f>
        <v>Outras Saídas</v>
      </c>
    </row>
    <row r="13968" spans="1:12" x14ac:dyDescent="0.3">
      <c r="A13968" s="82" t="str">
        <f t="shared" si="436"/>
        <v>2019</v>
      </c>
      <c r="B13968" s="260" t="s">
        <v>2228</v>
      </c>
      <c r="C13968" s="261" t="s">
        <v>138</v>
      </c>
      <c r="D13968" s="74" t="str">
        <f t="shared" si="437"/>
        <v>jun/2019</v>
      </c>
      <c r="E13968" s="264">
        <v>43630</v>
      </c>
      <c r="F13968" s="260" t="s">
        <v>1061</v>
      </c>
      <c r="G13968" s="260" t="s">
        <v>2229</v>
      </c>
      <c r="H13968" s="265" t="s">
        <v>4370</v>
      </c>
      <c r="I13968" s="265" t="s">
        <v>126</v>
      </c>
      <c r="J13968" s="266">
        <v>500000</v>
      </c>
      <c r="K13968" s="83" t="str">
        <f>IFERROR(IFERROR(VLOOKUP(I13968,'DE-PARA'!B:D,3,0),VLOOKUP(I13968,'DE-PARA'!C:D,2,0)),"NÃO ENCONTRADO")</f>
        <v>TEV – Transferências Entre Contas (Entradas)</v>
      </c>
      <c r="L13968" s="50" t="str">
        <f>VLOOKUP(K13968,'Base -Receita-Despesa'!$B:$AS,1,FALSE)</f>
        <v>TEV – Transferências Entre Contas (Entradas)</v>
      </c>
    </row>
    <row r="13969" spans="1:12" x14ac:dyDescent="0.3">
      <c r="A13969" s="82" t="str">
        <f t="shared" si="436"/>
        <v>2019</v>
      </c>
      <c r="B13969" s="260" t="s">
        <v>2228</v>
      </c>
      <c r="C13969" s="261" t="s">
        <v>138</v>
      </c>
      <c r="D13969" s="74" t="str">
        <f t="shared" si="437"/>
        <v>jun/2019</v>
      </c>
      <c r="E13969" s="264">
        <v>43630</v>
      </c>
      <c r="F13969" s="260" t="s">
        <v>1061</v>
      </c>
      <c r="G13969" s="260" t="s">
        <v>2229</v>
      </c>
      <c r="H13969" s="265" t="s">
        <v>4370</v>
      </c>
      <c r="I13969" s="265" t="s">
        <v>126</v>
      </c>
      <c r="J13969" s="266">
        <v>513000</v>
      </c>
      <c r="K13969" s="83" t="str">
        <f>IFERROR(IFERROR(VLOOKUP(I13969,'DE-PARA'!B:D,3,0),VLOOKUP(I13969,'DE-PARA'!C:D,2,0)),"NÃO ENCONTRADO")</f>
        <v>TEV – Transferências Entre Contas (Entradas)</v>
      </c>
      <c r="L13969" s="50" t="str">
        <f>VLOOKUP(K13969,'Base -Receita-Despesa'!$B:$AS,1,FALSE)</f>
        <v>TEV – Transferências Entre Contas (Entradas)</v>
      </c>
    </row>
    <row r="13970" spans="1:12" x14ac:dyDescent="0.3">
      <c r="A13970" s="82" t="str">
        <f t="shared" si="436"/>
        <v>2019</v>
      </c>
      <c r="B13970" s="260" t="s">
        <v>2228</v>
      </c>
      <c r="C13970" s="261" t="s">
        <v>138</v>
      </c>
      <c r="D13970" s="74" t="str">
        <f t="shared" si="437"/>
        <v>jun/2019</v>
      </c>
      <c r="E13970" s="264">
        <v>43630</v>
      </c>
      <c r="F13970" s="260" t="s">
        <v>1061</v>
      </c>
      <c r="G13970" s="260" t="s">
        <v>2229</v>
      </c>
      <c r="H13970" s="265" t="s">
        <v>4370</v>
      </c>
      <c r="I13970" s="265" t="s">
        <v>126</v>
      </c>
      <c r="J13970" s="266">
        <v>500409.83</v>
      </c>
      <c r="K13970" s="83" t="str">
        <f>IFERROR(IFERROR(VLOOKUP(I13970,'DE-PARA'!B:D,3,0),VLOOKUP(I13970,'DE-PARA'!C:D,2,0)),"NÃO ENCONTRADO")</f>
        <v>TEV – Transferências Entre Contas (Entradas)</v>
      </c>
      <c r="L13970" s="50" t="str">
        <f>VLOOKUP(K13970,'Base -Receita-Despesa'!$B:$AS,1,FALSE)</f>
        <v>TEV – Transferências Entre Contas (Entradas)</v>
      </c>
    </row>
    <row r="13971" spans="1:12" x14ac:dyDescent="0.3">
      <c r="A13971" s="82" t="str">
        <f t="shared" si="436"/>
        <v>2019</v>
      </c>
      <c r="B13971" s="260" t="s">
        <v>2228</v>
      </c>
      <c r="C13971" s="261" t="s">
        <v>138</v>
      </c>
      <c r="D13971" s="74" t="str">
        <f t="shared" si="437"/>
        <v>jun/2019</v>
      </c>
      <c r="E13971" s="264">
        <v>43630</v>
      </c>
      <c r="F13971" s="260" t="s">
        <v>1061</v>
      </c>
      <c r="G13971" s="260" t="s">
        <v>2229</v>
      </c>
      <c r="H13971" s="265" t="s">
        <v>4370</v>
      </c>
      <c r="I13971" s="265" t="s">
        <v>126</v>
      </c>
      <c r="J13971" s="266">
        <v>500000</v>
      </c>
      <c r="K13971" s="83" t="str">
        <f>IFERROR(IFERROR(VLOOKUP(I13971,'DE-PARA'!B:D,3,0),VLOOKUP(I13971,'DE-PARA'!C:D,2,0)),"NÃO ENCONTRADO")</f>
        <v>TEV – Transferências Entre Contas (Entradas)</v>
      </c>
      <c r="L13971" s="50" t="str">
        <f>VLOOKUP(K13971,'Base -Receita-Despesa'!$B:$AS,1,FALSE)</f>
        <v>TEV – Transferências Entre Contas (Entradas)</v>
      </c>
    </row>
    <row r="13972" spans="1:12" x14ac:dyDescent="0.3">
      <c r="A13972" s="82" t="str">
        <f t="shared" si="436"/>
        <v>2019</v>
      </c>
      <c r="B13972" s="260" t="s">
        <v>2228</v>
      </c>
      <c r="C13972" s="261" t="s">
        <v>138</v>
      </c>
      <c r="D13972" s="74" t="str">
        <f t="shared" si="437"/>
        <v>jun/2019</v>
      </c>
      <c r="E13972" s="264">
        <v>43630</v>
      </c>
      <c r="F13972" s="260">
        <v>510</v>
      </c>
      <c r="G13972" s="260" t="s">
        <v>2229</v>
      </c>
      <c r="H13972" s="265" t="s">
        <v>2382</v>
      </c>
      <c r="I13972" s="265" t="s">
        <v>200</v>
      </c>
      <c r="J13972" s="266">
        <v>-4575.18</v>
      </c>
      <c r="K13972" s="83" t="str">
        <f>IFERROR(IFERROR(VLOOKUP(I13972,'DE-PARA'!B:D,3,0),VLOOKUP(I13972,'DE-PARA'!C:D,2,0)),"NÃO ENCONTRADO")</f>
        <v>Serviços</v>
      </c>
      <c r="L13972" s="50" t="str">
        <f>VLOOKUP(K13972,'Base -Receita-Despesa'!$B:$AS,1,FALSE)</f>
        <v>Serviços</v>
      </c>
    </row>
    <row r="13973" spans="1:12" x14ac:dyDescent="0.3">
      <c r="A13973" s="82" t="str">
        <f t="shared" si="436"/>
        <v>2019</v>
      </c>
      <c r="B13973" s="260" t="s">
        <v>2228</v>
      </c>
      <c r="C13973" s="261" t="s">
        <v>138</v>
      </c>
      <c r="D13973" s="74" t="str">
        <f t="shared" si="437"/>
        <v>jun/2019</v>
      </c>
      <c r="E13973" s="264">
        <v>43633</v>
      </c>
      <c r="F13973" s="260">
        <v>82227</v>
      </c>
      <c r="G13973" s="260" t="s">
        <v>2238</v>
      </c>
      <c r="H13973" s="265" t="s">
        <v>4457</v>
      </c>
      <c r="I13973" s="265" t="s">
        <v>2181</v>
      </c>
      <c r="J13973" s="266">
        <v>-2052.25</v>
      </c>
      <c r="K13973" s="83" t="str">
        <f>IFERROR(IFERROR(VLOOKUP(I13973,'DE-PARA'!B:D,3,0),VLOOKUP(I13973,'DE-PARA'!C:D,2,0)),"NÃO ENCONTRADO")</f>
        <v>Materiais</v>
      </c>
      <c r="L13973" s="50" t="str">
        <f>VLOOKUP(K13973,'Base -Receita-Despesa'!$B:$AS,1,FALSE)</f>
        <v>Materiais</v>
      </c>
    </row>
    <row r="13974" spans="1:12" x14ac:dyDescent="0.3">
      <c r="A13974" s="82" t="str">
        <f t="shared" si="436"/>
        <v>2019</v>
      </c>
      <c r="B13974" s="260" t="s">
        <v>2228</v>
      </c>
      <c r="C13974" s="261" t="s">
        <v>138</v>
      </c>
      <c r="D13974" s="74" t="str">
        <f t="shared" si="437"/>
        <v>jun/2019</v>
      </c>
      <c r="E13974" s="264">
        <v>43633</v>
      </c>
      <c r="F13974" s="260">
        <v>82227</v>
      </c>
      <c r="G13974" s="260" t="s">
        <v>2238</v>
      </c>
      <c r="H13974" s="265" t="s">
        <v>4457</v>
      </c>
      <c r="I13974" s="265" t="s">
        <v>562</v>
      </c>
      <c r="J13974" s="265">
        <v>-403.69</v>
      </c>
      <c r="K13974" s="83" t="str">
        <f>IFERROR(IFERROR(VLOOKUP(I13974,'DE-PARA'!B:D,3,0),VLOOKUP(I13974,'DE-PARA'!C:D,2,0)),"NÃO ENCONTRADO")</f>
        <v>Outras Saídas</v>
      </c>
      <c r="L13974" s="50" t="str">
        <f>VLOOKUP(K13974,'Base -Receita-Despesa'!$B:$AS,1,FALSE)</f>
        <v>Outras Saídas</v>
      </c>
    </row>
    <row r="13975" spans="1:12" x14ac:dyDescent="0.3">
      <c r="A13975" s="82" t="str">
        <f t="shared" si="436"/>
        <v>2019</v>
      </c>
      <c r="B13975" s="260" t="s">
        <v>2228</v>
      </c>
      <c r="C13975" s="261" t="s">
        <v>138</v>
      </c>
      <c r="D13975" s="74" t="str">
        <f t="shared" si="437"/>
        <v>jun/2019</v>
      </c>
      <c r="E13975" s="264">
        <v>43633</v>
      </c>
      <c r="F13975" s="260">
        <v>13138</v>
      </c>
      <c r="G13975" s="260" t="s">
        <v>2229</v>
      </c>
      <c r="H13975" s="265" t="s">
        <v>4533</v>
      </c>
      <c r="I13975" s="265" t="s">
        <v>2190</v>
      </c>
      <c r="J13975" s="266">
        <v>-1532.5</v>
      </c>
      <c r="K13975" s="83" t="str">
        <f>IFERROR(IFERROR(VLOOKUP(I13975,'DE-PARA'!B:D,3,0),VLOOKUP(I13975,'DE-PARA'!C:D,2,0)),"NÃO ENCONTRADO")</f>
        <v>Materiais</v>
      </c>
      <c r="L13975" s="50" t="str">
        <f>VLOOKUP(K13975,'Base -Receita-Despesa'!$B:$AS,1,FALSE)</f>
        <v>Materiais</v>
      </c>
    </row>
    <row r="13976" spans="1:12" x14ac:dyDescent="0.3">
      <c r="A13976" s="82" t="str">
        <f t="shared" si="436"/>
        <v>2019</v>
      </c>
      <c r="B13976" s="260" t="s">
        <v>2228</v>
      </c>
      <c r="C13976" s="261" t="s">
        <v>138</v>
      </c>
      <c r="D13976" s="74" t="str">
        <f t="shared" si="437"/>
        <v>jun/2019</v>
      </c>
      <c r="E13976" s="264">
        <v>43633</v>
      </c>
      <c r="F13976" s="260">
        <v>13138</v>
      </c>
      <c r="G13976" s="260" t="s">
        <v>2229</v>
      </c>
      <c r="H13976" s="265" t="s">
        <v>4533</v>
      </c>
      <c r="I13976" s="265" t="s">
        <v>562</v>
      </c>
      <c r="J13976" s="265">
        <v>-62.25</v>
      </c>
      <c r="K13976" s="83" t="str">
        <f>IFERROR(IFERROR(VLOOKUP(I13976,'DE-PARA'!B:D,3,0),VLOOKUP(I13976,'DE-PARA'!C:D,2,0)),"NÃO ENCONTRADO")</f>
        <v>Outras Saídas</v>
      </c>
      <c r="L13976" s="50" t="str">
        <f>VLOOKUP(K13976,'Base -Receita-Despesa'!$B:$AS,1,FALSE)</f>
        <v>Outras Saídas</v>
      </c>
    </row>
    <row r="13977" spans="1:12" x14ac:dyDescent="0.3">
      <c r="A13977" s="82" t="str">
        <f t="shared" si="436"/>
        <v>2019</v>
      </c>
      <c r="B13977" s="260" t="s">
        <v>2228</v>
      </c>
      <c r="C13977" s="261" t="s">
        <v>138</v>
      </c>
      <c r="D13977" s="74" t="str">
        <f t="shared" si="437"/>
        <v>jun/2019</v>
      </c>
      <c r="E13977" s="264">
        <v>43633</v>
      </c>
      <c r="F13977" s="260">
        <v>151499</v>
      </c>
      <c r="G13977" s="260" t="s">
        <v>2229</v>
      </c>
      <c r="H13977" s="265" t="s">
        <v>1337</v>
      </c>
      <c r="I13977" s="265" t="s">
        <v>145</v>
      </c>
      <c r="J13977" s="265">
        <v>-579.29999999999995</v>
      </c>
      <c r="K13977" s="83" t="str">
        <f>IFERROR(IFERROR(VLOOKUP(I13977,'DE-PARA'!B:D,3,0),VLOOKUP(I13977,'DE-PARA'!C:D,2,0)),"NÃO ENCONTRADO")</f>
        <v>Serviços</v>
      </c>
      <c r="L13977" s="50" t="str">
        <f>VLOOKUP(K13977,'Base -Receita-Despesa'!$B:$AS,1,FALSE)</f>
        <v>Serviços</v>
      </c>
    </row>
    <row r="13978" spans="1:12" x14ac:dyDescent="0.3">
      <c r="A13978" s="82" t="str">
        <f t="shared" si="436"/>
        <v>2019</v>
      </c>
      <c r="B13978" s="260" t="s">
        <v>2228</v>
      </c>
      <c r="C13978" s="261" t="s">
        <v>138</v>
      </c>
      <c r="D13978" s="74" t="str">
        <f t="shared" si="437"/>
        <v>jun/2019</v>
      </c>
      <c r="E13978" s="264">
        <v>43633</v>
      </c>
      <c r="F13978" s="260">
        <v>153517</v>
      </c>
      <c r="G13978" s="260" t="s">
        <v>2229</v>
      </c>
      <c r="H13978" s="265" t="s">
        <v>1337</v>
      </c>
      <c r="I13978" s="265" t="s">
        <v>145</v>
      </c>
      <c r="J13978" s="265">
        <v>-579.29999999999995</v>
      </c>
      <c r="K13978" s="83" t="str">
        <f>IFERROR(IFERROR(VLOOKUP(I13978,'DE-PARA'!B:D,3,0),VLOOKUP(I13978,'DE-PARA'!C:D,2,0)),"NÃO ENCONTRADO")</f>
        <v>Serviços</v>
      </c>
      <c r="L13978" s="50" t="str">
        <f>VLOOKUP(K13978,'Base -Receita-Despesa'!$B:$AS,1,FALSE)</f>
        <v>Serviços</v>
      </c>
    </row>
    <row r="13979" spans="1:12" x14ac:dyDescent="0.3">
      <c r="A13979" s="82" t="str">
        <f t="shared" si="436"/>
        <v>2019</v>
      </c>
      <c r="B13979" s="260" t="s">
        <v>2228</v>
      </c>
      <c r="C13979" s="261" t="s">
        <v>138</v>
      </c>
      <c r="D13979" s="74" t="str">
        <f t="shared" si="437"/>
        <v>jun/2019</v>
      </c>
      <c r="E13979" s="264">
        <v>43633</v>
      </c>
      <c r="F13979" s="260" t="s">
        <v>1261</v>
      </c>
      <c r="G13979" s="260" t="s">
        <v>2229</v>
      </c>
      <c r="H13979" s="265" t="s">
        <v>262</v>
      </c>
      <c r="I13979" s="265" t="s">
        <v>135</v>
      </c>
      <c r="J13979" s="265">
        <v>-110.7</v>
      </c>
      <c r="K13979" s="83" t="str">
        <f>IFERROR(IFERROR(VLOOKUP(I13979,'DE-PARA'!B:D,3,0),VLOOKUP(I13979,'DE-PARA'!C:D,2,0)),"NÃO ENCONTRADO")</f>
        <v>Outras Saídas</v>
      </c>
      <c r="L13979" s="50" t="str">
        <f>VLOOKUP(K13979,'Base -Receita-Despesa'!$B:$AS,1,FALSE)</f>
        <v>Outras Saídas</v>
      </c>
    </row>
    <row r="13980" spans="1:12" x14ac:dyDescent="0.3">
      <c r="A13980" s="82" t="str">
        <f t="shared" si="436"/>
        <v>2019</v>
      </c>
      <c r="B13980" s="260" t="s">
        <v>2228</v>
      </c>
      <c r="C13980" s="261" t="s">
        <v>138</v>
      </c>
      <c r="D13980" s="74" t="str">
        <f t="shared" si="437"/>
        <v>jun/2019</v>
      </c>
      <c r="E13980" s="264">
        <v>43633</v>
      </c>
      <c r="F13980" s="260">
        <v>1071641</v>
      </c>
      <c r="G13980" s="260" t="s">
        <v>2232</v>
      </c>
      <c r="H13980" s="265" t="s">
        <v>2605</v>
      </c>
      <c r="I13980" s="265" t="s">
        <v>2182</v>
      </c>
      <c r="J13980" s="266">
        <v>-4551.4799999999996</v>
      </c>
      <c r="K13980" s="83" t="str">
        <f>IFERROR(IFERROR(VLOOKUP(I13980,'DE-PARA'!B:D,3,0),VLOOKUP(I13980,'DE-PARA'!C:D,2,0)),"NÃO ENCONTRADO")</f>
        <v>Materiais</v>
      </c>
      <c r="L13980" s="50" t="str">
        <f>VLOOKUP(K13980,'Base -Receita-Despesa'!$B:$AS,1,FALSE)</f>
        <v>Materiais</v>
      </c>
    </row>
    <row r="13981" spans="1:12" x14ac:dyDescent="0.3">
      <c r="A13981" s="82" t="str">
        <f t="shared" si="436"/>
        <v>2019</v>
      </c>
      <c r="B13981" s="260" t="s">
        <v>2228</v>
      </c>
      <c r="C13981" s="261" t="s">
        <v>138</v>
      </c>
      <c r="D13981" s="74" t="str">
        <f t="shared" si="437"/>
        <v>jun/2019</v>
      </c>
      <c r="E13981" s="264">
        <v>43633</v>
      </c>
      <c r="F13981" s="260" t="s">
        <v>1261</v>
      </c>
      <c r="G13981" s="260" t="s">
        <v>2229</v>
      </c>
      <c r="H13981" s="265" t="s">
        <v>2338</v>
      </c>
      <c r="I13981" s="265" t="s">
        <v>135</v>
      </c>
      <c r="J13981" s="265">
        <v>-99</v>
      </c>
      <c r="K13981" s="83" t="str">
        <f>IFERROR(IFERROR(VLOOKUP(I13981,'DE-PARA'!B:D,3,0),VLOOKUP(I13981,'DE-PARA'!C:D,2,0)),"NÃO ENCONTRADO")</f>
        <v>Outras Saídas</v>
      </c>
      <c r="L13981" s="50" t="str">
        <f>VLOOKUP(K13981,'Base -Receita-Despesa'!$B:$AS,1,FALSE)</f>
        <v>Outras Saídas</v>
      </c>
    </row>
    <row r="13982" spans="1:12" x14ac:dyDescent="0.3">
      <c r="A13982" s="82" t="str">
        <f t="shared" si="436"/>
        <v>2019</v>
      </c>
      <c r="B13982" s="260" t="s">
        <v>2228</v>
      </c>
      <c r="C13982" s="261" t="s">
        <v>138</v>
      </c>
      <c r="D13982" s="74" t="str">
        <f t="shared" si="437"/>
        <v>jun/2019</v>
      </c>
      <c r="E13982" s="264">
        <v>43633</v>
      </c>
      <c r="F13982" s="260">
        <v>17154</v>
      </c>
      <c r="G13982" s="260" t="s">
        <v>2229</v>
      </c>
      <c r="H13982" s="265" t="s">
        <v>2340</v>
      </c>
      <c r="I13982" s="265" t="s">
        <v>618</v>
      </c>
      <c r="J13982" s="266">
        <v>-60958.86</v>
      </c>
      <c r="K13982" s="83" t="str">
        <f>IFERROR(IFERROR(VLOOKUP(I13982,'DE-PARA'!B:D,3,0),VLOOKUP(I13982,'DE-PARA'!C:D,2,0)),"NÃO ENCONTRADO")</f>
        <v>Serviços</v>
      </c>
      <c r="L13982" s="50" t="str">
        <f>VLOOKUP(K13982,'Base -Receita-Despesa'!$B:$AS,1,FALSE)</f>
        <v>Serviços</v>
      </c>
    </row>
    <row r="13983" spans="1:12" x14ac:dyDescent="0.3">
      <c r="A13983" s="82" t="str">
        <f t="shared" si="436"/>
        <v>2019</v>
      </c>
      <c r="B13983" s="260" t="s">
        <v>2228</v>
      </c>
      <c r="C13983" s="261" t="s">
        <v>138</v>
      </c>
      <c r="D13983" s="74" t="str">
        <f t="shared" si="437"/>
        <v>jun/2019</v>
      </c>
      <c r="E13983" s="264">
        <v>43633</v>
      </c>
      <c r="F13983" s="260">
        <v>100946</v>
      </c>
      <c r="G13983" s="262" t="s">
        <v>2229</v>
      </c>
      <c r="H13983" s="265" t="s">
        <v>2602</v>
      </c>
      <c r="I13983" s="265" t="s">
        <v>2181</v>
      </c>
      <c r="J13983" s="266">
        <v>-5488.69</v>
      </c>
      <c r="K13983" s="83" t="str">
        <f>IFERROR(IFERROR(VLOOKUP(I13983,'DE-PARA'!B:D,3,0),VLOOKUP(I13983,'DE-PARA'!C:D,2,0)),"NÃO ENCONTRADO")</f>
        <v>Materiais</v>
      </c>
      <c r="L13983" s="50" t="str">
        <f>VLOOKUP(K13983,'Base -Receita-Despesa'!$B:$AS,1,FALSE)</f>
        <v>Materiais</v>
      </c>
    </row>
    <row r="13984" spans="1:12" x14ac:dyDescent="0.3">
      <c r="A13984" s="82" t="str">
        <f t="shared" si="436"/>
        <v>2019</v>
      </c>
      <c r="B13984" s="260" t="s">
        <v>2228</v>
      </c>
      <c r="C13984" s="261" t="s">
        <v>138</v>
      </c>
      <c r="D13984" s="74" t="str">
        <f t="shared" si="437"/>
        <v>jun/2019</v>
      </c>
      <c r="E13984" s="264">
        <v>43633</v>
      </c>
      <c r="F13984" s="260">
        <v>100945</v>
      </c>
      <c r="G13984" s="262" t="s">
        <v>2229</v>
      </c>
      <c r="H13984" s="265" t="s">
        <v>2602</v>
      </c>
      <c r="I13984" s="265" t="s">
        <v>2181</v>
      </c>
      <c r="J13984" s="265">
        <v>-262.61</v>
      </c>
      <c r="K13984" s="83" t="str">
        <f>IFERROR(IFERROR(VLOOKUP(I13984,'DE-PARA'!B:D,3,0),VLOOKUP(I13984,'DE-PARA'!C:D,2,0)),"NÃO ENCONTRADO")</f>
        <v>Materiais</v>
      </c>
      <c r="L13984" s="50" t="str">
        <f>VLOOKUP(K13984,'Base -Receita-Despesa'!$B:$AS,1,FALSE)</f>
        <v>Materiais</v>
      </c>
    </row>
    <row r="13985" spans="1:12" x14ac:dyDescent="0.3">
      <c r="A13985" s="82" t="str">
        <f t="shared" si="436"/>
        <v>2019</v>
      </c>
      <c r="B13985" s="260" t="s">
        <v>2228</v>
      </c>
      <c r="C13985" s="261" t="s">
        <v>138</v>
      </c>
      <c r="D13985" s="74" t="str">
        <f t="shared" si="437"/>
        <v>jun/2019</v>
      </c>
      <c r="E13985" s="264">
        <v>43633</v>
      </c>
      <c r="F13985" s="260">
        <v>96</v>
      </c>
      <c r="G13985" s="260" t="s">
        <v>2229</v>
      </c>
      <c r="H13985" s="265" t="s">
        <v>2353</v>
      </c>
      <c r="I13985" s="265" t="s">
        <v>188</v>
      </c>
      <c r="J13985" s="266">
        <v>-20358.78</v>
      </c>
      <c r="K13985" s="83" t="str">
        <f>IFERROR(IFERROR(VLOOKUP(I13985,'DE-PARA'!B:D,3,0),VLOOKUP(I13985,'DE-PARA'!C:D,2,0)),"NÃO ENCONTRADO")</f>
        <v>Serviços</v>
      </c>
      <c r="L13985" s="50" t="str">
        <f>VLOOKUP(K13985,'Base -Receita-Despesa'!$B:$AS,1,FALSE)</f>
        <v>Serviços</v>
      </c>
    </row>
    <row r="13986" spans="1:12" x14ac:dyDescent="0.3">
      <c r="A13986" s="82" t="str">
        <f t="shared" si="436"/>
        <v>2019</v>
      </c>
      <c r="B13986" s="260" t="s">
        <v>2228</v>
      </c>
      <c r="C13986" s="261" t="s">
        <v>138</v>
      </c>
      <c r="D13986" s="74" t="str">
        <f t="shared" si="437"/>
        <v>jun/2019</v>
      </c>
      <c r="E13986" s="264">
        <v>43633</v>
      </c>
      <c r="F13986" s="260">
        <v>95</v>
      </c>
      <c r="G13986" s="260" t="s">
        <v>2229</v>
      </c>
      <c r="H13986" s="265" t="s">
        <v>2353</v>
      </c>
      <c r="I13986" s="265" t="s">
        <v>188</v>
      </c>
      <c r="J13986" s="266">
        <v>-12165</v>
      </c>
      <c r="K13986" s="83" t="str">
        <f>IFERROR(IFERROR(VLOOKUP(I13986,'DE-PARA'!B:D,3,0),VLOOKUP(I13986,'DE-PARA'!C:D,2,0)),"NÃO ENCONTRADO")</f>
        <v>Serviços</v>
      </c>
      <c r="L13986" s="50" t="str">
        <f>VLOOKUP(K13986,'Base -Receita-Despesa'!$B:$AS,1,FALSE)</f>
        <v>Serviços</v>
      </c>
    </row>
    <row r="13987" spans="1:12" x14ac:dyDescent="0.3">
      <c r="A13987" s="82" t="str">
        <f t="shared" si="436"/>
        <v>2019</v>
      </c>
      <c r="B13987" s="260" t="s">
        <v>2228</v>
      </c>
      <c r="C13987" s="261" t="s">
        <v>138</v>
      </c>
      <c r="D13987" s="74" t="str">
        <f t="shared" si="437"/>
        <v>jun/2019</v>
      </c>
      <c r="E13987" s="264">
        <v>43633</v>
      </c>
      <c r="F13987" s="260">
        <v>97</v>
      </c>
      <c r="G13987" s="260" t="s">
        <v>2229</v>
      </c>
      <c r="H13987" s="265" t="s">
        <v>2353</v>
      </c>
      <c r="I13987" s="265" t="s">
        <v>179</v>
      </c>
      <c r="J13987" s="266">
        <v>-43871.79</v>
      </c>
      <c r="K13987" s="83" t="str">
        <f>IFERROR(IFERROR(VLOOKUP(I13987,'DE-PARA'!B:D,3,0),VLOOKUP(I13987,'DE-PARA'!C:D,2,0)),"NÃO ENCONTRADO")</f>
        <v>Serviços</v>
      </c>
      <c r="L13987" s="50" t="str">
        <f>VLOOKUP(K13987,'Base -Receita-Despesa'!$B:$AS,1,FALSE)</f>
        <v>Serviços</v>
      </c>
    </row>
    <row r="13988" spans="1:12" x14ac:dyDescent="0.3">
      <c r="A13988" s="82" t="str">
        <f t="shared" si="436"/>
        <v>2019</v>
      </c>
      <c r="B13988" s="260" t="s">
        <v>2228</v>
      </c>
      <c r="C13988" s="261" t="s">
        <v>138</v>
      </c>
      <c r="D13988" s="74" t="str">
        <f t="shared" si="437"/>
        <v>jun/2019</v>
      </c>
      <c r="E13988" s="264">
        <v>43633</v>
      </c>
      <c r="F13988" s="260">
        <v>99</v>
      </c>
      <c r="G13988" s="260" t="s">
        <v>2229</v>
      </c>
      <c r="H13988" s="265" t="s">
        <v>2353</v>
      </c>
      <c r="I13988" s="265" t="s">
        <v>179</v>
      </c>
      <c r="J13988" s="266">
        <v>-4665.07</v>
      </c>
      <c r="K13988" s="83" t="str">
        <f>IFERROR(IFERROR(VLOOKUP(I13988,'DE-PARA'!B:D,3,0),VLOOKUP(I13988,'DE-PARA'!C:D,2,0)),"NÃO ENCONTRADO")</f>
        <v>Serviços</v>
      </c>
      <c r="L13988" s="50" t="str">
        <f>VLOOKUP(K13988,'Base -Receita-Despesa'!$B:$AS,1,FALSE)</f>
        <v>Serviços</v>
      </c>
    </row>
    <row r="13989" spans="1:12" x14ac:dyDescent="0.3">
      <c r="A13989" s="82" t="str">
        <f t="shared" si="436"/>
        <v>2019</v>
      </c>
      <c r="B13989" s="260" t="s">
        <v>2228</v>
      </c>
      <c r="C13989" s="261" t="s">
        <v>138</v>
      </c>
      <c r="D13989" s="74" t="str">
        <f t="shared" si="437"/>
        <v>jun/2019</v>
      </c>
      <c r="E13989" s="264">
        <v>43633</v>
      </c>
      <c r="F13989" s="260">
        <v>37537</v>
      </c>
      <c r="G13989" s="260" t="s">
        <v>2229</v>
      </c>
      <c r="H13989" s="265" t="s">
        <v>4581</v>
      </c>
      <c r="I13989" s="265" t="s">
        <v>198</v>
      </c>
      <c r="J13989" s="265">
        <v>-145.80000000000001</v>
      </c>
      <c r="K13989" s="83" t="str">
        <f>IFERROR(IFERROR(VLOOKUP(I13989,'DE-PARA'!B:D,3,0),VLOOKUP(I13989,'DE-PARA'!C:D,2,0)),"NÃO ENCONTRADO")</f>
        <v>Materiais</v>
      </c>
      <c r="L13989" s="50" t="str">
        <f>VLOOKUP(K13989,'Base -Receita-Despesa'!$B:$AS,1,FALSE)</f>
        <v>Materiais</v>
      </c>
    </row>
    <row r="13990" spans="1:12" x14ac:dyDescent="0.3">
      <c r="A13990" s="82" t="str">
        <f t="shared" si="436"/>
        <v>2019</v>
      </c>
      <c r="B13990" s="260" t="s">
        <v>2228</v>
      </c>
      <c r="C13990" s="261" t="s">
        <v>138</v>
      </c>
      <c r="D13990" s="74" t="str">
        <f t="shared" si="437"/>
        <v>jun/2019</v>
      </c>
      <c r="E13990" s="264">
        <v>43633</v>
      </c>
      <c r="F13990" s="260">
        <v>11516</v>
      </c>
      <c r="G13990" s="260" t="s">
        <v>2229</v>
      </c>
      <c r="H13990" s="265" t="s">
        <v>4468</v>
      </c>
      <c r="I13990" s="265" t="s">
        <v>2183</v>
      </c>
      <c r="J13990" s="265">
        <v>-487.7</v>
      </c>
      <c r="K13990" s="83" t="str">
        <f>IFERROR(IFERROR(VLOOKUP(I13990,'DE-PARA'!B:D,3,0),VLOOKUP(I13990,'DE-PARA'!C:D,2,0)),"NÃO ENCONTRADO")</f>
        <v>Materiais</v>
      </c>
      <c r="L13990" s="50" t="str">
        <f>VLOOKUP(K13990,'Base -Receita-Despesa'!$B:$AS,1,FALSE)</f>
        <v>Materiais</v>
      </c>
    </row>
    <row r="13991" spans="1:12" x14ac:dyDescent="0.3">
      <c r="A13991" s="82" t="str">
        <f t="shared" si="436"/>
        <v>2019</v>
      </c>
      <c r="B13991" s="260" t="s">
        <v>2228</v>
      </c>
      <c r="C13991" s="261" t="s">
        <v>138</v>
      </c>
      <c r="D13991" s="74" t="str">
        <f t="shared" si="437"/>
        <v>jun/2019</v>
      </c>
      <c r="E13991" s="264">
        <v>43633</v>
      </c>
      <c r="F13991" s="260">
        <v>7562</v>
      </c>
      <c r="G13991" s="260" t="s">
        <v>2232</v>
      </c>
      <c r="H13991" s="265" t="s">
        <v>2399</v>
      </c>
      <c r="I13991" s="265" t="s">
        <v>232</v>
      </c>
      <c r="J13991" s="265">
        <v>-760</v>
      </c>
      <c r="K13991" s="83" t="str">
        <f>IFERROR(IFERROR(VLOOKUP(I13991,'DE-PARA'!B:D,3,0),VLOOKUP(I13991,'DE-PARA'!C:D,2,0)),"NÃO ENCONTRADO")</f>
        <v>Materiais</v>
      </c>
      <c r="L13991" s="50" t="str">
        <f>VLOOKUP(K13991,'Base -Receita-Despesa'!$B:$AS,1,FALSE)</f>
        <v>Materiais</v>
      </c>
    </row>
    <row r="13992" spans="1:12" x14ac:dyDescent="0.3">
      <c r="A13992" s="82" t="str">
        <f t="shared" si="436"/>
        <v>2019</v>
      </c>
      <c r="B13992" s="260" t="s">
        <v>2228</v>
      </c>
      <c r="C13992" s="261" t="s">
        <v>138</v>
      </c>
      <c r="D13992" s="74" t="str">
        <f t="shared" si="437"/>
        <v>jun/2019</v>
      </c>
      <c r="E13992" s="264">
        <v>43633</v>
      </c>
      <c r="F13992" s="260">
        <v>7642</v>
      </c>
      <c r="G13992" s="260" t="s">
        <v>2284</v>
      </c>
      <c r="H13992" s="265" t="s">
        <v>2399</v>
      </c>
      <c r="I13992" s="265" t="s">
        <v>232</v>
      </c>
      <c r="J13992" s="265">
        <v>-925</v>
      </c>
      <c r="K13992" s="83" t="str">
        <f>IFERROR(IFERROR(VLOOKUP(I13992,'DE-PARA'!B:D,3,0),VLOOKUP(I13992,'DE-PARA'!C:D,2,0)),"NÃO ENCONTRADO")</f>
        <v>Materiais</v>
      </c>
      <c r="L13992" s="50" t="str">
        <f>VLOOKUP(K13992,'Base -Receita-Despesa'!$B:$AS,1,FALSE)</f>
        <v>Materiais</v>
      </c>
    </row>
    <row r="13993" spans="1:12" x14ac:dyDescent="0.3">
      <c r="A13993" s="82" t="str">
        <f t="shared" si="436"/>
        <v>2019</v>
      </c>
      <c r="B13993" s="260" t="s">
        <v>2228</v>
      </c>
      <c r="C13993" s="261" t="s">
        <v>138</v>
      </c>
      <c r="D13993" s="74" t="str">
        <f t="shared" si="437"/>
        <v>jun/2019</v>
      </c>
      <c r="E13993" s="264">
        <v>43633</v>
      </c>
      <c r="F13993" s="260">
        <v>18583</v>
      </c>
      <c r="G13993" s="260" t="s">
        <v>2229</v>
      </c>
      <c r="H13993" s="265" t="s">
        <v>2687</v>
      </c>
      <c r="I13993" s="265" t="s">
        <v>2182</v>
      </c>
      <c r="J13993" s="265">
        <v>-200</v>
      </c>
      <c r="K13993" s="83" t="str">
        <f>IFERROR(IFERROR(VLOOKUP(I13993,'DE-PARA'!B:D,3,0),VLOOKUP(I13993,'DE-PARA'!C:D,2,0)),"NÃO ENCONTRADO")</f>
        <v>Materiais</v>
      </c>
      <c r="L13993" s="50" t="str">
        <f>VLOOKUP(K13993,'Base -Receita-Despesa'!$B:$AS,1,FALSE)</f>
        <v>Materiais</v>
      </c>
    </row>
    <row r="13994" spans="1:12" x14ac:dyDescent="0.3">
      <c r="A13994" s="82" t="str">
        <f t="shared" ref="A13994:A14057" si="438">IF(K13994="NÃO ENCONTRADO",0,RIGHT(D13994,4))</f>
        <v>2019</v>
      </c>
      <c r="B13994" s="260" t="s">
        <v>2228</v>
      </c>
      <c r="C13994" s="261" t="s">
        <v>138</v>
      </c>
      <c r="D13994" s="74" t="str">
        <f t="shared" si="437"/>
        <v>jun/2019</v>
      </c>
      <c r="E13994" s="264">
        <v>43633</v>
      </c>
      <c r="F13994" s="260">
        <v>3205</v>
      </c>
      <c r="G13994" s="260" t="s">
        <v>2229</v>
      </c>
      <c r="H13994" s="265" t="s">
        <v>4535</v>
      </c>
      <c r="I13994" s="265" t="s">
        <v>2182</v>
      </c>
      <c r="J13994" s="265">
        <v>-925</v>
      </c>
      <c r="K13994" s="83" t="str">
        <f>IFERROR(IFERROR(VLOOKUP(I13994,'DE-PARA'!B:D,3,0),VLOOKUP(I13994,'DE-PARA'!C:D,2,0)),"NÃO ENCONTRADO")</f>
        <v>Materiais</v>
      </c>
      <c r="L13994" s="50" t="str">
        <f>VLOOKUP(K13994,'Base -Receita-Despesa'!$B:$AS,1,FALSE)</f>
        <v>Materiais</v>
      </c>
    </row>
    <row r="13995" spans="1:12" x14ac:dyDescent="0.3">
      <c r="A13995" s="82" t="str">
        <f t="shared" si="438"/>
        <v>2019</v>
      </c>
      <c r="B13995" s="260" t="s">
        <v>2228</v>
      </c>
      <c r="C13995" s="261" t="s">
        <v>138</v>
      </c>
      <c r="D13995" s="74" t="str">
        <f t="shared" si="437"/>
        <v>jun/2019</v>
      </c>
      <c r="E13995" s="264">
        <v>43633</v>
      </c>
      <c r="F13995" s="260">
        <v>3206</v>
      </c>
      <c r="G13995" s="260" t="s">
        <v>2229</v>
      </c>
      <c r="H13995" s="265" t="s">
        <v>4535</v>
      </c>
      <c r="I13995" s="265" t="s">
        <v>2182</v>
      </c>
      <c r="J13995" s="266">
        <v>-1994</v>
      </c>
      <c r="K13995" s="83" t="str">
        <f>IFERROR(IFERROR(VLOOKUP(I13995,'DE-PARA'!B:D,3,0),VLOOKUP(I13995,'DE-PARA'!C:D,2,0)),"NÃO ENCONTRADO")</f>
        <v>Materiais</v>
      </c>
      <c r="L13995" s="50" t="str">
        <f>VLOOKUP(K13995,'Base -Receita-Despesa'!$B:$AS,1,FALSE)</f>
        <v>Materiais</v>
      </c>
    </row>
    <row r="13996" spans="1:12" x14ac:dyDescent="0.3">
      <c r="A13996" s="82" t="str">
        <f t="shared" si="438"/>
        <v>2019</v>
      </c>
      <c r="B13996" s="260" t="s">
        <v>2228</v>
      </c>
      <c r="C13996" s="261" t="s">
        <v>138</v>
      </c>
      <c r="D13996" s="74" t="str">
        <f t="shared" si="437"/>
        <v>jun/2019</v>
      </c>
      <c r="E13996" s="264">
        <v>43633</v>
      </c>
      <c r="F13996" s="260">
        <v>330486</v>
      </c>
      <c r="G13996" s="260" t="s">
        <v>2229</v>
      </c>
      <c r="H13996" s="265" t="s">
        <v>4386</v>
      </c>
      <c r="I13996" s="265" t="s">
        <v>2181</v>
      </c>
      <c r="J13996" s="265">
        <v>-654.17999999999995</v>
      </c>
      <c r="K13996" s="83" t="str">
        <f>IFERROR(IFERROR(VLOOKUP(I13996,'DE-PARA'!B:D,3,0),VLOOKUP(I13996,'DE-PARA'!C:D,2,0)),"NÃO ENCONTRADO")</f>
        <v>Materiais</v>
      </c>
      <c r="L13996" s="50" t="str">
        <f>VLOOKUP(K13996,'Base -Receita-Despesa'!$B:$AS,1,FALSE)</f>
        <v>Materiais</v>
      </c>
    </row>
    <row r="13997" spans="1:12" x14ac:dyDescent="0.3">
      <c r="A13997" s="82" t="str">
        <f t="shared" si="438"/>
        <v>2019</v>
      </c>
      <c r="B13997" s="260" t="s">
        <v>2228</v>
      </c>
      <c r="C13997" s="261" t="s">
        <v>138</v>
      </c>
      <c r="D13997" s="74" t="str">
        <f t="shared" si="437"/>
        <v>jun/2019</v>
      </c>
      <c r="E13997" s="264">
        <v>43633</v>
      </c>
      <c r="F13997" s="260">
        <v>330486</v>
      </c>
      <c r="G13997" s="260" t="s">
        <v>2229</v>
      </c>
      <c r="H13997" s="265" t="s">
        <v>4386</v>
      </c>
      <c r="I13997" s="265" t="s">
        <v>562</v>
      </c>
      <c r="J13997" s="265">
        <v>-15.28</v>
      </c>
      <c r="K13997" s="83" t="str">
        <f>IFERROR(IFERROR(VLOOKUP(I13997,'DE-PARA'!B:D,3,0),VLOOKUP(I13997,'DE-PARA'!C:D,2,0)),"NÃO ENCONTRADO")</f>
        <v>Outras Saídas</v>
      </c>
      <c r="L13997" s="50" t="str">
        <f>VLOOKUP(K13997,'Base -Receita-Despesa'!$B:$AS,1,FALSE)</f>
        <v>Outras Saídas</v>
      </c>
    </row>
    <row r="13998" spans="1:12" x14ac:dyDescent="0.3">
      <c r="A13998" s="82" t="str">
        <f t="shared" si="438"/>
        <v>2019</v>
      </c>
      <c r="B13998" s="260" t="s">
        <v>2228</v>
      </c>
      <c r="C13998" s="261" t="s">
        <v>138</v>
      </c>
      <c r="D13998" s="74" t="str">
        <f t="shared" si="437"/>
        <v>jun/2019</v>
      </c>
      <c r="E13998" s="264">
        <v>43633</v>
      </c>
      <c r="F13998" s="260">
        <v>330123</v>
      </c>
      <c r="G13998" s="260" t="s">
        <v>2229</v>
      </c>
      <c r="H13998" s="265" t="s">
        <v>4386</v>
      </c>
      <c r="I13998" s="265" t="s">
        <v>2182</v>
      </c>
      <c r="J13998" s="275">
        <v>-1144</v>
      </c>
      <c r="K13998" s="83" t="str">
        <f>IFERROR(IFERROR(VLOOKUP(I13998,'DE-PARA'!B:D,3,0),VLOOKUP(I13998,'DE-PARA'!C:D,2,0)),"NÃO ENCONTRADO")</f>
        <v>Materiais</v>
      </c>
      <c r="L13998" s="50" t="str">
        <f>VLOOKUP(K13998,'Base -Receita-Despesa'!$B:$AS,1,FALSE)</f>
        <v>Materiais</v>
      </c>
    </row>
    <row r="13999" spans="1:12" x14ac:dyDescent="0.3">
      <c r="A13999" s="82" t="str">
        <f t="shared" si="438"/>
        <v>2019</v>
      </c>
      <c r="B13999" s="260" t="s">
        <v>2228</v>
      </c>
      <c r="C13999" s="261" t="s">
        <v>138</v>
      </c>
      <c r="D13999" s="74" t="str">
        <f t="shared" si="437"/>
        <v>jun/2019</v>
      </c>
      <c r="E13999" s="264">
        <v>43633</v>
      </c>
      <c r="F13999" s="260">
        <v>330123</v>
      </c>
      <c r="G13999" s="260" t="s">
        <v>2229</v>
      </c>
      <c r="H13999" s="265" t="s">
        <v>4386</v>
      </c>
      <c r="I13999" s="265" t="s">
        <v>562</v>
      </c>
      <c r="J13999" s="270">
        <v>-32.380000000000003</v>
      </c>
      <c r="K13999" s="83" t="str">
        <f>IFERROR(IFERROR(VLOOKUP(I13999,'DE-PARA'!B:D,3,0),VLOOKUP(I13999,'DE-PARA'!C:D,2,0)),"NÃO ENCONTRADO")</f>
        <v>Outras Saídas</v>
      </c>
      <c r="L13999" s="50" t="str">
        <f>VLOOKUP(K13999,'Base -Receita-Despesa'!$B:$AS,1,FALSE)</f>
        <v>Outras Saídas</v>
      </c>
    </row>
    <row r="14000" spans="1:12" x14ac:dyDescent="0.3">
      <c r="A14000" s="82" t="str">
        <f t="shared" si="438"/>
        <v>2019</v>
      </c>
      <c r="B14000" s="260" t="s">
        <v>2228</v>
      </c>
      <c r="C14000" s="261" t="s">
        <v>138</v>
      </c>
      <c r="D14000" s="74" t="str">
        <f t="shared" si="437"/>
        <v>jun/2019</v>
      </c>
      <c r="E14000" s="264">
        <v>43633</v>
      </c>
      <c r="F14000" s="260">
        <v>330242</v>
      </c>
      <c r="G14000" s="262" t="s">
        <v>2229</v>
      </c>
      <c r="H14000" s="265" t="s">
        <v>4386</v>
      </c>
      <c r="I14000" s="265" t="s">
        <v>2181</v>
      </c>
      <c r="J14000" s="270">
        <v>-653</v>
      </c>
      <c r="K14000" s="83" t="str">
        <f>IFERROR(IFERROR(VLOOKUP(I14000,'DE-PARA'!B:D,3,0),VLOOKUP(I14000,'DE-PARA'!C:D,2,0)),"NÃO ENCONTRADO")</f>
        <v>Materiais</v>
      </c>
      <c r="L14000" s="50" t="str">
        <f>VLOOKUP(K14000,'Base -Receita-Despesa'!$B:$AS,1,FALSE)</f>
        <v>Materiais</v>
      </c>
    </row>
    <row r="14001" spans="1:12" x14ac:dyDescent="0.3">
      <c r="A14001" s="82" t="str">
        <f t="shared" si="438"/>
        <v>2019</v>
      </c>
      <c r="B14001" s="260" t="s">
        <v>2228</v>
      </c>
      <c r="C14001" s="261" t="s">
        <v>138</v>
      </c>
      <c r="D14001" s="74" t="str">
        <f t="shared" si="437"/>
        <v>jun/2019</v>
      </c>
      <c r="E14001" s="264">
        <v>43633</v>
      </c>
      <c r="F14001" s="260">
        <v>330242</v>
      </c>
      <c r="G14001" s="262" t="s">
        <v>2229</v>
      </c>
      <c r="H14001" s="265" t="s">
        <v>4386</v>
      </c>
      <c r="I14001" s="265" t="s">
        <v>562</v>
      </c>
      <c r="J14001" s="270">
        <v>-16.84</v>
      </c>
      <c r="K14001" s="83" t="str">
        <f>IFERROR(IFERROR(VLOOKUP(I14001,'DE-PARA'!B:D,3,0),VLOOKUP(I14001,'DE-PARA'!C:D,2,0)),"NÃO ENCONTRADO")</f>
        <v>Outras Saídas</v>
      </c>
      <c r="L14001" s="50" t="str">
        <f>VLOOKUP(K14001,'Base -Receita-Despesa'!$B:$AS,1,FALSE)</f>
        <v>Outras Saídas</v>
      </c>
    </row>
    <row r="14002" spans="1:12" x14ac:dyDescent="0.3">
      <c r="A14002" s="82" t="str">
        <f t="shared" si="438"/>
        <v>2019</v>
      </c>
      <c r="B14002" s="260" t="s">
        <v>2228</v>
      </c>
      <c r="C14002" s="261" t="s">
        <v>138</v>
      </c>
      <c r="D14002" s="74" t="str">
        <f t="shared" si="437"/>
        <v>jun/2019</v>
      </c>
      <c r="E14002" s="264">
        <v>43633</v>
      </c>
      <c r="F14002" s="260">
        <v>330201</v>
      </c>
      <c r="G14002" s="262" t="s">
        <v>2229</v>
      </c>
      <c r="H14002" s="265" t="s">
        <v>4386</v>
      </c>
      <c r="I14002" s="265" t="s">
        <v>2181</v>
      </c>
      <c r="J14002" s="275">
        <v>-1035</v>
      </c>
      <c r="K14002" s="83" t="str">
        <f>IFERROR(IFERROR(VLOOKUP(I14002,'DE-PARA'!B:D,3,0),VLOOKUP(I14002,'DE-PARA'!C:D,2,0)),"NÃO ENCONTRADO")</f>
        <v>Materiais</v>
      </c>
      <c r="L14002" s="50" t="str">
        <f>VLOOKUP(K14002,'Base -Receita-Despesa'!$B:$AS,1,FALSE)</f>
        <v>Materiais</v>
      </c>
    </row>
    <row r="14003" spans="1:12" x14ac:dyDescent="0.3">
      <c r="A14003" s="82" t="str">
        <f t="shared" si="438"/>
        <v>2019</v>
      </c>
      <c r="B14003" s="260" t="s">
        <v>2228</v>
      </c>
      <c r="C14003" s="261" t="s">
        <v>138</v>
      </c>
      <c r="D14003" s="74" t="str">
        <f t="shared" si="437"/>
        <v>jun/2019</v>
      </c>
      <c r="E14003" s="264">
        <v>43633</v>
      </c>
      <c r="F14003" s="260">
        <v>330201</v>
      </c>
      <c r="G14003" s="262" t="s">
        <v>2229</v>
      </c>
      <c r="H14003" s="265" t="s">
        <v>4386</v>
      </c>
      <c r="I14003" s="265" t="s">
        <v>562</v>
      </c>
      <c r="J14003" s="265">
        <v>-26.72</v>
      </c>
      <c r="K14003" s="83" t="str">
        <f>IFERROR(IFERROR(VLOOKUP(I14003,'DE-PARA'!B:D,3,0),VLOOKUP(I14003,'DE-PARA'!C:D,2,0)),"NÃO ENCONTRADO")</f>
        <v>Outras Saídas</v>
      </c>
      <c r="L14003" s="50" t="str">
        <f>VLOOKUP(K14003,'Base -Receita-Despesa'!$B:$AS,1,FALSE)</f>
        <v>Outras Saídas</v>
      </c>
    </row>
    <row r="14004" spans="1:12" x14ac:dyDescent="0.3">
      <c r="A14004" s="82" t="str">
        <f t="shared" si="438"/>
        <v>2019</v>
      </c>
      <c r="B14004" s="260" t="s">
        <v>2228</v>
      </c>
      <c r="C14004" s="261" t="s">
        <v>138</v>
      </c>
      <c r="D14004" s="74" t="str">
        <f t="shared" si="437"/>
        <v>jun/2019</v>
      </c>
      <c r="E14004" s="264">
        <v>43633</v>
      </c>
      <c r="F14004" s="260">
        <v>52</v>
      </c>
      <c r="G14004" s="260" t="s">
        <v>2229</v>
      </c>
      <c r="H14004" s="265" t="s">
        <v>3189</v>
      </c>
      <c r="I14004" s="265" t="s">
        <v>2176</v>
      </c>
      <c r="J14004" s="266">
        <v>-198371</v>
      </c>
      <c r="K14004" s="83" t="str">
        <f>IFERROR(IFERROR(VLOOKUP(I14004,'DE-PARA'!B:D,3,0),VLOOKUP(I14004,'DE-PARA'!C:D,2,0)),"NÃO ENCONTRADO")</f>
        <v>Pessoal</v>
      </c>
      <c r="L14004" s="50" t="str">
        <f>VLOOKUP(K14004,'Base -Receita-Despesa'!$B:$AS,1,FALSE)</f>
        <v>Pessoal</v>
      </c>
    </row>
    <row r="14005" spans="1:12" x14ac:dyDescent="0.3">
      <c r="A14005" s="82" t="str">
        <f t="shared" si="438"/>
        <v>2019</v>
      </c>
      <c r="B14005" s="260" t="s">
        <v>2228</v>
      </c>
      <c r="C14005" s="261" t="s">
        <v>138</v>
      </c>
      <c r="D14005" s="74" t="str">
        <f t="shared" si="437"/>
        <v>jun/2019</v>
      </c>
      <c r="E14005" s="264">
        <v>43633</v>
      </c>
      <c r="F14005" s="260">
        <v>53</v>
      </c>
      <c r="G14005" s="260" t="s">
        <v>2229</v>
      </c>
      <c r="H14005" s="265" t="s">
        <v>3189</v>
      </c>
      <c r="I14005" s="265" t="s">
        <v>2176</v>
      </c>
      <c r="J14005" s="266">
        <v>-8446.5</v>
      </c>
      <c r="K14005" s="83" t="str">
        <f>IFERROR(IFERROR(VLOOKUP(I14005,'DE-PARA'!B:D,3,0),VLOOKUP(I14005,'DE-PARA'!C:D,2,0)),"NÃO ENCONTRADO")</f>
        <v>Pessoal</v>
      </c>
      <c r="L14005" s="50" t="str">
        <f>VLOOKUP(K14005,'Base -Receita-Despesa'!$B:$AS,1,FALSE)</f>
        <v>Pessoal</v>
      </c>
    </row>
    <row r="14006" spans="1:12" x14ac:dyDescent="0.3">
      <c r="A14006" s="82" t="str">
        <f t="shared" si="438"/>
        <v>2019</v>
      </c>
      <c r="B14006" s="260" t="s">
        <v>2228</v>
      </c>
      <c r="C14006" s="261" t="s">
        <v>138</v>
      </c>
      <c r="D14006" s="74" t="str">
        <f t="shared" si="437"/>
        <v>jun/2019</v>
      </c>
      <c r="E14006" s="264">
        <v>43633</v>
      </c>
      <c r="F14006" s="260">
        <v>54</v>
      </c>
      <c r="G14006" s="260" t="s">
        <v>2229</v>
      </c>
      <c r="H14006" s="265" t="s">
        <v>3189</v>
      </c>
      <c r="I14006" s="265" t="s">
        <v>2176</v>
      </c>
      <c r="J14006" s="266">
        <v>-18679.900000000001</v>
      </c>
      <c r="K14006" s="83" t="str">
        <f>IFERROR(IFERROR(VLOOKUP(I14006,'DE-PARA'!B:D,3,0),VLOOKUP(I14006,'DE-PARA'!C:D,2,0)),"NÃO ENCONTRADO")</f>
        <v>Pessoal</v>
      </c>
      <c r="L14006" s="50" t="str">
        <f>VLOOKUP(K14006,'Base -Receita-Despesa'!$B:$AS,1,FALSE)</f>
        <v>Pessoal</v>
      </c>
    </row>
    <row r="14007" spans="1:12" x14ac:dyDescent="0.3">
      <c r="A14007" s="82" t="str">
        <f t="shared" si="438"/>
        <v>2019</v>
      </c>
      <c r="B14007" s="260" t="s">
        <v>2228</v>
      </c>
      <c r="C14007" s="261" t="s">
        <v>138</v>
      </c>
      <c r="D14007" s="74" t="str">
        <f t="shared" si="437"/>
        <v>jun/2019</v>
      </c>
      <c r="E14007" s="264">
        <v>43633</v>
      </c>
      <c r="F14007" s="260">
        <v>55</v>
      </c>
      <c r="G14007" s="260" t="s">
        <v>2229</v>
      </c>
      <c r="H14007" s="265" t="s">
        <v>3189</v>
      </c>
      <c r="I14007" s="265" t="s">
        <v>2176</v>
      </c>
      <c r="J14007" s="266">
        <v>-368065.81</v>
      </c>
      <c r="K14007" s="83" t="str">
        <f>IFERROR(IFERROR(VLOOKUP(I14007,'DE-PARA'!B:D,3,0),VLOOKUP(I14007,'DE-PARA'!C:D,2,0)),"NÃO ENCONTRADO")</f>
        <v>Pessoal</v>
      </c>
      <c r="L14007" s="50" t="str">
        <f>VLOOKUP(K14007,'Base -Receita-Despesa'!$B:$AS,1,FALSE)</f>
        <v>Pessoal</v>
      </c>
    </row>
    <row r="14008" spans="1:12" x14ac:dyDescent="0.3">
      <c r="A14008" s="82" t="str">
        <f t="shared" si="438"/>
        <v>2019</v>
      </c>
      <c r="B14008" s="260" t="s">
        <v>2228</v>
      </c>
      <c r="C14008" s="261" t="s">
        <v>138</v>
      </c>
      <c r="D14008" s="74" t="str">
        <f t="shared" si="437"/>
        <v>jun/2019</v>
      </c>
      <c r="E14008" s="264">
        <v>43633</v>
      </c>
      <c r="F14008" s="260">
        <v>49</v>
      </c>
      <c r="G14008" s="260" t="s">
        <v>2229</v>
      </c>
      <c r="H14008" s="265" t="s">
        <v>3189</v>
      </c>
      <c r="I14008" s="265" t="s">
        <v>2176</v>
      </c>
      <c r="J14008" s="266">
        <v>-470487.56</v>
      </c>
      <c r="K14008" s="83" t="str">
        <f>IFERROR(IFERROR(VLOOKUP(I14008,'DE-PARA'!B:D,3,0),VLOOKUP(I14008,'DE-PARA'!C:D,2,0)),"NÃO ENCONTRADO")</f>
        <v>Pessoal</v>
      </c>
      <c r="L14008" s="50" t="str">
        <f>VLOOKUP(K14008,'Base -Receita-Despesa'!$B:$AS,1,FALSE)</f>
        <v>Pessoal</v>
      </c>
    </row>
    <row r="14009" spans="1:12" x14ac:dyDescent="0.3">
      <c r="A14009" s="82" t="str">
        <f t="shared" si="438"/>
        <v>2019</v>
      </c>
      <c r="B14009" s="260" t="s">
        <v>2228</v>
      </c>
      <c r="C14009" s="261" t="s">
        <v>138</v>
      </c>
      <c r="D14009" s="74" t="str">
        <f t="shared" si="437"/>
        <v>jun/2019</v>
      </c>
      <c r="E14009" s="264">
        <v>43633</v>
      </c>
      <c r="F14009" s="260">
        <v>694995</v>
      </c>
      <c r="G14009" s="260" t="s">
        <v>2229</v>
      </c>
      <c r="H14009" s="265" t="s">
        <v>4582</v>
      </c>
      <c r="I14009" s="265" t="s">
        <v>2182</v>
      </c>
      <c r="J14009" s="266">
        <v>-1602</v>
      </c>
      <c r="K14009" s="83" t="str">
        <f>IFERROR(IFERROR(VLOOKUP(I14009,'DE-PARA'!B:D,3,0),VLOOKUP(I14009,'DE-PARA'!C:D,2,0)),"NÃO ENCONTRADO")</f>
        <v>Materiais</v>
      </c>
      <c r="L14009" s="50" t="str">
        <f>VLOOKUP(K14009,'Base -Receita-Despesa'!$B:$AS,1,FALSE)</f>
        <v>Materiais</v>
      </c>
    </row>
    <row r="14010" spans="1:12" x14ac:dyDescent="0.3">
      <c r="A14010" s="82" t="str">
        <f t="shared" si="438"/>
        <v>2019</v>
      </c>
      <c r="B14010" s="260" t="s">
        <v>2228</v>
      </c>
      <c r="C14010" s="261" t="s">
        <v>138</v>
      </c>
      <c r="D14010" s="74" t="str">
        <f t="shared" si="437"/>
        <v>jun/2019</v>
      </c>
      <c r="E14010" s="264">
        <v>43633</v>
      </c>
      <c r="F14010" s="260">
        <v>695214</v>
      </c>
      <c r="G14010" s="260" t="s">
        <v>2229</v>
      </c>
      <c r="H14010" s="265" t="s">
        <v>4582</v>
      </c>
      <c r="I14010" s="265" t="s">
        <v>2181</v>
      </c>
      <c r="J14010" s="265">
        <v>-519.53</v>
      </c>
      <c r="K14010" s="83" t="str">
        <f>IFERROR(IFERROR(VLOOKUP(I14010,'DE-PARA'!B:D,3,0),VLOOKUP(I14010,'DE-PARA'!C:D,2,0)),"NÃO ENCONTRADO")</f>
        <v>Materiais</v>
      </c>
      <c r="L14010" s="50" t="str">
        <f>VLOOKUP(K14010,'Base -Receita-Despesa'!$B:$AS,1,FALSE)</f>
        <v>Materiais</v>
      </c>
    </row>
    <row r="14011" spans="1:12" x14ac:dyDescent="0.3">
      <c r="A14011" s="82" t="str">
        <f t="shared" si="438"/>
        <v>2019</v>
      </c>
      <c r="B14011" s="260" t="s">
        <v>2228</v>
      </c>
      <c r="C14011" s="261" t="s">
        <v>138</v>
      </c>
      <c r="D14011" s="74" t="str">
        <f t="shared" si="437"/>
        <v>jun/2019</v>
      </c>
      <c r="E14011" s="264">
        <v>43633</v>
      </c>
      <c r="F14011" s="260">
        <v>694987</v>
      </c>
      <c r="G14011" s="260" t="s">
        <v>2229</v>
      </c>
      <c r="H14011" s="265" t="s">
        <v>4582</v>
      </c>
      <c r="I14011" s="265" t="s">
        <v>2181</v>
      </c>
      <c r="J14011" s="265">
        <v>-939.29</v>
      </c>
      <c r="K14011" s="83" t="str">
        <f>IFERROR(IFERROR(VLOOKUP(I14011,'DE-PARA'!B:D,3,0),VLOOKUP(I14011,'DE-PARA'!C:D,2,0)),"NÃO ENCONTRADO")</f>
        <v>Materiais</v>
      </c>
      <c r="L14011" s="50" t="str">
        <f>VLOOKUP(K14011,'Base -Receita-Despesa'!$B:$AS,1,FALSE)</f>
        <v>Materiais</v>
      </c>
    </row>
    <row r="14012" spans="1:12" x14ac:dyDescent="0.3">
      <c r="A14012" s="82" t="str">
        <f t="shared" si="438"/>
        <v>2019</v>
      </c>
      <c r="B14012" s="260" t="s">
        <v>2228</v>
      </c>
      <c r="C14012" s="261" t="s">
        <v>138</v>
      </c>
      <c r="D14012" s="74" t="str">
        <f t="shared" si="437"/>
        <v>jun/2019</v>
      </c>
      <c r="E14012" s="264">
        <v>43633</v>
      </c>
      <c r="F14012" s="260">
        <v>6846</v>
      </c>
      <c r="G14012" s="260" t="s">
        <v>2229</v>
      </c>
      <c r="H14012" s="265" t="s">
        <v>4446</v>
      </c>
      <c r="I14012" s="265" t="s">
        <v>2182</v>
      </c>
      <c r="J14012" s="265">
        <v>-532</v>
      </c>
      <c r="K14012" s="83" t="str">
        <f>IFERROR(IFERROR(VLOOKUP(I14012,'DE-PARA'!B:D,3,0),VLOOKUP(I14012,'DE-PARA'!C:D,2,0)),"NÃO ENCONTRADO")</f>
        <v>Materiais</v>
      </c>
      <c r="L14012" s="50" t="str">
        <f>VLOOKUP(K14012,'Base -Receita-Despesa'!$B:$AS,1,FALSE)</f>
        <v>Materiais</v>
      </c>
    </row>
    <row r="14013" spans="1:12" x14ac:dyDescent="0.3">
      <c r="A14013" s="82" t="str">
        <f t="shared" si="438"/>
        <v>2019</v>
      </c>
      <c r="B14013" s="260" t="s">
        <v>2228</v>
      </c>
      <c r="C14013" s="261" t="s">
        <v>138</v>
      </c>
      <c r="D14013" s="74" t="str">
        <f t="shared" si="437"/>
        <v>jun/2019</v>
      </c>
      <c r="E14013" s="264">
        <v>43633</v>
      </c>
      <c r="F14013" s="260">
        <v>6846</v>
      </c>
      <c r="G14013" s="260" t="s">
        <v>2229</v>
      </c>
      <c r="H14013" s="265" t="s">
        <v>4446</v>
      </c>
      <c r="I14013" s="265" t="s">
        <v>562</v>
      </c>
      <c r="J14013" s="265">
        <v>-26.95</v>
      </c>
      <c r="K14013" s="83" t="str">
        <f>IFERROR(IFERROR(VLOOKUP(I14013,'DE-PARA'!B:D,3,0),VLOOKUP(I14013,'DE-PARA'!C:D,2,0)),"NÃO ENCONTRADO")</f>
        <v>Outras Saídas</v>
      </c>
      <c r="L14013" s="50" t="str">
        <f>VLOOKUP(K14013,'Base -Receita-Despesa'!$B:$AS,1,FALSE)</f>
        <v>Outras Saídas</v>
      </c>
    </row>
    <row r="14014" spans="1:12" x14ac:dyDescent="0.3">
      <c r="A14014" s="82" t="str">
        <f t="shared" si="438"/>
        <v>2019</v>
      </c>
      <c r="B14014" s="260" t="s">
        <v>2228</v>
      </c>
      <c r="C14014" s="261" t="s">
        <v>138</v>
      </c>
      <c r="D14014" s="74" t="str">
        <f t="shared" si="437"/>
        <v>jun/2019</v>
      </c>
      <c r="E14014" s="264">
        <v>43633</v>
      </c>
      <c r="F14014" s="260">
        <v>190</v>
      </c>
      <c r="G14014" s="260" t="s">
        <v>2229</v>
      </c>
      <c r="H14014" s="265" t="s">
        <v>2344</v>
      </c>
      <c r="I14014" s="265" t="s">
        <v>2210</v>
      </c>
      <c r="J14014" s="266">
        <v>-14750</v>
      </c>
      <c r="K14014" s="83" t="str">
        <f>IFERROR(IFERROR(VLOOKUP(I14014,'DE-PARA'!B:D,3,0),VLOOKUP(I14014,'DE-PARA'!C:D,2,0)),"NÃO ENCONTRADO")</f>
        <v>Serviços</v>
      </c>
      <c r="L14014" s="50" t="str">
        <f>VLOOKUP(K14014,'Base -Receita-Despesa'!$B:$AS,1,FALSE)</f>
        <v>Serviços</v>
      </c>
    </row>
    <row r="14015" spans="1:12" x14ac:dyDescent="0.3">
      <c r="A14015" s="82" t="str">
        <f t="shared" si="438"/>
        <v>2019</v>
      </c>
      <c r="B14015" s="260" t="s">
        <v>2228</v>
      </c>
      <c r="C14015" s="261" t="s">
        <v>138</v>
      </c>
      <c r="D14015" s="74" t="str">
        <f t="shared" si="437"/>
        <v>jun/2019</v>
      </c>
      <c r="E14015" s="264">
        <v>43633</v>
      </c>
      <c r="F14015" s="260">
        <v>259</v>
      </c>
      <c r="G14015" s="260" t="s">
        <v>2229</v>
      </c>
      <c r="H14015" s="265" t="s">
        <v>2357</v>
      </c>
      <c r="I14015" s="265" t="s">
        <v>164</v>
      </c>
      <c r="J14015" s="266">
        <v>-7000</v>
      </c>
      <c r="K14015" s="83" t="str">
        <f>IFERROR(IFERROR(VLOOKUP(I14015,'DE-PARA'!B:D,3,0),VLOOKUP(I14015,'DE-PARA'!C:D,2,0)),"NÃO ENCONTRADO")</f>
        <v>Concessionárias (água, luz e telefone)</v>
      </c>
      <c r="L14015" s="50" t="str">
        <f>VLOOKUP(K14015,'Base -Receita-Despesa'!$B:$AS,1,FALSE)</f>
        <v>Concessionárias (água, luz e telefone)</v>
      </c>
    </row>
    <row r="14016" spans="1:12" x14ac:dyDescent="0.3">
      <c r="A14016" s="82" t="str">
        <f t="shared" si="438"/>
        <v>2019</v>
      </c>
      <c r="B14016" s="260" t="s">
        <v>2228</v>
      </c>
      <c r="C14016" s="261" t="s">
        <v>138</v>
      </c>
      <c r="D14016" s="74" t="str">
        <f t="shared" si="437"/>
        <v>jun/2019</v>
      </c>
      <c r="E14016" s="264">
        <v>43633</v>
      </c>
      <c r="F14016" s="260">
        <v>18351</v>
      </c>
      <c r="G14016" s="262" t="s">
        <v>2229</v>
      </c>
      <c r="H14016" s="265" t="s">
        <v>4515</v>
      </c>
      <c r="I14016" s="265" t="s">
        <v>2181</v>
      </c>
      <c r="J14016" s="266">
        <v>-4195.05</v>
      </c>
      <c r="K14016" s="83" t="str">
        <f>IFERROR(IFERROR(VLOOKUP(I14016,'DE-PARA'!B:D,3,0),VLOOKUP(I14016,'DE-PARA'!C:D,2,0)),"NÃO ENCONTRADO")</f>
        <v>Materiais</v>
      </c>
      <c r="L14016" s="50" t="str">
        <f>VLOOKUP(K14016,'Base -Receita-Despesa'!$B:$AS,1,FALSE)</f>
        <v>Materiais</v>
      </c>
    </row>
    <row r="14017" spans="1:12" x14ac:dyDescent="0.3">
      <c r="A14017" s="82" t="str">
        <f t="shared" si="438"/>
        <v>2019</v>
      </c>
      <c r="B14017" s="260" t="s">
        <v>2228</v>
      </c>
      <c r="C14017" s="261" t="s">
        <v>138</v>
      </c>
      <c r="D14017" s="74" t="str">
        <f t="shared" si="437"/>
        <v>jun/2019</v>
      </c>
      <c r="E14017" s="264">
        <v>43633</v>
      </c>
      <c r="F14017" s="260">
        <v>18352</v>
      </c>
      <c r="G14017" s="260" t="s">
        <v>2229</v>
      </c>
      <c r="H14017" s="265" t="s">
        <v>4515</v>
      </c>
      <c r="I14017" s="265" t="s">
        <v>2181</v>
      </c>
      <c r="J14017" s="266">
        <v>-2550.8000000000002</v>
      </c>
      <c r="K14017" s="83" t="str">
        <f>IFERROR(IFERROR(VLOOKUP(I14017,'DE-PARA'!B:D,3,0),VLOOKUP(I14017,'DE-PARA'!C:D,2,0)),"NÃO ENCONTRADO")</f>
        <v>Materiais</v>
      </c>
      <c r="L14017" s="50" t="str">
        <f>VLOOKUP(K14017,'Base -Receita-Despesa'!$B:$AS,1,FALSE)</f>
        <v>Materiais</v>
      </c>
    </row>
    <row r="14018" spans="1:12" x14ac:dyDescent="0.3">
      <c r="A14018" s="82" t="str">
        <f t="shared" si="438"/>
        <v>2019</v>
      </c>
      <c r="B14018" s="260" t="s">
        <v>2228</v>
      </c>
      <c r="C14018" s="261" t="s">
        <v>138</v>
      </c>
      <c r="D14018" s="74" t="str">
        <f t="shared" si="437"/>
        <v>jun/2019</v>
      </c>
      <c r="E14018" s="264">
        <v>43633</v>
      </c>
      <c r="F14018" s="260">
        <v>320051</v>
      </c>
      <c r="G14018" s="260" t="s">
        <v>2229</v>
      </c>
      <c r="H14018" s="265" t="s">
        <v>174</v>
      </c>
      <c r="I14018" s="265" t="s">
        <v>2188</v>
      </c>
      <c r="J14018" s="266">
        <v>-1950</v>
      </c>
      <c r="K14018" s="83" t="str">
        <f>IFERROR(IFERROR(VLOOKUP(I14018,'DE-PARA'!B:D,3,0),VLOOKUP(I14018,'DE-PARA'!C:D,2,0)),"NÃO ENCONTRADO")</f>
        <v>Materiais</v>
      </c>
      <c r="L14018" s="50" t="str">
        <f>VLOOKUP(K14018,'Base -Receita-Despesa'!$B:$AS,1,FALSE)</f>
        <v>Materiais</v>
      </c>
    </row>
    <row r="14019" spans="1:12" x14ac:dyDescent="0.3">
      <c r="A14019" s="82" t="str">
        <f t="shared" si="438"/>
        <v>2019</v>
      </c>
      <c r="B14019" s="260" t="s">
        <v>2228</v>
      </c>
      <c r="C14019" s="261" t="s">
        <v>138</v>
      </c>
      <c r="D14019" s="74" t="str">
        <f t="shared" si="437"/>
        <v>jun/2019</v>
      </c>
      <c r="E14019" s="264">
        <v>43633</v>
      </c>
      <c r="F14019" s="260" t="s">
        <v>1070</v>
      </c>
      <c r="G14019" s="260" t="s">
        <v>2229</v>
      </c>
      <c r="H14019" s="265" t="s">
        <v>1071</v>
      </c>
      <c r="I14019" s="265" t="s">
        <v>2237</v>
      </c>
      <c r="J14019" s="266">
        <v>1476247.2</v>
      </c>
      <c r="K14019" s="83" t="str">
        <f>IFERROR(IFERROR(VLOOKUP(I14019,'DE-PARA'!B:D,3,0),VLOOKUP(I14019,'DE-PARA'!C:D,2,0)),"NÃO ENCONTRADO")</f>
        <v>Entrada Conta Aplicação (+)</v>
      </c>
      <c r="L14019" s="50" t="str">
        <f>VLOOKUP(K14019,'Base -Receita-Despesa'!$B:$AS,1,FALSE)</f>
        <v>ENTRADA CONTA APLICAÇÃO (+)</v>
      </c>
    </row>
    <row r="14020" spans="1:12" x14ac:dyDescent="0.3">
      <c r="A14020" s="82" t="str">
        <f t="shared" si="438"/>
        <v>2019</v>
      </c>
      <c r="B14020" s="260" t="s">
        <v>2228</v>
      </c>
      <c r="C14020" s="261" t="s">
        <v>138</v>
      </c>
      <c r="D14020" s="74" t="str">
        <f t="shared" ref="D14020:D14083" si="439">TEXT(E14020,"mmm/aaaa")</f>
        <v>jun/2019</v>
      </c>
      <c r="E14020" s="264">
        <v>43633</v>
      </c>
      <c r="F14020" s="260">
        <v>279715</v>
      </c>
      <c r="G14020" s="260" t="s">
        <v>2238</v>
      </c>
      <c r="H14020" s="265" t="s">
        <v>4471</v>
      </c>
      <c r="I14020" s="265" t="s">
        <v>2181</v>
      </c>
      <c r="J14020" s="266">
        <v>-1903.78</v>
      </c>
      <c r="K14020" s="83" t="str">
        <f>IFERROR(IFERROR(VLOOKUP(I14020,'DE-PARA'!B:D,3,0),VLOOKUP(I14020,'DE-PARA'!C:D,2,0)),"NÃO ENCONTRADO")</f>
        <v>Materiais</v>
      </c>
      <c r="L14020" s="50" t="str">
        <f>VLOOKUP(K14020,'Base -Receita-Despesa'!$B:$AS,1,FALSE)</f>
        <v>Materiais</v>
      </c>
    </row>
    <row r="14021" spans="1:12" x14ac:dyDescent="0.3">
      <c r="A14021" s="82" t="str">
        <f t="shared" si="438"/>
        <v>2019</v>
      </c>
      <c r="B14021" s="260" t="s">
        <v>2228</v>
      </c>
      <c r="C14021" s="261" t="s">
        <v>138</v>
      </c>
      <c r="D14021" s="74" t="str">
        <f t="shared" si="439"/>
        <v>jun/2019</v>
      </c>
      <c r="E14021" s="264">
        <v>43633</v>
      </c>
      <c r="F14021" s="260">
        <v>279715</v>
      </c>
      <c r="G14021" s="260" t="s">
        <v>2238</v>
      </c>
      <c r="H14021" s="265" t="s">
        <v>4471</v>
      </c>
      <c r="I14021" s="265" t="s">
        <v>562</v>
      </c>
      <c r="J14021" s="265">
        <v>-3.51</v>
      </c>
      <c r="K14021" s="83" t="str">
        <f>IFERROR(IFERROR(VLOOKUP(I14021,'DE-PARA'!B:D,3,0),VLOOKUP(I14021,'DE-PARA'!C:D,2,0)),"NÃO ENCONTRADO")</f>
        <v>Outras Saídas</v>
      </c>
      <c r="L14021" s="50" t="str">
        <f>VLOOKUP(K14021,'Base -Receita-Despesa'!$B:$AS,1,FALSE)</f>
        <v>Outras Saídas</v>
      </c>
    </row>
    <row r="14022" spans="1:12" x14ac:dyDescent="0.3">
      <c r="A14022" s="82" t="str">
        <f t="shared" si="438"/>
        <v>2019</v>
      </c>
      <c r="B14022" s="260" t="s">
        <v>2228</v>
      </c>
      <c r="C14022" s="261" t="s">
        <v>138</v>
      </c>
      <c r="D14022" s="74" t="str">
        <f t="shared" si="439"/>
        <v>jun/2019</v>
      </c>
      <c r="E14022" s="264">
        <v>43633</v>
      </c>
      <c r="F14022" s="260">
        <v>279714</v>
      </c>
      <c r="G14022" s="260" t="s">
        <v>2238</v>
      </c>
      <c r="H14022" s="265" t="s">
        <v>4471</v>
      </c>
      <c r="I14022" s="265" t="s">
        <v>2181</v>
      </c>
      <c r="J14022" s="266">
        <v>-4493.66</v>
      </c>
      <c r="K14022" s="83" t="str">
        <f>IFERROR(IFERROR(VLOOKUP(I14022,'DE-PARA'!B:D,3,0),VLOOKUP(I14022,'DE-PARA'!C:D,2,0)),"NÃO ENCONTRADO")</f>
        <v>Materiais</v>
      </c>
      <c r="L14022" s="50" t="str">
        <f>VLOOKUP(K14022,'Base -Receita-Despesa'!$B:$AS,1,FALSE)</f>
        <v>Materiais</v>
      </c>
    </row>
    <row r="14023" spans="1:12" x14ac:dyDescent="0.3">
      <c r="A14023" s="82" t="str">
        <f t="shared" si="438"/>
        <v>2019</v>
      </c>
      <c r="B14023" s="260" t="s">
        <v>2228</v>
      </c>
      <c r="C14023" s="261" t="s">
        <v>138</v>
      </c>
      <c r="D14023" s="74" t="str">
        <f t="shared" si="439"/>
        <v>jun/2019</v>
      </c>
      <c r="E14023" s="264">
        <v>43633</v>
      </c>
      <c r="F14023" s="260">
        <v>279714</v>
      </c>
      <c r="G14023" s="260" t="s">
        <v>2238</v>
      </c>
      <c r="H14023" s="265" t="s">
        <v>4471</v>
      </c>
      <c r="I14023" s="265" t="s">
        <v>562</v>
      </c>
      <c r="J14023" s="265">
        <v>-20.97</v>
      </c>
      <c r="K14023" s="83" t="str">
        <f>IFERROR(IFERROR(VLOOKUP(I14023,'DE-PARA'!B:D,3,0),VLOOKUP(I14023,'DE-PARA'!C:D,2,0)),"NÃO ENCONTRADO")</f>
        <v>Outras Saídas</v>
      </c>
      <c r="L14023" s="50" t="str">
        <f>VLOOKUP(K14023,'Base -Receita-Despesa'!$B:$AS,1,FALSE)</f>
        <v>Outras Saídas</v>
      </c>
    </row>
    <row r="14024" spans="1:12" x14ac:dyDescent="0.3">
      <c r="A14024" s="82" t="str">
        <f t="shared" si="438"/>
        <v>2019</v>
      </c>
      <c r="B14024" s="260" t="s">
        <v>2228</v>
      </c>
      <c r="C14024" s="261" t="s">
        <v>138</v>
      </c>
      <c r="D14024" s="74" t="str">
        <f t="shared" si="439"/>
        <v>jun/2019</v>
      </c>
      <c r="E14024" s="264">
        <v>43633</v>
      </c>
      <c r="F14024" s="260">
        <v>279717</v>
      </c>
      <c r="G14024" s="260" t="s">
        <v>2238</v>
      </c>
      <c r="H14024" s="265" t="s">
        <v>4471</v>
      </c>
      <c r="I14024" s="265" t="s">
        <v>2182</v>
      </c>
      <c r="J14024" s="266">
        <v>-1355.44</v>
      </c>
      <c r="K14024" s="83" t="str">
        <f>IFERROR(IFERROR(VLOOKUP(I14024,'DE-PARA'!B:D,3,0),VLOOKUP(I14024,'DE-PARA'!C:D,2,0)),"NÃO ENCONTRADO")</f>
        <v>Materiais</v>
      </c>
      <c r="L14024" s="50" t="str">
        <f>VLOOKUP(K14024,'Base -Receita-Despesa'!$B:$AS,1,FALSE)</f>
        <v>Materiais</v>
      </c>
    </row>
    <row r="14025" spans="1:12" x14ac:dyDescent="0.3">
      <c r="A14025" s="82" t="str">
        <f t="shared" si="438"/>
        <v>2019</v>
      </c>
      <c r="B14025" s="260" t="s">
        <v>2228</v>
      </c>
      <c r="C14025" s="261" t="s">
        <v>138</v>
      </c>
      <c r="D14025" s="74" t="str">
        <f t="shared" si="439"/>
        <v>jun/2019</v>
      </c>
      <c r="E14025" s="264">
        <v>43633</v>
      </c>
      <c r="F14025" s="260">
        <v>279717</v>
      </c>
      <c r="G14025" s="260" t="s">
        <v>2238</v>
      </c>
      <c r="H14025" s="265" t="s">
        <v>4471</v>
      </c>
      <c r="I14025" s="265" t="s">
        <v>562</v>
      </c>
      <c r="J14025" s="265">
        <v>-8.8800000000000008</v>
      </c>
      <c r="K14025" s="83" t="str">
        <f>IFERROR(IFERROR(VLOOKUP(I14025,'DE-PARA'!B:D,3,0),VLOOKUP(I14025,'DE-PARA'!C:D,2,0)),"NÃO ENCONTRADO")</f>
        <v>Outras Saídas</v>
      </c>
      <c r="L14025" s="50" t="str">
        <f>VLOOKUP(K14025,'Base -Receita-Despesa'!$B:$AS,1,FALSE)</f>
        <v>Outras Saídas</v>
      </c>
    </row>
    <row r="14026" spans="1:12" x14ac:dyDescent="0.3">
      <c r="A14026" s="82" t="str">
        <f t="shared" si="438"/>
        <v>2019</v>
      </c>
      <c r="B14026" s="260" t="s">
        <v>2228</v>
      </c>
      <c r="C14026" s="261" t="s">
        <v>138</v>
      </c>
      <c r="D14026" s="74" t="str">
        <f t="shared" si="439"/>
        <v>jun/2019</v>
      </c>
      <c r="E14026" s="264">
        <v>43633</v>
      </c>
      <c r="F14026" s="260">
        <v>280555</v>
      </c>
      <c r="G14026" s="260" t="s">
        <v>2324</v>
      </c>
      <c r="H14026" s="265" t="s">
        <v>4471</v>
      </c>
      <c r="I14026" s="265" t="s">
        <v>2181</v>
      </c>
      <c r="J14026" s="265">
        <v>-585.28</v>
      </c>
      <c r="K14026" s="83" t="str">
        <f>IFERROR(IFERROR(VLOOKUP(I14026,'DE-PARA'!B:D,3,0),VLOOKUP(I14026,'DE-PARA'!C:D,2,0)),"NÃO ENCONTRADO")</f>
        <v>Materiais</v>
      </c>
      <c r="L14026" s="50" t="str">
        <f>VLOOKUP(K14026,'Base -Receita-Despesa'!$B:$AS,1,FALSE)</f>
        <v>Materiais</v>
      </c>
    </row>
    <row r="14027" spans="1:12" x14ac:dyDescent="0.3">
      <c r="A14027" s="82" t="str">
        <f t="shared" si="438"/>
        <v>2019</v>
      </c>
      <c r="B14027" s="260" t="s">
        <v>2228</v>
      </c>
      <c r="C14027" s="261" t="s">
        <v>138</v>
      </c>
      <c r="D14027" s="74" t="str">
        <f t="shared" si="439"/>
        <v>jun/2019</v>
      </c>
      <c r="E14027" s="264">
        <v>43633</v>
      </c>
      <c r="F14027" s="260">
        <v>280555</v>
      </c>
      <c r="G14027" s="260" t="s">
        <v>2324</v>
      </c>
      <c r="H14027" s="265" t="s">
        <v>4471</v>
      </c>
      <c r="I14027" s="265" t="s">
        <v>562</v>
      </c>
      <c r="J14027" s="265">
        <v>-6.33</v>
      </c>
      <c r="K14027" s="83" t="str">
        <f>IFERROR(IFERROR(VLOOKUP(I14027,'DE-PARA'!B:D,3,0),VLOOKUP(I14027,'DE-PARA'!C:D,2,0)),"NÃO ENCONTRADO")</f>
        <v>Outras Saídas</v>
      </c>
      <c r="L14027" s="50" t="str">
        <f>VLOOKUP(K14027,'Base -Receita-Despesa'!$B:$AS,1,FALSE)</f>
        <v>Outras Saídas</v>
      </c>
    </row>
    <row r="14028" spans="1:12" x14ac:dyDescent="0.3">
      <c r="A14028" s="82" t="str">
        <f t="shared" si="438"/>
        <v>2019</v>
      </c>
      <c r="B14028" s="260" t="s">
        <v>2228</v>
      </c>
      <c r="C14028" s="261" t="s">
        <v>138</v>
      </c>
      <c r="D14028" s="74" t="str">
        <f t="shared" si="439"/>
        <v>jun/2019</v>
      </c>
      <c r="E14028" s="264">
        <v>43633</v>
      </c>
      <c r="F14028" s="260">
        <v>2598</v>
      </c>
      <c r="G14028" s="260" t="s">
        <v>2229</v>
      </c>
      <c r="H14028" s="265" t="s">
        <v>2322</v>
      </c>
      <c r="I14028" s="265" t="s">
        <v>120</v>
      </c>
      <c r="J14028" s="266">
        <v>-1025.48</v>
      </c>
      <c r="K14028" s="83" t="str">
        <f>IFERROR(IFERROR(VLOOKUP(I14028,'DE-PARA'!B:D,3,0),VLOOKUP(I14028,'DE-PARA'!C:D,2,0)),"NÃO ENCONTRADO")</f>
        <v>Serviços</v>
      </c>
      <c r="L14028" s="50" t="str">
        <f>VLOOKUP(K14028,'Base -Receita-Despesa'!$B:$AS,1,FALSE)</f>
        <v>Serviços</v>
      </c>
    </row>
    <row r="14029" spans="1:12" x14ac:dyDescent="0.3">
      <c r="A14029" s="82" t="str">
        <f t="shared" si="438"/>
        <v>2019</v>
      </c>
      <c r="B14029" s="260" t="s">
        <v>2228</v>
      </c>
      <c r="C14029" s="261" t="s">
        <v>138</v>
      </c>
      <c r="D14029" s="74" t="str">
        <f t="shared" si="439"/>
        <v>jun/2019</v>
      </c>
      <c r="E14029" s="264">
        <v>43633</v>
      </c>
      <c r="F14029" s="260">
        <v>2998</v>
      </c>
      <c r="G14029" s="262" t="s">
        <v>2229</v>
      </c>
      <c r="H14029" s="265" t="s">
        <v>4442</v>
      </c>
      <c r="I14029" s="265" t="s">
        <v>241</v>
      </c>
      <c r="J14029" s="265">
        <v>-408.73</v>
      </c>
      <c r="K14029" s="83" t="str">
        <f>IFERROR(IFERROR(VLOOKUP(I14029,'DE-PARA'!B:D,3,0),VLOOKUP(I14029,'DE-PARA'!C:D,2,0)),"NÃO ENCONTRADO")</f>
        <v>Serviços</v>
      </c>
      <c r="L14029" s="50" t="str">
        <f>VLOOKUP(K14029,'Base -Receita-Despesa'!$B:$AS,1,FALSE)</f>
        <v>Serviços</v>
      </c>
    </row>
    <row r="14030" spans="1:12" x14ac:dyDescent="0.3">
      <c r="A14030" s="82" t="str">
        <f t="shared" si="438"/>
        <v>2019</v>
      </c>
      <c r="B14030" s="260" t="s">
        <v>2228</v>
      </c>
      <c r="C14030" s="261" t="s">
        <v>138</v>
      </c>
      <c r="D14030" s="74" t="str">
        <f t="shared" si="439"/>
        <v>jun/2019</v>
      </c>
      <c r="E14030" s="264">
        <v>43633</v>
      </c>
      <c r="F14030" s="260">
        <v>374</v>
      </c>
      <c r="G14030" s="260" t="s">
        <v>2229</v>
      </c>
      <c r="H14030" s="265" t="s">
        <v>2395</v>
      </c>
      <c r="I14030" s="265" t="s">
        <v>215</v>
      </c>
      <c r="J14030" s="266">
        <v>-12500</v>
      </c>
      <c r="K14030" s="83" t="str">
        <f>IFERROR(IFERROR(VLOOKUP(I14030,'DE-PARA'!B:D,3,0),VLOOKUP(I14030,'DE-PARA'!C:D,2,0)),"NÃO ENCONTRADO")</f>
        <v>Serviços</v>
      </c>
      <c r="L14030" s="50" t="str">
        <f>VLOOKUP(K14030,'Base -Receita-Despesa'!$B:$AS,1,FALSE)</f>
        <v>Serviços</v>
      </c>
    </row>
    <row r="14031" spans="1:12" x14ac:dyDescent="0.3">
      <c r="A14031" s="82" t="str">
        <f t="shared" si="438"/>
        <v>2019</v>
      </c>
      <c r="B14031" s="260" t="s">
        <v>2228</v>
      </c>
      <c r="C14031" s="261" t="s">
        <v>138</v>
      </c>
      <c r="D14031" s="74" t="str">
        <f t="shared" si="439"/>
        <v>jun/2019</v>
      </c>
      <c r="E14031" s="264">
        <v>43633</v>
      </c>
      <c r="F14031" s="260">
        <v>18765</v>
      </c>
      <c r="G14031" s="260" t="s">
        <v>2229</v>
      </c>
      <c r="H14031" s="265" t="s">
        <v>4583</v>
      </c>
      <c r="I14031" s="265" t="s">
        <v>2194</v>
      </c>
      <c r="J14031" s="265">
        <v>-645</v>
      </c>
      <c r="K14031" s="83" t="str">
        <f>IFERROR(IFERROR(VLOOKUP(I14031,'DE-PARA'!B:D,3,0),VLOOKUP(I14031,'DE-PARA'!C:D,2,0)),"NÃO ENCONTRADO")</f>
        <v>Materiais</v>
      </c>
      <c r="L14031" s="50" t="str">
        <f>VLOOKUP(K14031,'Base -Receita-Despesa'!$B:$AS,1,FALSE)</f>
        <v>Materiais</v>
      </c>
    </row>
    <row r="14032" spans="1:12" x14ac:dyDescent="0.3">
      <c r="A14032" s="82" t="str">
        <f t="shared" si="438"/>
        <v>2019</v>
      </c>
      <c r="B14032" s="260" t="s">
        <v>2228</v>
      </c>
      <c r="C14032" s="261" t="s">
        <v>138</v>
      </c>
      <c r="D14032" s="74" t="str">
        <f t="shared" si="439"/>
        <v>jun/2019</v>
      </c>
      <c r="E14032" s="264">
        <v>43633</v>
      </c>
      <c r="F14032" s="260">
        <v>9364</v>
      </c>
      <c r="G14032" s="260" t="s">
        <v>2229</v>
      </c>
      <c r="H14032" s="265" t="s">
        <v>2683</v>
      </c>
      <c r="I14032" s="265" t="s">
        <v>2188</v>
      </c>
      <c r="J14032" s="265">
        <v>-928.6</v>
      </c>
      <c r="K14032" s="83" t="str">
        <f>IFERROR(IFERROR(VLOOKUP(I14032,'DE-PARA'!B:D,3,0),VLOOKUP(I14032,'DE-PARA'!C:D,2,0)),"NÃO ENCONTRADO")</f>
        <v>Materiais</v>
      </c>
      <c r="L14032" s="50" t="str">
        <f>VLOOKUP(K14032,'Base -Receita-Despesa'!$B:$AS,1,FALSE)</f>
        <v>Materiais</v>
      </c>
    </row>
    <row r="14033" spans="1:12" x14ac:dyDescent="0.3">
      <c r="A14033" s="82" t="str">
        <f t="shared" si="438"/>
        <v>2019</v>
      </c>
      <c r="B14033" s="260" t="s">
        <v>2228</v>
      </c>
      <c r="C14033" s="261" t="s">
        <v>138</v>
      </c>
      <c r="D14033" s="74" t="str">
        <f t="shared" si="439"/>
        <v>jun/2019</v>
      </c>
      <c r="E14033" s="264">
        <v>43633</v>
      </c>
      <c r="F14033" s="260" t="s">
        <v>1261</v>
      </c>
      <c r="G14033" s="260" t="s">
        <v>2229</v>
      </c>
      <c r="H14033" s="265" t="s">
        <v>2250</v>
      </c>
      <c r="I14033" s="265" t="s">
        <v>135</v>
      </c>
      <c r="J14033" s="265">
        <v>-9.5</v>
      </c>
      <c r="K14033" s="83" t="str">
        <f>IFERROR(IFERROR(VLOOKUP(I14033,'DE-PARA'!B:D,3,0),VLOOKUP(I14033,'DE-PARA'!C:D,2,0)),"NÃO ENCONTRADO")</f>
        <v>Outras Saídas</v>
      </c>
      <c r="L14033" s="50" t="str">
        <f>VLOOKUP(K14033,'Base -Receita-Despesa'!$B:$AS,1,FALSE)</f>
        <v>Outras Saídas</v>
      </c>
    </row>
    <row r="14034" spans="1:12" x14ac:dyDescent="0.3">
      <c r="A14034" s="82" t="str">
        <f t="shared" si="438"/>
        <v>2019</v>
      </c>
      <c r="B14034" s="260" t="s">
        <v>2228</v>
      </c>
      <c r="C14034" s="261" t="s">
        <v>138</v>
      </c>
      <c r="D14034" s="74" t="str">
        <f t="shared" si="439"/>
        <v>jun/2019</v>
      </c>
      <c r="E14034" s="264">
        <v>43633</v>
      </c>
      <c r="F14034" s="260" t="s">
        <v>1261</v>
      </c>
      <c r="G14034" s="260" t="s">
        <v>2229</v>
      </c>
      <c r="H14034" s="265" t="s">
        <v>2250</v>
      </c>
      <c r="I14034" s="265" t="s">
        <v>135</v>
      </c>
      <c r="J14034" s="265">
        <v>-9.5</v>
      </c>
      <c r="K14034" s="83" t="str">
        <f>IFERROR(IFERROR(VLOOKUP(I14034,'DE-PARA'!B:D,3,0),VLOOKUP(I14034,'DE-PARA'!C:D,2,0)),"NÃO ENCONTRADO")</f>
        <v>Outras Saídas</v>
      </c>
      <c r="L14034" s="50" t="str">
        <f>VLOOKUP(K14034,'Base -Receita-Despesa'!$B:$AS,1,FALSE)</f>
        <v>Outras Saídas</v>
      </c>
    </row>
    <row r="14035" spans="1:12" x14ac:dyDescent="0.3">
      <c r="A14035" s="82" t="str">
        <f t="shared" si="438"/>
        <v>2019</v>
      </c>
      <c r="B14035" s="260" t="s">
        <v>2228</v>
      </c>
      <c r="C14035" s="261" t="s">
        <v>138</v>
      </c>
      <c r="D14035" s="74" t="str">
        <f t="shared" si="439"/>
        <v>jun/2019</v>
      </c>
      <c r="E14035" s="264">
        <v>43633</v>
      </c>
      <c r="F14035" s="260" t="s">
        <v>1261</v>
      </c>
      <c r="G14035" s="260" t="s">
        <v>2229</v>
      </c>
      <c r="H14035" s="265" t="s">
        <v>2250</v>
      </c>
      <c r="I14035" s="265" t="s">
        <v>135</v>
      </c>
      <c r="J14035" s="265">
        <v>-9.5</v>
      </c>
      <c r="K14035" s="83" t="str">
        <f>IFERROR(IFERROR(VLOOKUP(I14035,'DE-PARA'!B:D,3,0),VLOOKUP(I14035,'DE-PARA'!C:D,2,0)),"NÃO ENCONTRADO")</f>
        <v>Outras Saídas</v>
      </c>
      <c r="L14035" s="50" t="str">
        <f>VLOOKUP(K14035,'Base -Receita-Despesa'!$B:$AS,1,FALSE)</f>
        <v>Outras Saídas</v>
      </c>
    </row>
    <row r="14036" spans="1:12" x14ac:dyDescent="0.3">
      <c r="A14036" s="82" t="str">
        <f t="shared" si="438"/>
        <v>2019</v>
      </c>
      <c r="B14036" s="260" t="s">
        <v>2228</v>
      </c>
      <c r="C14036" s="261" t="s">
        <v>138</v>
      </c>
      <c r="D14036" s="74" t="str">
        <f t="shared" si="439"/>
        <v>jun/2019</v>
      </c>
      <c r="E14036" s="264">
        <v>43633</v>
      </c>
      <c r="F14036" s="260" t="s">
        <v>1261</v>
      </c>
      <c r="G14036" s="260" t="s">
        <v>2229</v>
      </c>
      <c r="H14036" s="265" t="s">
        <v>2250</v>
      </c>
      <c r="I14036" s="265" t="s">
        <v>135</v>
      </c>
      <c r="J14036" s="265">
        <v>-9.5</v>
      </c>
      <c r="K14036" s="83" t="str">
        <f>IFERROR(IFERROR(VLOOKUP(I14036,'DE-PARA'!B:D,3,0),VLOOKUP(I14036,'DE-PARA'!C:D,2,0)),"NÃO ENCONTRADO")</f>
        <v>Outras Saídas</v>
      </c>
      <c r="L14036" s="50" t="str">
        <f>VLOOKUP(K14036,'Base -Receita-Despesa'!$B:$AS,1,FALSE)</f>
        <v>Outras Saídas</v>
      </c>
    </row>
    <row r="14037" spans="1:12" x14ac:dyDescent="0.3">
      <c r="A14037" s="82" t="str">
        <f t="shared" si="438"/>
        <v>2019</v>
      </c>
      <c r="B14037" s="260" t="s">
        <v>2228</v>
      </c>
      <c r="C14037" s="261" t="s">
        <v>138</v>
      </c>
      <c r="D14037" s="74" t="str">
        <f t="shared" si="439"/>
        <v>jun/2019</v>
      </c>
      <c r="E14037" s="264">
        <v>43633</v>
      </c>
      <c r="F14037" s="260" t="s">
        <v>1261</v>
      </c>
      <c r="G14037" s="260" t="s">
        <v>2229</v>
      </c>
      <c r="H14037" s="265" t="s">
        <v>2250</v>
      </c>
      <c r="I14037" s="265" t="s">
        <v>135</v>
      </c>
      <c r="J14037" s="265">
        <v>-9.5</v>
      </c>
      <c r="K14037" s="83" t="str">
        <f>IFERROR(IFERROR(VLOOKUP(I14037,'DE-PARA'!B:D,3,0),VLOOKUP(I14037,'DE-PARA'!C:D,2,0)),"NÃO ENCONTRADO")</f>
        <v>Outras Saídas</v>
      </c>
      <c r="L14037" s="50" t="str">
        <f>VLOOKUP(K14037,'Base -Receita-Despesa'!$B:$AS,1,FALSE)</f>
        <v>Outras Saídas</v>
      </c>
    </row>
    <row r="14038" spans="1:12" x14ac:dyDescent="0.3">
      <c r="A14038" s="82" t="str">
        <f t="shared" si="438"/>
        <v>2019</v>
      </c>
      <c r="B14038" s="260" t="s">
        <v>2228</v>
      </c>
      <c r="C14038" s="261" t="s">
        <v>138</v>
      </c>
      <c r="D14038" s="74" t="str">
        <f t="shared" si="439"/>
        <v>jun/2019</v>
      </c>
      <c r="E14038" s="264">
        <v>43633</v>
      </c>
      <c r="F14038" s="260" t="s">
        <v>1261</v>
      </c>
      <c r="G14038" s="260" t="s">
        <v>2229</v>
      </c>
      <c r="H14038" s="265" t="s">
        <v>2250</v>
      </c>
      <c r="I14038" s="265" t="s">
        <v>135</v>
      </c>
      <c r="J14038" s="265">
        <v>-9.5</v>
      </c>
      <c r="K14038" s="83" t="str">
        <f>IFERROR(IFERROR(VLOOKUP(I14038,'DE-PARA'!B:D,3,0),VLOOKUP(I14038,'DE-PARA'!C:D,2,0)),"NÃO ENCONTRADO")</f>
        <v>Outras Saídas</v>
      </c>
      <c r="L14038" s="50" t="str">
        <f>VLOOKUP(K14038,'Base -Receita-Despesa'!$B:$AS,1,FALSE)</f>
        <v>Outras Saídas</v>
      </c>
    </row>
    <row r="14039" spans="1:12" x14ac:dyDescent="0.3">
      <c r="A14039" s="82" t="str">
        <f t="shared" si="438"/>
        <v>2019</v>
      </c>
      <c r="B14039" s="260" t="s">
        <v>2228</v>
      </c>
      <c r="C14039" s="261" t="s">
        <v>138</v>
      </c>
      <c r="D14039" s="74" t="str">
        <f t="shared" si="439"/>
        <v>jun/2019</v>
      </c>
      <c r="E14039" s="264">
        <v>43633</v>
      </c>
      <c r="F14039" s="260" t="s">
        <v>1261</v>
      </c>
      <c r="G14039" s="260" t="s">
        <v>2229</v>
      </c>
      <c r="H14039" s="265" t="s">
        <v>2250</v>
      </c>
      <c r="I14039" s="265" t="s">
        <v>135</v>
      </c>
      <c r="J14039" s="265">
        <v>-9.5</v>
      </c>
      <c r="K14039" s="83" t="str">
        <f>IFERROR(IFERROR(VLOOKUP(I14039,'DE-PARA'!B:D,3,0),VLOOKUP(I14039,'DE-PARA'!C:D,2,0)),"NÃO ENCONTRADO")</f>
        <v>Outras Saídas</v>
      </c>
      <c r="L14039" s="50" t="str">
        <f>VLOOKUP(K14039,'Base -Receita-Despesa'!$B:$AS,1,FALSE)</f>
        <v>Outras Saídas</v>
      </c>
    </row>
    <row r="14040" spans="1:12" x14ac:dyDescent="0.3">
      <c r="A14040" s="82" t="str">
        <f t="shared" si="438"/>
        <v>2019</v>
      </c>
      <c r="B14040" s="260" t="s">
        <v>2228</v>
      </c>
      <c r="C14040" s="261" t="s">
        <v>138</v>
      </c>
      <c r="D14040" s="74" t="str">
        <f t="shared" si="439"/>
        <v>jun/2019</v>
      </c>
      <c r="E14040" s="264">
        <v>43633</v>
      </c>
      <c r="F14040" s="260" t="s">
        <v>1261</v>
      </c>
      <c r="G14040" s="260" t="s">
        <v>2229</v>
      </c>
      <c r="H14040" s="265" t="s">
        <v>2250</v>
      </c>
      <c r="I14040" s="265" t="s">
        <v>135</v>
      </c>
      <c r="J14040" s="265">
        <v>-9.5</v>
      </c>
      <c r="K14040" s="83" t="str">
        <f>IFERROR(IFERROR(VLOOKUP(I14040,'DE-PARA'!B:D,3,0),VLOOKUP(I14040,'DE-PARA'!C:D,2,0)),"NÃO ENCONTRADO")</f>
        <v>Outras Saídas</v>
      </c>
      <c r="L14040" s="50" t="str">
        <f>VLOOKUP(K14040,'Base -Receita-Despesa'!$B:$AS,1,FALSE)</f>
        <v>Outras Saídas</v>
      </c>
    </row>
    <row r="14041" spans="1:12" x14ac:dyDescent="0.3">
      <c r="A14041" s="82" t="str">
        <f t="shared" si="438"/>
        <v>2019</v>
      </c>
      <c r="B14041" s="260" t="s">
        <v>2228</v>
      </c>
      <c r="C14041" s="261" t="s">
        <v>138</v>
      </c>
      <c r="D14041" s="74" t="str">
        <f t="shared" si="439"/>
        <v>jun/2019</v>
      </c>
      <c r="E14041" s="264">
        <v>43633</v>
      </c>
      <c r="F14041" s="260" t="s">
        <v>1261</v>
      </c>
      <c r="G14041" s="260" t="s">
        <v>2229</v>
      </c>
      <c r="H14041" s="265" t="s">
        <v>2250</v>
      </c>
      <c r="I14041" s="265" t="s">
        <v>135</v>
      </c>
      <c r="J14041" s="265">
        <v>-9.5</v>
      </c>
      <c r="K14041" s="83" t="str">
        <f>IFERROR(IFERROR(VLOOKUP(I14041,'DE-PARA'!B:D,3,0),VLOOKUP(I14041,'DE-PARA'!C:D,2,0)),"NÃO ENCONTRADO")</f>
        <v>Outras Saídas</v>
      </c>
      <c r="L14041" s="50" t="str">
        <f>VLOOKUP(K14041,'Base -Receita-Despesa'!$B:$AS,1,FALSE)</f>
        <v>Outras Saídas</v>
      </c>
    </row>
    <row r="14042" spans="1:12" x14ac:dyDescent="0.3">
      <c r="A14042" s="82" t="str">
        <f t="shared" si="438"/>
        <v>2019</v>
      </c>
      <c r="B14042" s="260" t="s">
        <v>2228</v>
      </c>
      <c r="C14042" s="261" t="s">
        <v>138</v>
      </c>
      <c r="D14042" s="74" t="str">
        <f t="shared" si="439"/>
        <v>jun/2019</v>
      </c>
      <c r="E14042" s="264">
        <v>43633</v>
      </c>
      <c r="F14042" s="260" t="s">
        <v>1261</v>
      </c>
      <c r="G14042" s="260" t="s">
        <v>2229</v>
      </c>
      <c r="H14042" s="265" t="s">
        <v>2250</v>
      </c>
      <c r="I14042" s="265" t="s">
        <v>135</v>
      </c>
      <c r="J14042" s="265">
        <v>-9.5</v>
      </c>
      <c r="K14042" s="83" t="str">
        <f>IFERROR(IFERROR(VLOOKUP(I14042,'DE-PARA'!B:D,3,0),VLOOKUP(I14042,'DE-PARA'!C:D,2,0)),"NÃO ENCONTRADO")</f>
        <v>Outras Saídas</v>
      </c>
      <c r="L14042" s="50" t="str">
        <f>VLOOKUP(K14042,'Base -Receita-Despesa'!$B:$AS,1,FALSE)</f>
        <v>Outras Saídas</v>
      </c>
    </row>
    <row r="14043" spans="1:12" x14ac:dyDescent="0.3">
      <c r="A14043" s="82" t="str">
        <f t="shared" si="438"/>
        <v>2019</v>
      </c>
      <c r="B14043" s="260" t="s">
        <v>2228</v>
      </c>
      <c r="C14043" s="261" t="s">
        <v>138</v>
      </c>
      <c r="D14043" s="74" t="str">
        <f t="shared" si="439"/>
        <v>jun/2019</v>
      </c>
      <c r="E14043" s="264">
        <v>43633</v>
      </c>
      <c r="F14043" s="260" t="s">
        <v>1261</v>
      </c>
      <c r="G14043" s="260" t="s">
        <v>2229</v>
      </c>
      <c r="H14043" s="265" t="s">
        <v>2250</v>
      </c>
      <c r="I14043" s="265" t="s">
        <v>135</v>
      </c>
      <c r="J14043" s="265">
        <v>-9.5</v>
      </c>
      <c r="K14043" s="83" t="str">
        <f>IFERROR(IFERROR(VLOOKUP(I14043,'DE-PARA'!B:D,3,0),VLOOKUP(I14043,'DE-PARA'!C:D,2,0)),"NÃO ENCONTRADO")</f>
        <v>Outras Saídas</v>
      </c>
      <c r="L14043" s="50" t="str">
        <f>VLOOKUP(K14043,'Base -Receita-Despesa'!$B:$AS,1,FALSE)</f>
        <v>Outras Saídas</v>
      </c>
    </row>
    <row r="14044" spans="1:12" x14ac:dyDescent="0.3">
      <c r="A14044" s="82" t="str">
        <f t="shared" si="438"/>
        <v>2019</v>
      </c>
      <c r="B14044" s="260" t="s">
        <v>2228</v>
      </c>
      <c r="C14044" s="261" t="s">
        <v>138</v>
      </c>
      <c r="D14044" s="74" t="str">
        <f t="shared" si="439"/>
        <v>jun/2019</v>
      </c>
      <c r="E14044" s="264">
        <v>43633</v>
      </c>
      <c r="F14044" s="260" t="s">
        <v>1261</v>
      </c>
      <c r="G14044" s="260" t="s">
        <v>2229</v>
      </c>
      <c r="H14044" s="265" t="s">
        <v>2250</v>
      </c>
      <c r="I14044" s="265" t="s">
        <v>135</v>
      </c>
      <c r="J14044" s="265">
        <v>-9.5</v>
      </c>
      <c r="K14044" s="83" t="str">
        <f>IFERROR(IFERROR(VLOOKUP(I14044,'DE-PARA'!B:D,3,0),VLOOKUP(I14044,'DE-PARA'!C:D,2,0)),"NÃO ENCONTRADO")</f>
        <v>Outras Saídas</v>
      </c>
      <c r="L14044" s="50" t="str">
        <f>VLOOKUP(K14044,'Base -Receita-Despesa'!$B:$AS,1,FALSE)</f>
        <v>Outras Saídas</v>
      </c>
    </row>
    <row r="14045" spans="1:12" x14ac:dyDescent="0.3">
      <c r="A14045" s="82" t="str">
        <f t="shared" si="438"/>
        <v>2019</v>
      </c>
      <c r="B14045" s="260" t="s">
        <v>2228</v>
      </c>
      <c r="C14045" s="261" t="s">
        <v>138</v>
      </c>
      <c r="D14045" s="74" t="str">
        <f t="shared" si="439"/>
        <v>jun/2019</v>
      </c>
      <c r="E14045" s="264">
        <v>43633</v>
      </c>
      <c r="F14045" s="260" t="s">
        <v>1261</v>
      </c>
      <c r="G14045" s="260" t="s">
        <v>2229</v>
      </c>
      <c r="H14045" s="265" t="s">
        <v>2250</v>
      </c>
      <c r="I14045" s="265" t="s">
        <v>135</v>
      </c>
      <c r="J14045" s="265">
        <v>-9.5</v>
      </c>
      <c r="K14045" s="83" t="str">
        <f>IFERROR(IFERROR(VLOOKUP(I14045,'DE-PARA'!B:D,3,0),VLOOKUP(I14045,'DE-PARA'!C:D,2,0)),"NÃO ENCONTRADO")</f>
        <v>Outras Saídas</v>
      </c>
      <c r="L14045" s="50" t="str">
        <f>VLOOKUP(K14045,'Base -Receita-Despesa'!$B:$AS,1,FALSE)</f>
        <v>Outras Saídas</v>
      </c>
    </row>
    <row r="14046" spans="1:12" x14ac:dyDescent="0.3">
      <c r="A14046" s="82" t="str">
        <f t="shared" si="438"/>
        <v>2019</v>
      </c>
      <c r="B14046" s="260" t="s">
        <v>2228</v>
      </c>
      <c r="C14046" s="261" t="s">
        <v>138</v>
      </c>
      <c r="D14046" s="74" t="str">
        <f t="shared" si="439"/>
        <v>jun/2019</v>
      </c>
      <c r="E14046" s="264">
        <v>43633</v>
      </c>
      <c r="F14046" s="260" t="s">
        <v>1261</v>
      </c>
      <c r="G14046" s="260" t="s">
        <v>2229</v>
      </c>
      <c r="H14046" s="265" t="s">
        <v>2250</v>
      </c>
      <c r="I14046" s="265" t="s">
        <v>135</v>
      </c>
      <c r="J14046" s="265">
        <v>-9.5</v>
      </c>
      <c r="K14046" s="83" t="str">
        <f>IFERROR(IFERROR(VLOOKUP(I14046,'DE-PARA'!B:D,3,0),VLOOKUP(I14046,'DE-PARA'!C:D,2,0)),"NÃO ENCONTRADO")</f>
        <v>Outras Saídas</v>
      </c>
      <c r="L14046" s="50" t="str">
        <f>VLOOKUP(K14046,'Base -Receita-Despesa'!$B:$AS,1,FALSE)</f>
        <v>Outras Saídas</v>
      </c>
    </row>
    <row r="14047" spans="1:12" x14ac:dyDescent="0.3">
      <c r="A14047" s="82" t="str">
        <f t="shared" si="438"/>
        <v>2019</v>
      </c>
      <c r="B14047" s="260" t="s">
        <v>2228</v>
      </c>
      <c r="C14047" s="261" t="s">
        <v>138</v>
      </c>
      <c r="D14047" s="74" t="str">
        <f t="shared" si="439"/>
        <v>jun/2019</v>
      </c>
      <c r="E14047" s="264">
        <v>43633</v>
      </c>
      <c r="F14047" s="260" t="s">
        <v>1261</v>
      </c>
      <c r="G14047" s="260" t="s">
        <v>2229</v>
      </c>
      <c r="H14047" s="265" t="s">
        <v>2250</v>
      </c>
      <c r="I14047" s="265" t="s">
        <v>135</v>
      </c>
      <c r="J14047" s="265">
        <v>-9.5</v>
      </c>
      <c r="K14047" s="83" t="str">
        <f>IFERROR(IFERROR(VLOOKUP(I14047,'DE-PARA'!B:D,3,0),VLOOKUP(I14047,'DE-PARA'!C:D,2,0)),"NÃO ENCONTRADO")</f>
        <v>Outras Saídas</v>
      </c>
      <c r="L14047" s="50" t="str">
        <f>VLOOKUP(K14047,'Base -Receita-Despesa'!$B:$AS,1,FALSE)</f>
        <v>Outras Saídas</v>
      </c>
    </row>
    <row r="14048" spans="1:12" x14ac:dyDescent="0.3">
      <c r="A14048" s="82" t="str">
        <f t="shared" si="438"/>
        <v>2019</v>
      </c>
      <c r="B14048" s="260" t="s">
        <v>2228</v>
      </c>
      <c r="C14048" s="261" t="s">
        <v>138</v>
      </c>
      <c r="D14048" s="74" t="str">
        <f t="shared" si="439"/>
        <v>jun/2019</v>
      </c>
      <c r="E14048" s="264">
        <v>43633</v>
      </c>
      <c r="F14048" s="260" t="s">
        <v>1261</v>
      </c>
      <c r="G14048" s="260" t="s">
        <v>2229</v>
      </c>
      <c r="H14048" s="265" t="s">
        <v>2250</v>
      </c>
      <c r="I14048" s="265" t="s">
        <v>135</v>
      </c>
      <c r="J14048" s="265">
        <v>-9.5</v>
      </c>
      <c r="K14048" s="83" t="str">
        <f>IFERROR(IFERROR(VLOOKUP(I14048,'DE-PARA'!B:D,3,0),VLOOKUP(I14048,'DE-PARA'!C:D,2,0)),"NÃO ENCONTRADO")</f>
        <v>Outras Saídas</v>
      </c>
      <c r="L14048" s="50" t="str">
        <f>VLOOKUP(K14048,'Base -Receita-Despesa'!$B:$AS,1,FALSE)</f>
        <v>Outras Saídas</v>
      </c>
    </row>
    <row r="14049" spans="1:12" x14ac:dyDescent="0.3">
      <c r="A14049" s="82" t="str">
        <f t="shared" si="438"/>
        <v>2019</v>
      </c>
      <c r="B14049" s="260" t="s">
        <v>2228</v>
      </c>
      <c r="C14049" s="261" t="s">
        <v>138</v>
      </c>
      <c r="D14049" s="74" t="str">
        <f t="shared" si="439"/>
        <v>jun/2019</v>
      </c>
      <c r="E14049" s="264">
        <v>43633</v>
      </c>
      <c r="F14049" s="260" t="s">
        <v>1261</v>
      </c>
      <c r="G14049" s="260" t="s">
        <v>2229</v>
      </c>
      <c r="H14049" s="265" t="s">
        <v>2250</v>
      </c>
      <c r="I14049" s="265" t="s">
        <v>135</v>
      </c>
      <c r="J14049" s="265">
        <v>-9.5</v>
      </c>
      <c r="K14049" s="83" t="str">
        <f>IFERROR(IFERROR(VLOOKUP(I14049,'DE-PARA'!B:D,3,0),VLOOKUP(I14049,'DE-PARA'!C:D,2,0)),"NÃO ENCONTRADO")</f>
        <v>Outras Saídas</v>
      </c>
      <c r="L14049" s="50" t="str">
        <f>VLOOKUP(K14049,'Base -Receita-Despesa'!$B:$AS,1,FALSE)</f>
        <v>Outras Saídas</v>
      </c>
    </row>
    <row r="14050" spans="1:12" x14ac:dyDescent="0.3">
      <c r="A14050" s="82" t="str">
        <f t="shared" si="438"/>
        <v>2019</v>
      </c>
      <c r="B14050" s="260" t="s">
        <v>2228</v>
      </c>
      <c r="C14050" s="261" t="s">
        <v>138</v>
      </c>
      <c r="D14050" s="74" t="str">
        <f t="shared" si="439"/>
        <v>jun/2019</v>
      </c>
      <c r="E14050" s="264">
        <v>43633</v>
      </c>
      <c r="F14050" s="260" t="s">
        <v>1261</v>
      </c>
      <c r="G14050" s="260" t="s">
        <v>2229</v>
      </c>
      <c r="H14050" s="265" t="s">
        <v>2250</v>
      </c>
      <c r="I14050" s="265" t="s">
        <v>135</v>
      </c>
      <c r="J14050" s="265">
        <v>-9.5</v>
      </c>
      <c r="K14050" s="83" t="str">
        <f>IFERROR(IFERROR(VLOOKUP(I14050,'DE-PARA'!B:D,3,0),VLOOKUP(I14050,'DE-PARA'!C:D,2,0)),"NÃO ENCONTRADO")</f>
        <v>Outras Saídas</v>
      </c>
      <c r="L14050" s="50" t="str">
        <f>VLOOKUP(K14050,'Base -Receita-Despesa'!$B:$AS,1,FALSE)</f>
        <v>Outras Saídas</v>
      </c>
    </row>
    <row r="14051" spans="1:12" x14ac:dyDescent="0.3">
      <c r="A14051" s="82" t="str">
        <f t="shared" si="438"/>
        <v>2019</v>
      </c>
      <c r="B14051" s="260" t="s">
        <v>2228</v>
      </c>
      <c r="C14051" s="261" t="s">
        <v>138</v>
      </c>
      <c r="D14051" s="74" t="str">
        <f t="shared" si="439"/>
        <v>jun/2019</v>
      </c>
      <c r="E14051" s="264">
        <v>43633</v>
      </c>
      <c r="F14051" s="260" t="s">
        <v>1261</v>
      </c>
      <c r="G14051" s="260" t="s">
        <v>2229</v>
      </c>
      <c r="H14051" s="265" t="s">
        <v>2250</v>
      </c>
      <c r="I14051" s="265" t="s">
        <v>135</v>
      </c>
      <c r="J14051" s="265">
        <v>-9.5</v>
      </c>
      <c r="K14051" s="83" t="str">
        <f>IFERROR(IFERROR(VLOOKUP(I14051,'DE-PARA'!B:D,3,0),VLOOKUP(I14051,'DE-PARA'!C:D,2,0)),"NÃO ENCONTRADO")</f>
        <v>Outras Saídas</v>
      </c>
      <c r="L14051" s="50" t="str">
        <f>VLOOKUP(K14051,'Base -Receita-Despesa'!$B:$AS,1,FALSE)</f>
        <v>Outras Saídas</v>
      </c>
    </row>
    <row r="14052" spans="1:12" x14ac:dyDescent="0.3">
      <c r="A14052" s="82" t="str">
        <f t="shared" si="438"/>
        <v>2019</v>
      </c>
      <c r="B14052" s="260" t="s">
        <v>2228</v>
      </c>
      <c r="C14052" s="261" t="s">
        <v>138</v>
      </c>
      <c r="D14052" s="74" t="str">
        <f t="shared" si="439"/>
        <v>jun/2019</v>
      </c>
      <c r="E14052" s="264">
        <v>43633</v>
      </c>
      <c r="F14052" s="260" t="s">
        <v>1261</v>
      </c>
      <c r="G14052" s="260" t="s">
        <v>2229</v>
      </c>
      <c r="H14052" s="265" t="s">
        <v>2250</v>
      </c>
      <c r="I14052" s="265" t="s">
        <v>135</v>
      </c>
      <c r="J14052" s="265">
        <v>-9.5</v>
      </c>
      <c r="K14052" s="83" t="str">
        <f>IFERROR(IFERROR(VLOOKUP(I14052,'DE-PARA'!B:D,3,0),VLOOKUP(I14052,'DE-PARA'!C:D,2,0)),"NÃO ENCONTRADO")</f>
        <v>Outras Saídas</v>
      </c>
      <c r="L14052" s="50" t="str">
        <f>VLOOKUP(K14052,'Base -Receita-Despesa'!$B:$AS,1,FALSE)</f>
        <v>Outras Saídas</v>
      </c>
    </row>
    <row r="14053" spans="1:12" x14ac:dyDescent="0.3">
      <c r="A14053" s="82" t="str">
        <f t="shared" si="438"/>
        <v>2019</v>
      </c>
      <c r="B14053" s="260" t="s">
        <v>2228</v>
      </c>
      <c r="C14053" s="261" t="s">
        <v>138</v>
      </c>
      <c r="D14053" s="74" t="str">
        <f t="shared" si="439"/>
        <v>jun/2019</v>
      </c>
      <c r="E14053" s="264">
        <v>43633</v>
      </c>
      <c r="F14053" s="260" t="s">
        <v>1261</v>
      </c>
      <c r="G14053" s="260" t="s">
        <v>2229</v>
      </c>
      <c r="H14053" s="265" t="s">
        <v>2250</v>
      </c>
      <c r="I14053" s="265" t="s">
        <v>135</v>
      </c>
      <c r="J14053" s="265">
        <v>-9.5</v>
      </c>
      <c r="K14053" s="83" t="str">
        <f>IFERROR(IFERROR(VLOOKUP(I14053,'DE-PARA'!B:D,3,0),VLOOKUP(I14053,'DE-PARA'!C:D,2,0)),"NÃO ENCONTRADO")</f>
        <v>Outras Saídas</v>
      </c>
      <c r="L14053" s="50" t="str">
        <f>VLOOKUP(K14053,'Base -Receita-Despesa'!$B:$AS,1,FALSE)</f>
        <v>Outras Saídas</v>
      </c>
    </row>
    <row r="14054" spans="1:12" x14ac:dyDescent="0.3">
      <c r="A14054" s="82" t="str">
        <f t="shared" si="438"/>
        <v>2019</v>
      </c>
      <c r="B14054" s="260" t="s">
        <v>2228</v>
      </c>
      <c r="C14054" s="261" t="s">
        <v>138</v>
      </c>
      <c r="D14054" s="74" t="str">
        <f t="shared" si="439"/>
        <v>jun/2019</v>
      </c>
      <c r="E14054" s="264">
        <v>43633</v>
      </c>
      <c r="F14054" s="260" t="s">
        <v>1261</v>
      </c>
      <c r="G14054" s="260" t="s">
        <v>2229</v>
      </c>
      <c r="H14054" s="265" t="s">
        <v>2250</v>
      </c>
      <c r="I14054" s="265" t="s">
        <v>135</v>
      </c>
      <c r="J14054" s="265">
        <v>-9.5</v>
      </c>
      <c r="K14054" s="83" t="str">
        <f>IFERROR(IFERROR(VLOOKUP(I14054,'DE-PARA'!B:D,3,0),VLOOKUP(I14054,'DE-PARA'!C:D,2,0)),"NÃO ENCONTRADO")</f>
        <v>Outras Saídas</v>
      </c>
      <c r="L14054" s="50" t="str">
        <f>VLOOKUP(K14054,'Base -Receita-Despesa'!$B:$AS,1,FALSE)</f>
        <v>Outras Saídas</v>
      </c>
    </row>
    <row r="14055" spans="1:12" x14ac:dyDescent="0.3">
      <c r="A14055" s="82" t="str">
        <f t="shared" si="438"/>
        <v>2019</v>
      </c>
      <c r="B14055" s="260" t="s">
        <v>2228</v>
      </c>
      <c r="C14055" s="261" t="s">
        <v>138</v>
      </c>
      <c r="D14055" s="74" t="str">
        <f t="shared" si="439"/>
        <v>jun/2019</v>
      </c>
      <c r="E14055" s="264">
        <v>43633</v>
      </c>
      <c r="F14055" s="260" t="s">
        <v>1261</v>
      </c>
      <c r="G14055" s="260" t="s">
        <v>2229</v>
      </c>
      <c r="H14055" s="265" t="s">
        <v>2250</v>
      </c>
      <c r="I14055" s="265" t="s">
        <v>135</v>
      </c>
      <c r="J14055" s="265">
        <v>-9.5</v>
      </c>
      <c r="K14055" s="83" t="str">
        <f>IFERROR(IFERROR(VLOOKUP(I14055,'DE-PARA'!B:D,3,0),VLOOKUP(I14055,'DE-PARA'!C:D,2,0)),"NÃO ENCONTRADO")</f>
        <v>Outras Saídas</v>
      </c>
      <c r="L14055" s="50" t="str">
        <f>VLOOKUP(K14055,'Base -Receita-Despesa'!$B:$AS,1,FALSE)</f>
        <v>Outras Saídas</v>
      </c>
    </row>
    <row r="14056" spans="1:12" x14ac:dyDescent="0.3">
      <c r="A14056" s="82" t="str">
        <f t="shared" si="438"/>
        <v>2019</v>
      </c>
      <c r="B14056" s="260" t="s">
        <v>2228</v>
      </c>
      <c r="C14056" s="261" t="s">
        <v>138</v>
      </c>
      <c r="D14056" s="74" t="str">
        <f t="shared" si="439"/>
        <v>jun/2019</v>
      </c>
      <c r="E14056" s="264">
        <v>43633</v>
      </c>
      <c r="F14056" s="260" t="s">
        <v>1261</v>
      </c>
      <c r="G14056" s="260" t="s">
        <v>2229</v>
      </c>
      <c r="H14056" s="265" t="s">
        <v>2250</v>
      </c>
      <c r="I14056" s="265" t="s">
        <v>135</v>
      </c>
      <c r="J14056" s="265">
        <v>-9.5</v>
      </c>
      <c r="K14056" s="83" t="str">
        <f>IFERROR(IFERROR(VLOOKUP(I14056,'DE-PARA'!B:D,3,0),VLOOKUP(I14056,'DE-PARA'!C:D,2,0)),"NÃO ENCONTRADO")</f>
        <v>Outras Saídas</v>
      </c>
      <c r="L14056" s="50" t="str">
        <f>VLOOKUP(K14056,'Base -Receita-Despesa'!$B:$AS,1,FALSE)</f>
        <v>Outras Saídas</v>
      </c>
    </row>
    <row r="14057" spans="1:12" x14ac:dyDescent="0.3">
      <c r="A14057" s="82" t="str">
        <f t="shared" si="438"/>
        <v>2019</v>
      </c>
      <c r="B14057" s="260" t="s">
        <v>2228</v>
      </c>
      <c r="C14057" s="261" t="s">
        <v>138</v>
      </c>
      <c r="D14057" s="74" t="str">
        <f t="shared" si="439"/>
        <v>jun/2019</v>
      </c>
      <c r="E14057" s="264">
        <v>43633</v>
      </c>
      <c r="F14057" s="260" t="s">
        <v>1261</v>
      </c>
      <c r="G14057" s="260" t="s">
        <v>2229</v>
      </c>
      <c r="H14057" s="265" t="s">
        <v>2250</v>
      </c>
      <c r="I14057" s="265" t="s">
        <v>135</v>
      </c>
      <c r="J14057" s="265">
        <v>-9.5</v>
      </c>
      <c r="K14057" s="83" t="str">
        <f>IFERROR(IFERROR(VLOOKUP(I14057,'DE-PARA'!B:D,3,0),VLOOKUP(I14057,'DE-PARA'!C:D,2,0)),"NÃO ENCONTRADO")</f>
        <v>Outras Saídas</v>
      </c>
      <c r="L14057" s="50" t="str">
        <f>VLOOKUP(K14057,'Base -Receita-Despesa'!$B:$AS,1,FALSE)</f>
        <v>Outras Saídas</v>
      </c>
    </row>
    <row r="14058" spans="1:12" x14ac:dyDescent="0.3">
      <c r="A14058" s="82" t="str">
        <f t="shared" ref="A14058:A14121" si="440">IF(K14058="NÃO ENCONTRADO",0,RIGHT(D14058,4))</f>
        <v>2019</v>
      </c>
      <c r="B14058" s="260" t="s">
        <v>2228</v>
      </c>
      <c r="C14058" s="261" t="s">
        <v>138</v>
      </c>
      <c r="D14058" s="74" t="str">
        <f t="shared" si="439"/>
        <v>jun/2019</v>
      </c>
      <c r="E14058" s="264">
        <v>43633</v>
      </c>
      <c r="F14058" s="260" t="s">
        <v>1261</v>
      </c>
      <c r="G14058" s="260" t="s">
        <v>2229</v>
      </c>
      <c r="H14058" s="265" t="s">
        <v>2250</v>
      </c>
      <c r="I14058" s="265" t="s">
        <v>135</v>
      </c>
      <c r="J14058" s="265">
        <v>-9.5</v>
      </c>
      <c r="K14058" s="83" t="str">
        <f>IFERROR(IFERROR(VLOOKUP(I14058,'DE-PARA'!B:D,3,0),VLOOKUP(I14058,'DE-PARA'!C:D,2,0)),"NÃO ENCONTRADO")</f>
        <v>Outras Saídas</v>
      </c>
      <c r="L14058" s="50" t="str">
        <f>VLOOKUP(K14058,'Base -Receita-Despesa'!$B:$AS,1,FALSE)</f>
        <v>Outras Saídas</v>
      </c>
    </row>
    <row r="14059" spans="1:12" x14ac:dyDescent="0.3">
      <c r="A14059" s="82" t="str">
        <f t="shared" si="440"/>
        <v>2019</v>
      </c>
      <c r="B14059" s="260" t="s">
        <v>2228</v>
      </c>
      <c r="C14059" s="261" t="s">
        <v>138</v>
      </c>
      <c r="D14059" s="74" t="str">
        <f t="shared" si="439"/>
        <v>jun/2019</v>
      </c>
      <c r="E14059" s="264">
        <v>43633</v>
      </c>
      <c r="F14059" s="260" t="s">
        <v>1261</v>
      </c>
      <c r="G14059" s="260" t="s">
        <v>2229</v>
      </c>
      <c r="H14059" s="265" t="s">
        <v>2250</v>
      </c>
      <c r="I14059" s="265" t="s">
        <v>135</v>
      </c>
      <c r="J14059" s="265">
        <v>-9.5</v>
      </c>
      <c r="K14059" s="83" t="str">
        <f>IFERROR(IFERROR(VLOOKUP(I14059,'DE-PARA'!B:D,3,0),VLOOKUP(I14059,'DE-PARA'!C:D,2,0)),"NÃO ENCONTRADO")</f>
        <v>Outras Saídas</v>
      </c>
      <c r="L14059" s="50" t="str">
        <f>VLOOKUP(K14059,'Base -Receita-Despesa'!$B:$AS,1,FALSE)</f>
        <v>Outras Saídas</v>
      </c>
    </row>
    <row r="14060" spans="1:12" x14ac:dyDescent="0.3">
      <c r="A14060" s="82" t="str">
        <f t="shared" si="440"/>
        <v>2019</v>
      </c>
      <c r="B14060" s="260" t="s">
        <v>2228</v>
      </c>
      <c r="C14060" s="261" t="s">
        <v>138</v>
      </c>
      <c r="D14060" s="74" t="str">
        <f t="shared" si="439"/>
        <v>jun/2019</v>
      </c>
      <c r="E14060" s="264">
        <v>43633</v>
      </c>
      <c r="F14060" s="260" t="s">
        <v>1261</v>
      </c>
      <c r="G14060" s="260" t="s">
        <v>2229</v>
      </c>
      <c r="H14060" s="265" t="s">
        <v>2250</v>
      </c>
      <c r="I14060" s="265" t="s">
        <v>135</v>
      </c>
      <c r="J14060" s="265">
        <v>-9.5</v>
      </c>
      <c r="K14060" s="83" t="str">
        <f>IFERROR(IFERROR(VLOOKUP(I14060,'DE-PARA'!B:D,3,0),VLOOKUP(I14060,'DE-PARA'!C:D,2,0)),"NÃO ENCONTRADO")</f>
        <v>Outras Saídas</v>
      </c>
      <c r="L14060" s="50" t="str">
        <f>VLOOKUP(K14060,'Base -Receita-Despesa'!$B:$AS,1,FALSE)</f>
        <v>Outras Saídas</v>
      </c>
    </row>
    <row r="14061" spans="1:12" x14ac:dyDescent="0.3">
      <c r="A14061" s="82" t="str">
        <f t="shared" si="440"/>
        <v>2019</v>
      </c>
      <c r="B14061" s="260" t="s">
        <v>2228</v>
      </c>
      <c r="C14061" s="261" t="s">
        <v>138</v>
      </c>
      <c r="D14061" s="74" t="str">
        <f t="shared" si="439"/>
        <v>jun/2019</v>
      </c>
      <c r="E14061" s="264">
        <v>43633</v>
      </c>
      <c r="F14061" s="260">
        <v>39899</v>
      </c>
      <c r="G14061" s="260" t="s">
        <v>2229</v>
      </c>
      <c r="H14061" s="265" t="s">
        <v>4409</v>
      </c>
      <c r="I14061" s="265" t="s">
        <v>2182</v>
      </c>
      <c r="J14061" s="266">
        <v>-1260</v>
      </c>
      <c r="K14061" s="83" t="str">
        <f>IFERROR(IFERROR(VLOOKUP(I14061,'DE-PARA'!B:D,3,0),VLOOKUP(I14061,'DE-PARA'!C:D,2,0)),"NÃO ENCONTRADO")</f>
        <v>Materiais</v>
      </c>
      <c r="L14061" s="50" t="str">
        <f>VLOOKUP(K14061,'Base -Receita-Despesa'!$B:$AS,1,FALSE)</f>
        <v>Materiais</v>
      </c>
    </row>
    <row r="14062" spans="1:12" x14ac:dyDescent="0.3">
      <c r="A14062" s="82" t="str">
        <f t="shared" si="440"/>
        <v>2019</v>
      </c>
      <c r="B14062" s="260" t="s">
        <v>2228</v>
      </c>
      <c r="C14062" s="261" t="s">
        <v>138</v>
      </c>
      <c r="D14062" s="74" t="str">
        <f t="shared" si="439"/>
        <v>jun/2019</v>
      </c>
      <c r="E14062" s="264">
        <v>43633</v>
      </c>
      <c r="F14062" s="260">
        <v>1973</v>
      </c>
      <c r="G14062" s="260" t="s">
        <v>2229</v>
      </c>
      <c r="H14062" s="265" t="s">
        <v>4464</v>
      </c>
      <c r="I14062" s="265" t="s">
        <v>118</v>
      </c>
      <c r="J14062" s="266">
        <v>-116447.11</v>
      </c>
      <c r="K14062" s="83" t="str">
        <f>IFERROR(IFERROR(VLOOKUP(I14062,'DE-PARA'!B:D,3,0),VLOOKUP(I14062,'DE-PARA'!C:D,2,0)),"NÃO ENCONTRADO")</f>
        <v>Serviços</v>
      </c>
      <c r="L14062" s="50" t="str">
        <f>VLOOKUP(K14062,'Base -Receita-Despesa'!$B:$AS,1,FALSE)</f>
        <v>Serviços</v>
      </c>
    </row>
    <row r="14063" spans="1:12" x14ac:dyDescent="0.3">
      <c r="A14063" s="82" t="str">
        <f t="shared" si="440"/>
        <v>2019</v>
      </c>
      <c r="B14063" s="260" t="s">
        <v>2228</v>
      </c>
      <c r="C14063" s="261" t="s">
        <v>138</v>
      </c>
      <c r="D14063" s="74" t="str">
        <f t="shared" si="439"/>
        <v>jun/2019</v>
      </c>
      <c r="E14063" s="264">
        <v>43633</v>
      </c>
      <c r="F14063" s="260">
        <v>5691</v>
      </c>
      <c r="G14063" s="260" t="s">
        <v>2229</v>
      </c>
      <c r="H14063" s="265" t="s">
        <v>2349</v>
      </c>
      <c r="I14063" s="265" t="s">
        <v>181</v>
      </c>
      <c r="J14063" s="266">
        <v>-13660.25</v>
      </c>
      <c r="K14063" s="83" t="str">
        <f>IFERROR(IFERROR(VLOOKUP(I14063,'DE-PARA'!B:D,3,0),VLOOKUP(I14063,'DE-PARA'!C:D,2,0)),"NÃO ENCONTRADO")</f>
        <v>Serviços</v>
      </c>
      <c r="L14063" s="50" t="str">
        <f>VLOOKUP(K14063,'Base -Receita-Despesa'!$B:$AS,1,FALSE)</f>
        <v>Serviços</v>
      </c>
    </row>
    <row r="14064" spans="1:12" x14ac:dyDescent="0.3">
      <c r="A14064" s="82" t="str">
        <f t="shared" si="440"/>
        <v>2019</v>
      </c>
      <c r="B14064" s="260" t="s">
        <v>2228</v>
      </c>
      <c r="C14064" s="261" t="s">
        <v>138</v>
      </c>
      <c r="D14064" s="74" t="str">
        <f t="shared" si="439"/>
        <v>jun/2019</v>
      </c>
      <c r="E14064" s="264">
        <v>43633</v>
      </c>
      <c r="F14064" s="260">
        <v>5690</v>
      </c>
      <c r="G14064" s="260" t="s">
        <v>2229</v>
      </c>
      <c r="H14064" s="265" t="s">
        <v>2349</v>
      </c>
      <c r="I14064" s="265" t="s">
        <v>181</v>
      </c>
      <c r="J14064" s="266">
        <v>-20085.2</v>
      </c>
      <c r="K14064" s="83" t="str">
        <f>IFERROR(IFERROR(VLOOKUP(I14064,'DE-PARA'!B:D,3,0),VLOOKUP(I14064,'DE-PARA'!C:D,2,0)),"NÃO ENCONTRADO")</f>
        <v>Serviços</v>
      </c>
      <c r="L14064" s="50" t="str">
        <f>VLOOKUP(K14064,'Base -Receita-Despesa'!$B:$AS,1,FALSE)</f>
        <v>Serviços</v>
      </c>
    </row>
    <row r="14065" spans="1:12" x14ac:dyDescent="0.3">
      <c r="A14065" s="82" t="str">
        <f t="shared" si="440"/>
        <v>2019</v>
      </c>
      <c r="B14065" s="260" t="s">
        <v>2228</v>
      </c>
      <c r="C14065" s="261" t="s">
        <v>138</v>
      </c>
      <c r="D14065" s="74" t="str">
        <f t="shared" si="439"/>
        <v>jun/2019</v>
      </c>
      <c r="E14065" s="264">
        <v>43633</v>
      </c>
      <c r="F14065" s="260">
        <v>2359104</v>
      </c>
      <c r="G14065" s="260" t="s">
        <v>4584</v>
      </c>
      <c r="H14065" s="265" t="s">
        <v>2392</v>
      </c>
      <c r="I14065" s="265" t="s">
        <v>145</v>
      </c>
      <c r="J14065" s="266">
        <v>-6920.21</v>
      </c>
      <c r="K14065" s="83" t="str">
        <f>IFERROR(IFERROR(VLOOKUP(I14065,'DE-PARA'!B:D,3,0),VLOOKUP(I14065,'DE-PARA'!C:D,2,0)),"NÃO ENCONTRADO")</f>
        <v>Serviços</v>
      </c>
      <c r="L14065" s="50" t="str">
        <f>VLOOKUP(K14065,'Base -Receita-Despesa'!$B:$AS,1,FALSE)</f>
        <v>Serviços</v>
      </c>
    </row>
    <row r="14066" spans="1:12" x14ac:dyDescent="0.3">
      <c r="A14066" s="82" t="str">
        <f t="shared" si="440"/>
        <v>2019</v>
      </c>
      <c r="B14066" s="260" t="s">
        <v>2228</v>
      </c>
      <c r="C14066" s="261" t="s">
        <v>138</v>
      </c>
      <c r="D14066" s="74" t="str">
        <f t="shared" si="439"/>
        <v>jun/2019</v>
      </c>
      <c r="E14066" s="264">
        <v>43633</v>
      </c>
      <c r="F14066" s="260">
        <v>2359104</v>
      </c>
      <c r="G14066" s="260" t="s">
        <v>4585</v>
      </c>
      <c r="H14066" s="265" t="s">
        <v>2392</v>
      </c>
      <c r="I14066" s="265" t="s">
        <v>145</v>
      </c>
      <c r="J14066" s="266">
        <v>-6920.21</v>
      </c>
      <c r="K14066" s="83" t="str">
        <f>IFERROR(IFERROR(VLOOKUP(I14066,'DE-PARA'!B:D,3,0),VLOOKUP(I14066,'DE-PARA'!C:D,2,0)),"NÃO ENCONTRADO")</f>
        <v>Serviços</v>
      </c>
      <c r="L14066" s="50" t="str">
        <f>VLOOKUP(K14066,'Base -Receita-Despesa'!$B:$AS,1,FALSE)</f>
        <v>Serviços</v>
      </c>
    </row>
    <row r="14067" spans="1:12" x14ac:dyDescent="0.3">
      <c r="A14067" s="82" t="str">
        <f t="shared" si="440"/>
        <v>2019</v>
      </c>
      <c r="B14067" s="260" t="s">
        <v>2228</v>
      </c>
      <c r="C14067" s="261" t="s">
        <v>138</v>
      </c>
      <c r="D14067" s="74" t="str">
        <f t="shared" si="439"/>
        <v>jun/2019</v>
      </c>
      <c r="E14067" s="264">
        <v>43633</v>
      </c>
      <c r="F14067" s="260">
        <v>47</v>
      </c>
      <c r="G14067" s="260" t="s">
        <v>4586</v>
      </c>
      <c r="H14067" s="265" t="s">
        <v>2351</v>
      </c>
      <c r="I14067" s="270" t="s">
        <v>145</v>
      </c>
      <c r="J14067" s="266">
        <v>-21980</v>
      </c>
      <c r="K14067" s="83" t="str">
        <f>IFERROR(IFERROR(VLOOKUP(I14067,'DE-PARA'!B:D,3,0),VLOOKUP(I14067,'DE-PARA'!C:D,2,0)),"NÃO ENCONTRADO")</f>
        <v>Serviços</v>
      </c>
      <c r="L14067" s="50" t="str">
        <f>VLOOKUP(K14067,'Base -Receita-Despesa'!$B:$AS,1,FALSE)</f>
        <v>Serviços</v>
      </c>
    </row>
    <row r="14068" spans="1:12" x14ac:dyDescent="0.3">
      <c r="A14068" s="82" t="str">
        <f t="shared" si="440"/>
        <v>2019</v>
      </c>
      <c r="B14068" s="260" t="s">
        <v>2228</v>
      </c>
      <c r="C14068" s="261" t="s">
        <v>138</v>
      </c>
      <c r="D14068" s="74" t="str">
        <f t="shared" si="439"/>
        <v>jun/2019</v>
      </c>
      <c r="E14068" s="264">
        <v>43634</v>
      </c>
      <c r="F14068" s="260">
        <v>4011</v>
      </c>
      <c r="G14068" s="262" t="s">
        <v>2229</v>
      </c>
      <c r="H14068" s="265" t="s">
        <v>2231</v>
      </c>
      <c r="I14068" s="265" t="s">
        <v>2185</v>
      </c>
      <c r="J14068" s="266">
        <v>-3831.03</v>
      </c>
      <c r="K14068" s="83" t="str">
        <f>IFERROR(IFERROR(VLOOKUP(I14068,'DE-PARA'!B:D,3,0),VLOOKUP(I14068,'DE-PARA'!C:D,2,0)),"NÃO ENCONTRADO")</f>
        <v>Materiais</v>
      </c>
      <c r="L14068" s="50" t="str">
        <f>VLOOKUP(K14068,'Base -Receita-Despesa'!$B:$AS,1,FALSE)</f>
        <v>Materiais</v>
      </c>
    </row>
    <row r="14069" spans="1:12" x14ac:dyDescent="0.3">
      <c r="A14069" s="82" t="str">
        <f t="shared" si="440"/>
        <v>2019</v>
      </c>
      <c r="B14069" s="260" t="s">
        <v>2228</v>
      </c>
      <c r="C14069" s="261" t="s">
        <v>138</v>
      </c>
      <c r="D14069" s="74" t="str">
        <f t="shared" si="439"/>
        <v>jun/2019</v>
      </c>
      <c r="E14069" s="264">
        <v>43634</v>
      </c>
      <c r="F14069" s="260">
        <v>3213</v>
      </c>
      <c r="G14069" s="262" t="s">
        <v>2229</v>
      </c>
      <c r="H14069" s="265" t="s">
        <v>2231</v>
      </c>
      <c r="I14069" s="265" t="s">
        <v>2185</v>
      </c>
      <c r="J14069" s="266">
        <v>-1663.29</v>
      </c>
      <c r="K14069" s="83" t="str">
        <f>IFERROR(IFERROR(VLOOKUP(I14069,'DE-PARA'!B:D,3,0),VLOOKUP(I14069,'DE-PARA'!C:D,2,0)),"NÃO ENCONTRADO")</f>
        <v>Materiais</v>
      </c>
      <c r="L14069" s="50" t="str">
        <f>VLOOKUP(K14069,'Base -Receita-Despesa'!$B:$AS,1,FALSE)</f>
        <v>Materiais</v>
      </c>
    </row>
    <row r="14070" spans="1:12" x14ac:dyDescent="0.3">
      <c r="A14070" s="82" t="str">
        <f t="shared" si="440"/>
        <v>2019</v>
      </c>
      <c r="B14070" s="260" t="s">
        <v>2228</v>
      </c>
      <c r="C14070" s="261" t="s">
        <v>138</v>
      </c>
      <c r="D14070" s="74" t="str">
        <f t="shared" si="439"/>
        <v>jun/2019</v>
      </c>
      <c r="E14070" s="264">
        <v>43634</v>
      </c>
      <c r="F14070" s="260">
        <v>4028</v>
      </c>
      <c r="G14070" s="262" t="s">
        <v>2229</v>
      </c>
      <c r="H14070" s="265" t="s">
        <v>2231</v>
      </c>
      <c r="I14070" s="265" t="s">
        <v>2185</v>
      </c>
      <c r="J14070" s="266">
        <v>-3630.46</v>
      </c>
      <c r="K14070" s="83" t="str">
        <f>IFERROR(IFERROR(VLOOKUP(I14070,'DE-PARA'!B:D,3,0),VLOOKUP(I14070,'DE-PARA'!C:D,2,0)),"NÃO ENCONTRADO")</f>
        <v>Materiais</v>
      </c>
      <c r="L14070" s="50" t="str">
        <f>VLOOKUP(K14070,'Base -Receita-Despesa'!$B:$AS,1,FALSE)</f>
        <v>Materiais</v>
      </c>
    </row>
    <row r="14071" spans="1:12" x14ac:dyDescent="0.3">
      <c r="A14071" s="82" t="str">
        <f t="shared" si="440"/>
        <v>2019</v>
      </c>
      <c r="B14071" s="260" t="s">
        <v>2228</v>
      </c>
      <c r="C14071" s="261" t="s">
        <v>138</v>
      </c>
      <c r="D14071" s="74" t="str">
        <f t="shared" si="439"/>
        <v>jun/2019</v>
      </c>
      <c r="E14071" s="264">
        <v>43634</v>
      </c>
      <c r="F14071" s="260">
        <v>39338</v>
      </c>
      <c r="G14071" s="262" t="s">
        <v>2229</v>
      </c>
      <c r="H14071" s="265" t="s">
        <v>2231</v>
      </c>
      <c r="I14071" s="265" t="s">
        <v>2185</v>
      </c>
      <c r="J14071" s="265">
        <v>-950</v>
      </c>
      <c r="K14071" s="83" t="str">
        <f>IFERROR(IFERROR(VLOOKUP(I14071,'DE-PARA'!B:D,3,0),VLOOKUP(I14071,'DE-PARA'!C:D,2,0)),"NÃO ENCONTRADO")</f>
        <v>Materiais</v>
      </c>
      <c r="L14071" s="50" t="str">
        <f>VLOOKUP(K14071,'Base -Receita-Despesa'!$B:$AS,1,FALSE)</f>
        <v>Materiais</v>
      </c>
    </row>
    <row r="14072" spans="1:12" x14ac:dyDescent="0.3">
      <c r="A14072" s="82" t="str">
        <f t="shared" si="440"/>
        <v>2019</v>
      </c>
      <c r="B14072" s="260" t="s">
        <v>2228</v>
      </c>
      <c r="C14072" s="261" t="s">
        <v>138</v>
      </c>
      <c r="D14072" s="74" t="str">
        <f t="shared" si="439"/>
        <v>jun/2019</v>
      </c>
      <c r="E14072" s="264">
        <v>43634</v>
      </c>
      <c r="F14072" s="260">
        <v>2288824</v>
      </c>
      <c r="G14072" s="260" t="s">
        <v>2229</v>
      </c>
      <c r="H14072" s="265" t="s">
        <v>2684</v>
      </c>
      <c r="I14072" s="265" t="s">
        <v>145</v>
      </c>
      <c r="J14072" s="266">
        <v>-4425.05</v>
      </c>
      <c r="K14072" s="83" t="str">
        <f>IFERROR(IFERROR(VLOOKUP(I14072,'DE-PARA'!B:D,3,0),VLOOKUP(I14072,'DE-PARA'!C:D,2,0)),"NÃO ENCONTRADO")</f>
        <v>Serviços</v>
      </c>
      <c r="L14072" s="50" t="str">
        <f>VLOOKUP(K14072,'Base -Receita-Despesa'!$B:$AS,1,FALSE)</f>
        <v>Serviços</v>
      </c>
    </row>
    <row r="14073" spans="1:12" x14ac:dyDescent="0.3">
      <c r="A14073" s="82" t="str">
        <f t="shared" si="440"/>
        <v>2019</v>
      </c>
      <c r="B14073" s="260" t="s">
        <v>2228</v>
      </c>
      <c r="C14073" s="261" t="s">
        <v>138</v>
      </c>
      <c r="D14073" s="74" t="str">
        <f t="shared" si="439"/>
        <v>jun/2019</v>
      </c>
      <c r="E14073" s="264">
        <v>43634</v>
      </c>
      <c r="F14073" s="260">
        <v>2288824</v>
      </c>
      <c r="G14073" s="260" t="s">
        <v>2229</v>
      </c>
      <c r="H14073" s="265" t="s">
        <v>2684</v>
      </c>
      <c r="I14073" s="265" t="s">
        <v>145</v>
      </c>
      <c r="J14073" s="265">
        <v>-113.98</v>
      </c>
      <c r="K14073" s="83" t="str">
        <f>IFERROR(IFERROR(VLOOKUP(I14073,'DE-PARA'!B:D,3,0),VLOOKUP(I14073,'DE-PARA'!C:D,2,0)),"NÃO ENCONTRADO")</f>
        <v>Serviços</v>
      </c>
      <c r="L14073" s="50" t="str">
        <f>VLOOKUP(K14073,'Base -Receita-Despesa'!$B:$AS,1,FALSE)</f>
        <v>Serviços</v>
      </c>
    </row>
    <row r="14074" spans="1:12" x14ac:dyDescent="0.3">
      <c r="A14074" s="82" t="str">
        <f t="shared" si="440"/>
        <v>2019</v>
      </c>
      <c r="B14074" s="260" t="s">
        <v>2228</v>
      </c>
      <c r="C14074" s="261" t="s">
        <v>138</v>
      </c>
      <c r="D14074" s="74" t="str">
        <f t="shared" si="439"/>
        <v>jun/2019</v>
      </c>
      <c r="E14074" s="264">
        <v>43634</v>
      </c>
      <c r="F14074" s="260">
        <v>961</v>
      </c>
      <c r="G14074" s="260" t="s">
        <v>2229</v>
      </c>
      <c r="H14074" s="265" t="s">
        <v>1106</v>
      </c>
      <c r="I14074" s="265" t="s">
        <v>526</v>
      </c>
      <c r="J14074" s="266">
        <v>-15000</v>
      </c>
      <c r="K14074" s="83" t="str">
        <f>IFERROR(IFERROR(VLOOKUP(I14074,'DE-PARA'!B:D,3,0),VLOOKUP(I14074,'DE-PARA'!C:D,2,0)),"NÃO ENCONTRADO")</f>
        <v>Serviços</v>
      </c>
      <c r="L14074" s="50" t="str">
        <f>VLOOKUP(K14074,'Base -Receita-Despesa'!$B:$AS,1,FALSE)</f>
        <v>Serviços</v>
      </c>
    </row>
    <row r="14075" spans="1:12" x14ac:dyDescent="0.3">
      <c r="A14075" s="82" t="str">
        <f t="shared" si="440"/>
        <v>2019</v>
      </c>
      <c r="B14075" s="260" t="s">
        <v>2228</v>
      </c>
      <c r="C14075" s="261" t="s">
        <v>138</v>
      </c>
      <c r="D14075" s="74" t="str">
        <f t="shared" si="439"/>
        <v>jun/2019</v>
      </c>
      <c r="E14075" s="264">
        <v>43634</v>
      </c>
      <c r="F14075" s="260" t="s">
        <v>4587</v>
      </c>
      <c r="G14075" s="260" t="s">
        <v>2229</v>
      </c>
      <c r="H14075" s="265" t="s">
        <v>4588</v>
      </c>
      <c r="I14075" s="265" t="s">
        <v>2214</v>
      </c>
      <c r="J14075" s="266">
        <v>-16793.38</v>
      </c>
      <c r="K14075" s="83" t="str">
        <f>IFERROR(IFERROR(VLOOKUP(I14075,'DE-PARA'!B:D,3,0),VLOOKUP(I14075,'DE-PARA'!C:D,2,0)),"NÃO ENCONTRADO")</f>
        <v>Outras Saídas</v>
      </c>
      <c r="L14075" s="50" t="str">
        <f>VLOOKUP(K14075,'Base -Receita-Despesa'!$B:$AS,1,FALSE)</f>
        <v>Outras Saídas</v>
      </c>
    </row>
    <row r="14076" spans="1:12" x14ac:dyDescent="0.3">
      <c r="A14076" s="82" t="str">
        <f t="shared" si="440"/>
        <v>2019</v>
      </c>
      <c r="B14076" s="260" t="s">
        <v>2228</v>
      </c>
      <c r="C14076" s="261" t="s">
        <v>138</v>
      </c>
      <c r="D14076" s="74" t="str">
        <f t="shared" si="439"/>
        <v>jun/2019</v>
      </c>
      <c r="E14076" s="264">
        <v>43634</v>
      </c>
      <c r="F14076" s="260">
        <v>22090</v>
      </c>
      <c r="G14076" s="260" t="s">
        <v>2229</v>
      </c>
      <c r="H14076" s="268" t="s">
        <v>4402</v>
      </c>
      <c r="I14076" s="265" t="s">
        <v>2183</v>
      </c>
      <c r="J14076" s="265">
        <v>-611.48</v>
      </c>
      <c r="K14076" s="83" t="str">
        <f>IFERROR(IFERROR(VLOOKUP(I14076,'DE-PARA'!B:D,3,0),VLOOKUP(I14076,'DE-PARA'!C:D,2,0)),"NÃO ENCONTRADO")</f>
        <v>Materiais</v>
      </c>
      <c r="L14076" s="50" t="str">
        <f>VLOOKUP(K14076,'Base -Receita-Despesa'!$B:$AS,1,FALSE)</f>
        <v>Materiais</v>
      </c>
    </row>
    <row r="14077" spans="1:12" x14ac:dyDescent="0.3">
      <c r="A14077" s="82" t="str">
        <f t="shared" si="440"/>
        <v>2019</v>
      </c>
      <c r="B14077" s="260" t="s">
        <v>2228</v>
      </c>
      <c r="C14077" s="261" t="s">
        <v>138</v>
      </c>
      <c r="D14077" s="74" t="str">
        <f t="shared" si="439"/>
        <v>jun/2019</v>
      </c>
      <c r="E14077" s="264">
        <v>43634</v>
      </c>
      <c r="F14077" s="260">
        <v>22090</v>
      </c>
      <c r="G14077" s="260" t="s">
        <v>2229</v>
      </c>
      <c r="H14077" s="265" t="s">
        <v>4402</v>
      </c>
      <c r="I14077" s="265" t="s">
        <v>562</v>
      </c>
      <c r="J14077" s="265">
        <v>-16.63</v>
      </c>
      <c r="K14077" s="83" t="str">
        <f>IFERROR(IFERROR(VLOOKUP(I14077,'DE-PARA'!B:D,3,0),VLOOKUP(I14077,'DE-PARA'!C:D,2,0)),"NÃO ENCONTRADO")</f>
        <v>Outras Saídas</v>
      </c>
      <c r="L14077" s="50" t="str">
        <f>VLOOKUP(K14077,'Base -Receita-Despesa'!$B:$AS,1,FALSE)</f>
        <v>Outras Saídas</v>
      </c>
    </row>
    <row r="14078" spans="1:12" x14ac:dyDescent="0.3">
      <c r="A14078" s="82" t="str">
        <f t="shared" si="440"/>
        <v>2019</v>
      </c>
      <c r="B14078" s="260" t="s">
        <v>2228</v>
      </c>
      <c r="C14078" s="261" t="s">
        <v>138</v>
      </c>
      <c r="D14078" s="74" t="str">
        <f t="shared" si="439"/>
        <v>jun/2019</v>
      </c>
      <c r="E14078" s="264">
        <v>43634</v>
      </c>
      <c r="F14078" s="260">
        <v>643</v>
      </c>
      <c r="G14078" s="260" t="s">
        <v>2229</v>
      </c>
      <c r="H14078" s="265" t="s">
        <v>4589</v>
      </c>
      <c r="I14078" s="265" t="s">
        <v>2209</v>
      </c>
      <c r="J14078" s="266">
        <v>-3910.26</v>
      </c>
      <c r="K14078" s="83" t="str">
        <f>IFERROR(IFERROR(VLOOKUP(I14078,'DE-PARA'!B:D,3,0),VLOOKUP(I14078,'DE-PARA'!C:D,2,0)),"NÃO ENCONTRADO")</f>
        <v>Despesas com Viagens</v>
      </c>
      <c r="L14078" s="50" t="str">
        <f>VLOOKUP(K14078,'Base -Receita-Despesa'!$B:$AS,1,FALSE)</f>
        <v>Despesas com Viagens</v>
      </c>
    </row>
    <row r="14079" spans="1:12" x14ac:dyDescent="0.3">
      <c r="A14079" s="82" t="str">
        <f t="shared" si="440"/>
        <v>2019</v>
      </c>
      <c r="B14079" s="260" t="s">
        <v>2228</v>
      </c>
      <c r="C14079" s="261" t="s">
        <v>138</v>
      </c>
      <c r="D14079" s="74" t="str">
        <f t="shared" si="439"/>
        <v>jun/2019</v>
      </c>
      <c r="E14079" s="264">
        <v>43634</v>
      </c>
      <c r="F14079" s="260" t="s">
        <v>4423</v>
      </c>
      <c r="G14079" s="260" t="s">
        <v>2229</v>
      </c>
      <c r="H14079" s="265" t="s">
        <v>3357</v>
      </c>
      <c r="I14079" s="265" t="s">
        <v>540</v>
      </c>
      <c r="J14079" s="265">
        <v>-74.52</v>
      </c>
      <c r="K14079" s="83" t="str">
        <f>IFERROR(IFERROR(VLOOKUP(I14079,'DE-PARA'!B:D,3,0),VLOOKUP(I14079,'DE-PARA'!C:D,2,0)),"NÃO ENCONTRADO")</f>
        <v>Tributos, Taxas e Contribuições</v>
      </c>
      <c r="L14079" s="50" t="str">
        <f>VLOOKUP(K14079,'Base -Receita-Despesa'!$B:$AS,1,FALSE)</f>
        <v>Tributos, Taxas e Contribuições</v>
      </c>
    </row>
    <row r="14080" spans="1:12" x14ac:dyDescent="0.3">
      <c r="A14080" s="82" t="str">
        <f t="shared" si="440"/>
        <v>2019</v>
      </c>
      <c r="B14080" s="260" t="s">
        <v>2228</v>
      </c>
      <c r="C14080" s="261" t="s">
        <v>138</v>
      </c>
      <c r="D14080" s="74" t="str">
        <f t="shared" si="439"/>
        <v>jun/2019</v>
      </c>
      <c r="E14080" s="264">
        <v>43634</v>
      </c>
      <c r="F14080" s="260" t="s">
        <v>4412</v>
      </c>
      <c r="G14080" s="260" t="s">
        <v>2229</v>
      </c>
      <c r="H14080" s="265" t="s">
        <v>3121</v>
      </c>
      <c r="I14080" s="265" t="s">
        <v>130</v>
      </c>
      <c r="J14080" s="266">
        <v>-2416.23</v>
      </c>
      <c r="K14080" s="83" t="str">
        <f>IFERROR(IFERROR(VLOOKUP(I14080,'DE-PARA'!B:D,3,0),VLOOKUP(I14080,'DE-PARA'!C:D,2,0)),"NÃO ENCONTRADO")</f>
        <v>Rescisões Trabalhistas</v>
      </c>
      <c r="L14080" s="50" t="str">
        <f>VLOOKUP(K14080,'Base -Receita-Despesa'!$B:$AS,1,FALSE)</f>
        <v>Rescisões Trabalhistas</v>
      </c>
    </row>
    <row r="14081" spans="1:12" x14ac:dyDescent="0.3">
      <c r="A14081" s="82" t="str">
        <f t="shared" si="440"/>
        <v>2019</v>
      </c>
      <c r="B14081" s="260" t="s">
        <v>2228</v>
      </c>
      <c r="C14081" s="261" t="s">
        <v>138</v>
      </c>
      <c r="D14081" s="74" t="str">
        <f t="shared" si="439"/>
        <v>jun/2019</v>
      </c>
      <c r="E14081" s="264">
        <v>43634</v>
      </c>
      <c r="F14081" s="260" t="s">
        <v>3376</v>
      </c>
      <c r="G14081" s="260" t="s">
        <v>2229</v>
      </c>
      <c r="H14081" s="265" t="s">
        <v>3121</v>
      </c>
      <c r="I14081" s="265" t="s">
        <v>130</v>
      </c>
      <c r="J14081" s="266">
        <v>-5001.03</v>
      </c>
      <c r="K14081" s="83" t="str">
        <f>IFERROR(IFERROR(VLOOKUP(I14081,'DE-PARA'!B:D,3,0),VLOOKUP(I14081,'DE-PARA'!C:D,2,0)),"NÃO ENCONTRADO")</f>
        <v>Rescisões Trabalhistas</v>
      </c>
      <c r="L14081" s="50" t="str">
        <f>VLOOKUP(K14081,'Base -Receita-Despesa'!$B:$AS,1,FALSE)</f>
        <v>Rescisões Trabalhistas</v>
      </c>
    </row>
    <row r="14082" spans="1:12" x14ac:dyDescent="0.3">
      <c r="A14082" s="82" t="str">
        <f t="shared" si="440"/>
        <v>2019</v>
      </c>
      <c r="B14082" s="260" t="s">
        <v>2228</v>
      </c>
      <c r="C14082" s="261" t="s">
        <v>138</v>
      </c>
      <c r="D14082" s="74" t="str">
        <f t="shared" si="439"/>
        <v>jun/2019</v>
      </c>
      <c r="E14082" s="264">
        <v>43634</v>
      </c>
      <c r="F14082" s="260" t="s">
        <v>1621</v>
      </c>
      <c r="G14082" s="260" t="s">
        <v>2229</v>
      </c>
      <c r="H14082" s="265" t="s">
        <v>4590</v>
      </c>
      <c r="I14082" s="265" t="s">
        <v>195</v>
      </c>
      <c r="J14082" s="266">
        <v>-139686.51999999999</v>
      </c>
      <c r="K14082" s="83" t="str">
        <f>IFERROR(IFERROR(VLOOKUP(I14082,'DE-PARA'!B:D,3,0),VLOOKUP(I14082,'DE-PARA'!C:D,2,0)),"NÃO ENCONTRADO")</f>
        <v>Encargos sobre Folha de Pagamento</v>
      </c>
      <c r="L14082" s="50" t="str">
        <f>VLOOKUP(K14082,'Base -Receita-Despesa'!$B:$AS,1,FALSE)</f>
        <v>Encargos sobre Folha de Pagamento</v>
      </c>
    </row>
    <row r="14083" spans="1:12" x14ac:dyDescent="0.3">
      <c r="A14083" s="82" t="str">
        <f t="shared" si="440"/>
        <v>2019</v>
      </c>
      <c r="B14083" s="260" t="s">
        <v>2228</v>
      </c>
      <c r="C14083" s="261" t="s">
        <v>138</v>
      </c>
      <c r="D14083" s="74" t="str">
        <f t="shared" si="439"/>
        <v>jun/2019</v>
      </c>
      <c r="E14083" s="264">
        <v>43634</v>
      </c>
      <c r="F14083" s="260">
        <v>14227</v>
      </c>
      <c r="G14083" s="260" t="s">
        <v>2229</v>
      </c>
      <c r="H14083" s="265" t="s">
        <v>4591</v>
      </c>
      <c r="I14083" s="265" t="s">
        <v>151</v>
      </c>
      <c r="J14083" s="265">
        <v>-399</v>
      </c>
      <c r="K14083" s="83" t="str">
        <f>IFERROR(IFERROR(VLOOKUP(I14083,'DE-PARA'!B:D,3,0),VLOOKUP(I14083,'DE-PARA'!C:D,2,0)),"NÃO ENCONTRADO")</f>
        <v>Concessionárias (água, luz e telefone)</v>
      </c>
      <c r="L14083" s="50" t="str">
        <f>VLOOKUP(K14083,'Base -Receita-Despesa'!$B:$AS,1,FALSE)</f>
        <v>Concessionárias (água, luz e telefone)</v>
      </c>
    </row>
    <row r="14084" spans="1:12" x14ac:dyDescent="0.3">
      <c r="A14084" s="82" t="str">
        <f t="shared" si="440"/>
        <v>2019</v>
      </c>
      <c r="B14084" s="260" t="s">
        <v>2228</v>
      </c>
      <c r="C14084" s="261" t="s">
        <v>138</v>
      </c>
      <c r="D14084" s="74" t="str">
        <f t="shared" ref="D14084:D14147" si="441">TEXT(E14084,"mmm/aaaa")</f>
        <v>jun/2019</v>
      </c>
      <c r="E14084" s="264">
        <v>43634</v>
      </c>
      <c r="F14084" s="260">
        <v>14227</v>
      </c>
      <c r="G14084" s="260" t="s">
        <v>2229</v>
      </c>
      <c r="H14084" s="265" t="s">
        <v>4591</v>
      </c>
      <c r="I14084" s="265" t="s">
        <v>562</v>
      </c>
      <c r="J14084" s="265">
        <v>-55.86</v>
      </c>
      <c r="K14084" s="83" t="str">
        <f>IFERROR(IFERROR(VLOOKUP(I14084,'DE-PARA'!B:D,3,0),VLOOKUP(I14084,'DE-PARA'!C:D,2,0)),"NÃO ENCONTRADO")</f>
        <v>Outras Saídas</v>
      </c>
      <c r="L14084" s="50" t="str">
        <f>VLOOKUP(K14084,'Base -Receita-Despesa'!$B:$AS,1,FALSE)</f>
        <v>Outras Saídas</v>
      </c>
    </row>
    <row r="14085" spans="1:12" x14ac:dyDescent="0.3">
      <c r="A14085" s="82" t="str">
        <f t="shared" si="440"/>
        <v>2019</v>
      </c>
      <c r="B14085" s="260" t="s">
        <v>2228</v>
      </c>
      <c r="C14085" s="261" t="s">
        <v>138</v>
      </c>
      <c r="D14085" s="74" t="str">
        <f t="shared" si="441"/>
        <v>jun/2019</v>
      </c>
      <c r="E14085" s="264">
        <v>43634</v>
      </c>
      <c r="F14085" s="260" t="s">
        <v>4412</v>
      </c>
      <c r="G14085" s="260" t="s">
        <v>2229</v>
      </c>
      <c r="H14085" s="265" t="s">
        <v>4592</v>
      </c>
      <c r="I14085" s="265" t="s">
        <v>130</v>
      </c>
      <c r="J14085" s="266">
        <v>-4037.61</v>
      </c>
      <c r="K14085" s="83" t="str">
        <f>IFERROR(IFERROR(VLOOKUP(I14085,'DE-PARA'!B:D,3,0),VLOOKUP(I14085,'DE-PARA'!C:D,2,0)),"NÃO ENCONTRADO")</f>
        <v>Rescisões Trabalhistas</v>
      </c>
      <c r="L14085" s="50" t="str">
        <f>VLOOKUP(K14085,'Base -Receita-Despesa'!$B:$AS,1,FALSE)</f>
        <v>Rescisões Trabalhistas</v>
      </c>
    </row>
    <row r="14086" spans="1:12" x14ac:dyDescent="0.3">
      <c r="A14086" s="82" t="str">
        <f t="shared" si="440"/>
        <v>2019</v>
      </c>
      <c r="B14086" s="260" t="s">
        <v>2228</v>
      </c>
      <c r="C14086" s="261" t="s">
        <v>138</v>
      </c>
      <c r="D14086" s="74" t="str">
        <f t="shared" si="441"/>
        <v>jun/2019</v>
      </c>
      <c r="E14086" s="264">
        <v>43634</v>
      </c>
      <c r="F14086" s="260" t="s">
        <v>3376</v>
      </c>
      <c r="G14086" s="260" t="s">
        <v>2229</v>
      </c>
      <c r="H14086" s="265" t="s">
        <v>4592</v>
      </c>
      <c r="I14086" s="265" t="s">
        <v>130</v>
      </c>
      <c r="J14086" s="266">
        <v>-6314.68</v>
      </c>
      <c r="K14086" s="83" t="str">
        <f>IFERROR(IFERROR(VLOOKUP(I14086,'DE-PARA'!B:D,3,0),VLOOKUP(I14086,'DE-PARA'!C:D,2,0)),"NÃO ENCONTRADO")</f>
        <v>Rescisões Trabalhistas</v>
      </c>
      <c r="L14086" s="50" t="str">
        <f>VLOOKUP(K14086,'Base -Receita-Despesa'!$B:$AS,1,FALSE)</f>
        <v>Rescisões Trabalhistas</v>
      </c>
    </row>
    <row r="14087" spans="1:12" x14ac:dyDescent="0.3">
      <c r="A14087" s="82" t="str">
        <f t="shared" si="440"/>
        <v>2019</v>
      </c>
      <c r="B14087" s="260" t="s">
        <v>2228</v>
      </c>
      <c r="C14087" s="261" t="s">
        <v>138</v>
      </c>
      <c r="D14087" s="74" t="str">
        <f t="shared" si="441"/>
        <v>jun/2019</v>
      </c>
      <c r="E14087" s="264">
        <v>43634</v>
      </c>
      <c r="F14087" s="260" t="s">
        <v>1070</v>
      </c>
      <c r="G14087" s="260" t="s">
        <v>2229</v>
      </c>
      <c r="H14087" s="265" t="s">
        <v>1071</v>
      </c>
      <c r="I14087" s="265" t="s">
        <v>2237</v>
      </c>
      <c r="J14087" s="266">
        <v>208978.51</v>
      </c>
      <c r="K14087" s="83" t="str">
        <f>IFERROR(IFERROR(VLOOKUP(I14087,'DE-PARA'!B:D,3,0),VLOOKUP(I14087,'DE-PARA'!C:D,2,0)),"NÃO ENCONTRADO")</f>
        <v>Entrada Conta Aplicação (+)</v>
      </c>
      <c r="L14087" s="50" t="str">
        <f>VLOOKUP(K14087,'Base -Receita-Despesa'!$B:$AS,1,FALSE)</f>
        <v>ENTRADA CONTA APLICAÇÃO (+)</v>
      </c>
    </row>
    <row r="14088" spans="1:12" x14ac:dyDescent="0.3">
      <c r="A14088" s="82" t="str">
        <f t="shared" si="440"/>
        <v>2019</v>
      </c>
      <c r="B14088" s="260" t="s">
        <v>2228</v>
      </c>
      <c r="C14088" s="261" t="s">
        <v>138</v>
      </c>
      <c r="D14088" s="74" t="str">
        <f t="shared" si="441"/>
        <v>jun/2019</v>
      </c>
      <c r="E14088" s="264">
        <v>43634</v>
      </c>
      <c r="F14088" s="260" t="s">
        <v>1261</v>
      </c>
      <c r="G14088" s="260" t="s">
        <v>2229</v>
      </c>
      <c r="H14088" s="265" t="s">
        <v>2250</v>
      </c>
      <c r="I14088" s="265" t="s">
        <v>135</v>
      </c>
      <c r="J14088" s="265">
        <v>-9.5</v>
      </c>
      <c r="K14088" s="83" t="str">
        <f>IFERROR(IFERROR(VLOOKUP(I14088,'DE-PARA'!B:D,3,0),VLOOKUP(I14088,'DE-PARA'!C:D,2,0)),"NÃO ENCONTRADO")</f>
        <v>Outras Saídas</v>
      </c>
      <c r="L14088" s="50" t="str">
        <f>VLOOKUP(K14088,'Base -Receita-Despesa'!$B:$AS,1,FALSE)</f>
        <v>Outras Saídas</v>
      </c>
    </row>
    <row r="14089" spans="1:12" x14ac:dyDescent="0.3">
      <c r="A14089" s="82" t="str">
        <f t="shared" si="440"/>
        <v>2019</v>
      </c>
      <c r="B14089" s="260" t="s">
        <v>2228</v>
      </c>
      <c r="C14089" s="261" t="s">
        <v>138</v>
      </c>
      <c r="D14089" s="74" t="str">
        <f t="shared" si="441"/>
        <v>jun/2019</v>
      </c>
      <c r="E14089" s="264">
        <v>43634</v>
      </c>
      <c r="F14089" s="260" t="s">
        <v>1261</v>
      </c>
      <c r="G14089" s="260" t="s">
        <v>2229</v>
      </c>
      <c r="H14089" s="265" t="s">
        <v>2250</v>
      </c>
      <c r="I14089" s="265" t="s">
        <v>135</v>
      </c>
      <c r="J14089" s="265">
        <v>-9.5</v>
      </c>
      <c r="K14089" s="83" t="str">
        <f>IFERROR(IFERROR(VLOOKUP(I14089,'DE-PARA'!B:D,3,0),VLOOKUP(I14089,'DE-PARA'!C:D,2,0)),"NÃO ENCONTRADO")</f>
        <v>Outras Saídas</v>
      </c>
      <c r="L14089" s="50" t="str">
        <f>VLOOKUP(K14089,'Base -Receita-Despesa'!$B:$AS,1,FALSE)</f>
        <v>Outras Saídas</v>
      </c>
    </row>
    <row r="14090" spans="1:12" x14ac:dyDescent="0.3">
      <c r="A14090" s="82" t="str">
        <f t="shared" si="440"/>
        <v>2019</v>
      </c>
      <c r="B14090" s="260" t="s">
        <v>2228</v>
      </c>
      <c r="C14090" s="261" t="s">
        <v>138</v>
      </c>
      <c r="D14090" s="74" t="str">
        <f t="shared" si="441"/>
        <v>jun/2019</v>
      </c>
      <c r="E14090" s="264">
        <v>43634</v>
      </c>
      <c r="F14090" s="260" t="s">
        <v>1261</v>
      </c>
      <c r="G14090" s="260" t="s">
        <v>2229</v>
      </c>
      <c r="H14090" s="265" t="s">
        <v>2250</v>
      </c>
      <c r="I14090" s="265" t="s">
        <v>135</v>
      </c>
      <c r="J14090" s="265">
        <v>-9.5</v>
      </c>
      <c r="K14090" s="83" t="str">
        <f>IFERROR(IFERROR(VLOOKUP(I14090,'DE-PARA'!B:D,3,0),VLOOKUP(I14090,'DE-PARA'!C:D,2,0)),"NÃO ENCONTRADO")</f>
        <v>Outras Saídas</v>
      </c>
      <c r="L14090" s="50" t="str">
        <f>VLOOKUP(K14090,'Base -Receita-Despesa'!$B:$AS,1,FALSE)</f>
        <v>Outras Saídas</v>
      </c>
    </row>
    <row r="14091" spans="1:12" x14ac:dyDescent="0.3">
      <c r="A14091" s="82" t="str">
        <f t="shared" si="440"/>
        <v>2019</v>
      </c>
      <c r="B14091" s="260" t="s">
        <v>2228</v>
      </c>
      <c r="C14091" s="261" t="s">
        <v>138</v>
      </c>
      <c r="D14091" s="74" t="str">
        <f t="shared" si="441"/>
        <v>jun/2019</v>
      </c>
      <c r="E14091" s="264">
        <v>43634</v>
      </c>
      <c r="F14091" s="260" t="s">
        <v>1261</v>
      </c>
      <c r="G14091" s="260" t="s">
        <v>2229</v>
      </c>
      <c r="H14091" s="265" t="s">
        <v>2250</v>
      </c>
      <c r="I14091" s="265" t="s">
        <v>135</v>
      </c>
      <c r="J14091" s="265">
        <v>-9.5</v>
      </c>
      <c r="K14091" s="83" t="str">
        <f>IFERROR(IFERROR(VLOOKUP(I14091,'DE-PARA'!B:D,3,0),VLOOKUP(I14091,'DE-PARA'!C:D,2,0)),"NÃO ENCONTRADO")</f>
        <v>Outras Saídas</v>
      </c>
      <c r="L14091" s="50" t="str">
        <f>VLOOKUP(K14091,'Base -Receita-Despesa'!$B:$AS,1,FALSE)</f>
        <v>Outras Saídas</v>
      </c>
    </row>
    <row r="14092" spans="1:12" x14ac:dyDescent="0.3">
      <c r="A14092" s="82" t="str">
        <f t="shared" si="440"/>
        <v>2019</v>
      </c>
      <c r="B14092" s="260" t="s">
        <v>2228</v>
      </c>
      <c r="C14092" s="261" t="s">
        <v>138</v>
      </c>
      <c r="D14092" s="74" t="str">
        <f t="shared" si="441"/>
        <v>jun/2019</v>
      </c>
      <c r="E14092" s="264">
        <v>43634</v>
      </c>
      <c r="F14092" s="260" t="s">
        <v>1261</v>
      </c>
      <c r="G14092" s="260" t="s">
        <v>2229</v>
      </c>
      <c r="H14092" s="265" t="s">
        <v>2250</v>
      </c>
      <c r="I14092" s="265" t="s">
        <v>135</v>
      </c>
      <c r="J14092" s="265">
        <v>-9.5</v>
      </c>
      <c r="K14092" s="83" t="str">
        <f>IFERROR(IFERROR(VLOOKUP(I14092,'DE-PARA'!B:D,3,0),VLOOKUP(I14092,'DE-PARA'!C:D,2,0)),"NÃO ENCONTRADO")</f>
        <v>Outras Saídas</v>
      </c>
      <c r="L14092" s="50" t="str">
        <f>VLOOKUP(K14092,'Base -Receita-Despesa'!$B:$AS,1,FALSE)</f>
        <v>Outras Saídas</v>
      </c>
    </row>
    <row r="14093" spans="1:12" x14ac:dyDescent="0.3">
      <c r="A14093" s="82" t="str">
        <f t="shared" si="440"/>
        <v>2019</v>
      </c>
      <c r="B14093" s="260" t="s">
        <v>2228</v>
      </c>
      <c r="C14093" s="261" t="s">
        <v>138</v>
      </c>
      <c r="D14093" s="74" t="str">
        <f t="shared" si="441"/>
        <v>jun/2019</v>
      </c>
      <c r="E14093" s="264">
        <v>43635</v>
      </c>
      <c r="F14093" s="260" t="s">
        <v>4412</v>
      </c>
      <c r="G14093" s="260" t="s">
        <v>2229</v>
      </c>
      <c r="H14093" s="265" t="s">
        <v>4480</v>
      </c>
      <c r="I14093" s="265" t="s">
        <v>130</v>
      </c>
      <c r="J14093" s="266">
        <v>-3681.36</v>
      </c>
      <c r="K14093" s="83" t="str">
        <f>IFERROR(IFERROR(VLOOKUP(I14093,'DE-PARA'!B:D,3,0),VLOOKUP(I14093,'DE-PARA'!C:D,2,0)),"NÃO ENCONTRADO")</f>
        <v>Rescisões Trabalhistas</v>
      </c>
      <c r="L14093" s="50" t="str">
        <f>VLOOKUP(K14093,'Base -Receita-Despesa'!$B:$AS,1,FALSE)</f>
        <v>Rescisões Trabalhistas</v>
      </c>
    </row>
    <row r="14094" spans="1:12" x14ac:dyDescent="0.3">
      <c r="A14094" s="82" t="str">
        <f t="shared" si="440"/>
        <v>2019</v>
      </c>
      <c r="B14094" s="260" t="s">
        <v>2228</v>
      </c>
      <c r="C14094" s="261" t="s">
        <v>138</v>
      </c>
      <c r="D14094" s="74" t="str">
        <f t="shared" si="441"/>
        <v>jun/2019</v>
      </c>
      <c r="E14094" s="264">
        <v>43635</v>
      </c>
      <c r="F14094" s="260" t="s">
        <v>3376</v>
      </c>
      <c r="G14094" s="260" t="s">
        <v>2229</v>
      </c>
      <c r="H14094" s="265" t="s">
        <v>4480</v>
      </c>
      <c r="I14094" s="265" t="s">
        <v>130</v>
      </c>
      <c r="J14094" s="266">
        <v>-2696.08</v>
      </c>
      <c r="K14094" s="83" t="str">
        <f>IFERROR(IFERROR(VLOOKUP(I14094,'DE-PARA'!B:D,3,0),VLOOKUP(I14094,'DE-PARA'!C:D,2,0)),"NÃO ENCONTRADO")</f>
        <v>Rescisões Trabalhistas</v>
      </c>
      <c r="L14094" s="50" t="str">
        <f>VLOOKUP(K14094,'Base -Receita-Despesa'!$B:$AS,1,FALSE)</f>
        <v>Rescisões Trabalhistas</v>
      </c>
    </row>
    <row r="14095" spans="1:12" x14ac:dyDescent="0.3">
      <c r="A14095" s="82" t="str">
        <f t="shared" si="440"/>
        <v>2019</v>
      </c>
      <c r="B14095" s="260" t="s">
        <v>2228</v>
      </c>
      <c r="C14095" s="261" t="s">
        <v>138</v>
      </c>
      <c r="D14095" s="74" t="str">
        <f t="shared" si="441"/>
        <v>jun/2019</v>
      </c>
      <c r="E14095" s="264">
        <v>43635</v>
      </c>
      <c r="F14095" s="260" t="s">
        <v>1261</v>
      </c>
      <c r="G14095" s="260" t="s">
        <v>2229</v>
      </c>
      <c r="H14095" s="265" t="s">
        <v>879</v>
      </c>
      <c r="I14095" s="265" t="s">
        <v>135</v>
      </c>
      <c r="J14095" s="265">
        <v>-9.5</v>
      </c>
      <c r="K14095" s="83" t="str">
        <f>IFERROR(IFERROR(VLOOKUP(I14095,'DE-PARA'!B:D,3,0),VLOOKUP(I14095,'DE-PARA'!C:D,2,0)),"NÃO ENCONTRADO")</f>
        <v>Outras Saídas</v>
      </c>
      <c r="L14095" s="50" t="str">
        <f>VLOOKUP(K14095,'Base -Receita-Despesa'!$B:$AS,1,FALSE)</f>
        <v>Outras Saídas</v>
      </c>
    </row>
    <row r="14096" spans="1:12" x14ac:dyDescent="0.3">
      <c r="A14096" s="82" t="str">
        <f t="shared" si="440"/>
        <v>2019</v>
      </c>
      <c r="B14096" s="260" t="s">
        <v>2228</v>
      </c>
      <c r="C14096" s="261" t="s">
        <v>138</v>
      </c>
      <c r="D14096" s="74" t="str">
        <f t="shared" si="441"/>
        <v>jun/2019</v>
      </c>
      <c r="E14096" s="264">
        <v>43635</v>
      </c>
      <c r="F14096" s="260" t="s">
        <v>1261</v>
      </c>
      <c r="G14096" s="260" t="s">
        <v>2229</v>
      </c>
      <c r="H14096" s="265" t="s">
        <v>879</v>
      </c>
      <c r="I14096" s="265" t="s">
        <v>135</v>
      </c>
      <c r="J14096" s="265">
        <v>-9.5</v>
      </c>
      <c r="K14096" s="83" t="str">
        <f>IFERROR(IFERROR(VLOOKUP(I14096,'DE-PARA'!B:D,3,0),VLOOKUP(I14096,'DE-PARA'!C:D,2,0)),"NÃO ENCONTRADO")</f>
        <v>Outras Saídas</v>
      </c>
      <c r="L14096" s="50" t="str">
        <f>VLOOKUP(K14096,'Base -Receita-Despesa'!$B:$AS,1,FALSE)</f>
        <v>Outras Saídas</v>
      </c>
    </row>
    <row r="14097" spans="1:12" x14ac:dyDescent="0.3">
      <c r="A14097" s="82" t="str">
        <f t="shared" si="440"/>
        <v>2019</v>
      </c>
      <c r="B14097" s="260" t="s">
        <v>2228</v>
      </c>
      <c r="C14097" s="261" t="s">
        <v>138</v>
      </c>
      <c r="D14097" s="74" t="str">
        <f t="shared" si="441"/>
        <v>jun/2019</v>
      </c>
      <c r="E14097" s="264">
        <v>43635</v>
      </c>
      <c r="F14097" s="260" t="s">
        <v>294</v>
      </c>
      <c r="G14097" s="260" t="s">
        <v>2229</v>
      </c>
      <c r="H14097" s="265" t="s">
        <v>4593</v>
      </c>
      <c r="I14097" s="265" t="s">
        <v>194</v>
      </c>
      <c r="J14097" s="266">
        <v>-24266.400000000001</v>
      </c>
      <c r="K14097" s="83" t="str">
        <f>IFERROR(IFERROR(VLOOKUP(I14097,'DE-PARA'!B:D,3,0),VLOOKUP(I14097,'DE-PARA'!C:D,2,0)),"NÃO ENCONTRADO")</f>
        <v>Encargos sobre Folha de Pagamento</v>
      </c>
      <c r="L14097" s="50" t="str">
        <f>VLOOKUP(K14097,'Base -Receita-Despesa'!$B:$AS,1,FALSE)</f>
        <v>Encargos sobre Folha de Pagamento</v>
      </c>
    </row>
    <row r="14098" spans="1:12" x14ac:dyDescent="0.3">
      <c r="A14098" s="82" t="str">
        <f t="shared" si="440"/>
        <v>2019</v>
      </c>
      <c r="B14098" s="260" t="s">
        <v>2228</v>
      </c>
      <c r="C14098" s="261" t="s">
        <v>138</v>
      </c>
      <c r="D14098" s="74" t="str">
        <f t="shared" si="441"/>
        <v>jun/2019</v>
      </c>
      <c r="E14098" s="264">
        <v>43635</v>
      </c>
      <c r="F14098" s="260">
        <v>24363</v>
      </c>
      <c r="G14098" s="260" t="s">
        <v>2229</v>
      </c>
      <c r="H14098" s="265" t="s">
        <v>3580</v>
      </c>
      <c r="I14098" s="265" t="s">
        <v>2193</v>
      </c>
      <c r="J14098" s="266">
        <v>-1802.79</v>
      </c>
      <c r="K14098" s="83" t="str">
        <f>IFERROR(IFERROR(VLOOKUP(I14098,'DE-PARA'!B:D,3,0),VLOOKUP(I14098,'DE-PARA'!C:D,2,0)),"NÃO ENCONTRADO")</f>
        <v>Materiais</v>
      </c>
      <c r="L14098" s="50" t="str">
        <f>VLOOKUP(K14098,'Base -Receita-Despesa'!$B:$AS,1,FALSE)</f>
        <v>Materiais</v>
      </c>
    </row>
    <row r="14099" spans="1:12" x14ac:dyDescent="0.3">
      <c r="A14099" s="82" t="str">
        <f t="shared" si="440"/>
        <v>2019</v>
      </c>
      <c r="B14099" s="260" t="s">
        <v>2228</v>
      </c>
      <c r="C14099" s="261" t="s">
        <v>138</v>
      </c>
      <c r="D14099" s="74" t="str">
        <f t="shared" si="441"/>
        <v>jun/2019</v>
      </c>
      <c r="E14099" s="264">
        <v>43635</v>
      </c>
      <c r="F14099" s="260">
        <v>4633431</v>
      </c>
      <c r="G14099" s="262" t="s">
        <v>2229</v>
      </c>
      <c r="H14099" s="265" t="s">
        <v>1638</v>
      </c>
      <c r="I14099" s="265" t="s">
        <v>151</v>
      </c>
      <c r="J14099" s="266">
        <v>-1822.54</v>
      </c>
      <c r="K14099" s="83" t="str">
        <f>IFERROR(IFERROR(VLOOKUP(I14099,'DE-PARA'!B:D,3,0),VLOOKUP(I14099,'DE-PARA'!C:D,2,0)),"NÃO ENCONTRADO")</f>
        <v>Concessionárias (água, luz e telefone)</v>
      </c>
      <c r="L14099" s="50" t="str">
        <f>VLOOKUP(K14099,'Base -Receita-Despesa'!$B:$AS,1,FALSE)</f>
        <v>Concessionárias (água, luz e telefone)</v>
      </c>
    </row>
    <row r="14100" spans="1:12" x14ac:dyDescent="0.3">
      <c r="A14100" s="82" t="str">
        <f t="shared" si="440"/>
        <v>2019</v>
      </c>
      <c r="B14100" s="260" t="s">
        <v>2228</v>
      </c>
      <c r="C14100" s="261" t="s">
        <v>138</v>
      </c>
      <c r="D14100" s="74" t="str">
        <f t="shared" si="441"/>
        <v>jun/2019</v>
      </c>
      <c r="E14100" s="264">
        <v>43635</v>
      </c>
      <c r="F14100" s="260">
        <v>4633432</v>
      </c>
      <c r="G14100" s="262" t="s">
        <v>2229</v>
      </c>
      <c r="H14100" s="265" t="s">
        <v>1638</v>
      </c>
      <c r="I14100" s="265" t="s">
        <v>151</v>
      </c>
      <c r="J14100" s="266">
        <v>-3229.36</v>
      </c>
      <c r="K14100" s="83" t="str">
        <f>IFERROR(IFERROR(VLOOKUP(I14100,'DE-PARA'!B:D,3,0),VLOOKUP(I14100,'DE-PARA'!C:D,2,0)),"NÃO ENCONTRADO")</f>
        <v>Concessionárias (água, luz e telefone)</v>
      </c>
      <c r="L14100" s="50" t="str">
        <f>VLOOKUP(K14100,'Base -Receita-Despesa'!$B:$AS,1,FALSE)</f>
        <v>Concessionárias (água, luz e telefone)</v>
      </c>
    </row>
    <row r="14101" spans="1:12" x14ac:dyDescent="0.3">
      <c r="A14101" s="82" t="str">
        <f t="shared" si="440"/>
        <v>2019</v>
      </c>
      <c r="B14101" s="260" t="s">
        <v>2228</v>
      </c>
      <c r="C14101" s="261" t="s">
        <v>138</v>
      </c>
      <c r="D14101" s="74" t="str">
        <f t="shared" si="441"/>
        <v>jun/2019</v>
      </c>
      <c r="E14101" s="264">
        <v>43635</v>
      </c>
      <c r="F14101" s="260" t="s">
        <v>4594</v>
      </c>
      <c r="G14101" s="260" t="s">
        <v>2229</v>
      </c>
      <c r="H14101" s="265" t="s">
        <v>4595</v>
      </c>
      <c r="I14101" s="265" t="s">
        <v>194</v>
      </c>
      <c r="J14101" s="266">
        <v>-4098.2700000000004</v>
      </c>
      <c r="K14101" s="83" t="str">
        <f>IFERROR(IFERROR(VLOOKUP(I14101,'DE-PARA'!B:D,3,0),VLOOKUP(I14101,'DE-PARA'!C:D,2,0)),"NÃO ENCONTRADO")</f>
        <v>Encargos sobre Folha de Pagamento</v>
      </c>
      <c r="L14101" s="50" t="str">
        <f>VLOOKUP(K14101,'Base -Receita-Despesa'!$B:$AS,1,FALSE)</f>
        <v>Encargos sobre Folha de Pagamento</v>
      </c>
    </row>
    <row r="14102" spans="1:12" x14ac:dyDescent="0.3">
      <c r="A14102" s="82" t="str">
        <f t="shared" si="440"/>
        <v>2019</v>
      </c>
      <c r="B14102" s="260" t="s">
        <v>2228</v>
      </c>
      <c r="C14102" s="261" t="s">
        <v>138</v>
      </c>
      <c r="D14102" s="74" t="str">
        <f t="shared" si="441"/>
        <v>jun/2019</v>
      </c>
      <c r="E14102" s="264">
        <v>43635</v>
      </c>
      <c r="F14102" s="260" t="s">
        <v>1070</v>
      </c>
      <c r="G14102" s="260" t="s">
        <v>2229</v>
      </c>
      <c r="H14102" s="265" t="s">
        <v>1071</v>
      </c>
      <c r="I14102" s="265" t="s">
        <v>2237</v>
      </c>
      <c r="J14102" s="266">
        <v>43661.47</v>
      </c>
      <c r="K14102" s="83" t="str">
        <f>IFERROR(IFERROR(VLOOKUP(I14102,'DE-PARA'!B:D,3,0),VLOOKUP(I14102,'DE-PARA'!C:D,2,0)),"NÃO ENCONTRADO")</f>
        <v>Entrada Conta Aplicação (+)</v>
      </c>
      <c r="L14102" s="50" t="str">
        <f>VLOOKUP(K14102,'Base -Receita-Despesa'!$B:$AS,1,FALSE)</f>
        <v>ENTRADA CONTA APLICAÇÃO (+)</v>
      </c>
    </row>
    <row r="14103" spans="1:12" x14ac:dyDescent="0.3">
      <c r="A14103" s="82" t="str">
        <f t="shared" si="440"/>
        <v>2019</v>
      </c>
      <c r="B14103" s="260" t="s">
        <v>2228</v>
      </c>
      <c r="C14103" s="261" t="s">
        <v>138</v>
      </c>
      <c r="D14103" s="74" t="str">
        <f t="shared" si="441"/>
        <v>jun/2019</v>
      </c>
      <c r="E14103" s="264">
        <v>43635</v>
      </c>
      <c r="F14103" s="260">
        <v>39260</v>
      </c>
      <c r="G14103" s="260" t="s">
        <v>2229</v>
      </c>
      <c r="H14103" s="265" t="s">
        <v>4409</v>
      </c>
      <c r="I14103" s="265" t="s">
        <v>2193</v>
      </c>
      <c r="J14103" s="265">
        <v>-202.75</v>
      </c>
      <c r="K14103" s="83" t="str">
        <f>IFERROR(IFERROR(VLOOKUP(I14103,'DE-PARA'!B:D,3,0),VLOOKUP(I14103,'DE-PARA'!C:D,2,0)),"NÃO ENCONTRADO")</f>
        <v>Materiais</v>
      </c>
      <c r="L14103" s="50" t="str">
        <f>VLOOKUP(K14103,'Base -Receita-Despesa'!$B:$AS,1,FALSE)</f>
        <v>Materiais</v>
      </c>
    </row>
    <row r="14104" spans="1:12" x14ac:dyDescent="0.3">
      <c r="A14104" s="82" t="str">
        <f t="shared" si="440"/>
        <v>2019</v>
      </c>
      <c r="B14104" s="260" t="s">
        <v>2228</v>
      </c>
      <c r="C14104" s="261" t="s">
        <v>138</v>
      </c>
      <c r="D14104" s="74" t="str">
        <f t="shared" si="441"/>
        <v>jun/2019</v>
      </c>
      <c r="E14104" s="264">
        <v>43635</v>
      </c>
      <c r="F14104" s="260">
        <v>460683</v>
      </c>
      <c r="G14104" s="260" t="s">
        <v>2229</v>
      </c>
      <c r="H14104" s="265" t="s">
        <v>2377</v>
      </c>
      <c r="I14104" s="265" t="s">
        <v>846</v>
      </c>
      <c r="J14104" s="266">
        <v>-1842.92</v>
      </c>
      <c r="K14104" s="83" t="str">
        <f>IFERROR(IFERROR(VLOOKUP(I14104,'DE-PARA'!B:D,3,0),VLOOKUP(I14104,'DE-PARA'!C:D,2,0)),"NÃO ENCONTRADO")</f>
        <v>Pessoal</v>
      </c>
      <c r="L14104" s="50" t="str">
        <f>VLOOKUP(K14104,'Base -Receita-Despesa'!$B:$AS,1,FALSE)</f>
        <v>Pessoal</v>
      </c>
    </row>
    <row r="14105" spans="1:12" x14ac:dyDescent="0.3">
      <c r="A14105" s="82" t="str">
        <f t="shared" si="440"/>
        <v>2019</v>
      </c>
      <c r="B14105" s="260" t="s">
        <v>2228</v>
      </c>
      <c r="C14105" s="261" t="s">
        <v>138</v>
      </c>
      <c r="D14105" s="74" t="str">
        <f t="shared" si="441"/>
        <v>jun/2019</v>
      </c>
      <c r="E14105" s="264">
        <v>43640</v>
      </c>
      <c r="F14105" s="260">
        <v>26</v>
      </c>
      <c r="G14105" s="260" t="s">
        <v>2229</v>
      </c>
      <c r="H14105" s="265" t="s">
        <v>3533</v>
      </c>
      <c r="I14105" s="265" t="s">
        <v>119</v>
      </c>
      <c r="J14105" s="266">
        <v>-148179.32</v>
      </c>
      <c r="K14105" s="83" t="str">
        <f>IFERROR(IFERROR(VLOOKUP(I14105,'DE-PARA'!B:D,3,0),VLOOKUP(I14105,'DE-PARA'!C:D,2,0)),"NÃO ENCONTRADO")</f>
        <v>Serviços</v>
      </c>
      <c r="L14105" s="50" t="str">
        <f>VLOOKUP(K14105,'Base -Receita-Despesa'!$B:$AS,1,FALSE)</f>
        <v>Serviços</v>
      </c>
    </row>
    <row r="14106" spans="1:12" x14ac:dyDescent="0.3">
      <c r="A14106" s="82" t="str">
        <f t="shared" si="440"/>
        <v>2019</v>
      </c>
      <c r="B14106" s="260" t="s">
        <v>2228</v>
      </c>
      <c r="C14106" s="261" t="s">
        <v>138</v>
      </c>
      <c r="D14106" s="74" t="str">
        <f t="shared" si="441"/>
        <v>jun/2019</v>
      </c>
      <c r="E14106" s="264">
        <v>43640</v>
      </c>
      <c r="F14106" s="260" t="s">
        <v>1070</v>
      </c>
      <c r="G14106" s="260" t="s">
        <v>2229</v>
      </c>
      <c r="H14106" s="265" t="s">
        <v>1071</v>
      </c>
      <c r="I14106" s="265" t="s">
        <v>2237</v>
      </c>
      <c r="J14106" s="266">
        <v>148188.82</v>
      </c>
      <c r="K14106" s="83" t="str">
        <f>IFERROR(IFERROR(VLOOKUP(I14106,'DE-PARA'!B:D,3,0),VLOOKUP(I14106,'DE-PARA'!C:D,2,0)),"NÃO ENCONTRADO")</f>
        <v>Entrada Conta Aplicação (+)</v>
      </c>
      <c r="L14106" s="50" t="str">
        <f>VLOOKUP(K14106,'Base -Receita-Despesa'!$B:$AS,1,FALSE)</f>
        <v>ENTRADA CONTA APLICAÇÃO (+)</v>
      </c>
    </row>
    <row r="14107" spans="1:12" x14ac:dyDescent="0.3">
      <c r="A14107" s="82" t="str">
        <f t="shared" si="440"/>
        <v>2019</v>
      </c>
      <c r="B14107" s="260" t="s">
        <v>2228</v>
      </c>
      <c r="C14107" s="261" t="s">
        <v>138</v>
      </c>
      <c r="D14107" s="74" t="str">
        <f t="shared" si="441"/>
        <v>jun/2019</v>
      </c>
      <c r="E14107" s="264">
        <v>43640</v>
      </c>
      <c r="F14107" s="260" t="s">
        <v>1261</v>
      </c>
      <c r="G14107" s="260" t="s">
        <v>2229</v>
      </c>
      <c r="H14107" s="265" t="s">
        <v>2250</v>
      </c>
      <c r="I14107" s="265" t="s">
        <v>135</v>
      </c>
      <c r="J14107" s="265">
        <v>-9.5</v>
      </c>
      <c r="K14107" s="83" t="str">
        <f>IFERROR(IFERROR(VLOOKUP(I14107,'DE-PARA'!B:D,3,0),VLOOKUP(I14107,'DE-PARA'!C:D,2,0)),"NÃO ENCONTRADO")</f>
        <v>Outras Saídas</v>
      </c>
      <c r="L14107" s="50" t="str">
        <f>VLOOKUP(K14107,'Base -Receita-Despesa'!$B:$AS,1,FALSE)</f>
        <v>Outras Saídas</v>
      </c>
    </row>
    <row r="14108" spans="1:12" x14ac:dyDescent="0.3">
      <c r="A14108" s="82" t="str">
        <f t="shared" si="440"/>
        <v>2019</v>
      </c>
      <c r="B14108" s="260" t="s">
        <v>2228</v>
      </c>
      <c r="C14108" s="261" t="s">
        <v>138</v>
      </c>
      <c r="D14108" s="74" t="str">
        <f t="shared" si="441"/>
        <v>jun/2019</v>
      </c>
      <c r="E14108" s="264">
        <v>43642</v>
      </c>
      <c r="F14108" s="260">
        <v>463</v>
      </c>
      <c r="G14108" s="260" t="s">
        <v>2229</v>
      </c>
      <c r="H14108" s="267" t="s">
        <v>4385</v>
      </c>
      <c r="I14108" s="267" t="s">
        <v>120</v>
      </c>
      <c r="J14108" s="266">
        <v>-42620</v>
      </c>
      <c r="K14108" s="83" t="str">
        <f>IFERROR(IFERROR(VLOOKUP(I14108,'DE-PARA'!B:D,3,0),VLOOKUP(I14108,'DE-PARA'!C:D,2,0)),"NÃO ENCONTRADO")</f>
        <v>Serviços</v>
      </c>
      <c r="L14108" s="50" t="str">
        <f>VLOOKUP(K14108,'Base -Receita-Despesa'!$B:$AS,1,FALSE)</f>
        <v>Serviços</v>
      </c>
    </row>
    <row r="14109" spans="1:12" x14ac:dyDescent="0.3">
      <c r="A14109" s="82" t="str">
        <f t="shared" si="440"/>
        <v>2019</v>
      </c>
      <c r="B14109" s="260" t="s">
        <v>2228</v>
      </c>
      <c r="C14109" s="261" t="s">
        <v>138</v>
      </c>
      <c r="D14109" s="74" t="str">
        <f t="shared" si="441"/>
        <v>jun/2019</v>
      </c>
      <c r="E14109" s="264">
        <v>43642</v>
      </c>
      <c r="F14109" s="260" t="s">
        <v>1070</v>
      </c>
      <c r="G14109" s="260" t="s">
        <v>2229</v>
      </c>
      <c r="H14109" s="265" t="s">
        <v>1071</v>
      </c>
      <c r="I14109" s="265" t="s">
        <v>2237</v>
      </c>
      <c r="J14109" s="266">
        <v>42629.5</v>
      </c>
      <c r="K14109" s="83" t="str">
        <f>IFERROR(IFERROR(VLOOKUP(I14109,'DE-PARA'!B:D,3,0),VLOOKUP(I14109,'DE-PARA'!C:D,2,0)),"NÃO ENCONTRADO")</f>
        <v>Entrada Conta Aplicação (+)</v>
      </c>
      <c r="L14109" s="50" t="str">
        <f>VLOOKUP(K14109,'Base -Receita-Despesa'!$B:$AS,1,FALSE)</f>
        <v>ENTRADA CONTA APLICAÇÃO (+)</v>
      </c>
    </row>
    <row r="14110" spans="1:12" x14ac:dyDescent="0.3">
      <c r="A14110" s="82" t="str">
        <f t="shared" si="440"/>
        <v>2019</v>
      </c>
      <c r="B14110" s="260" t="s">
        <v>2228</v>
      </c>
      <c r="C14110" s="261" t="s">
        <v>138</v>
      </c>
      <c r="D14110" s="74" t="str">
        <f t="shared" si="441"/>
        <v>jun/2019</v>
      </c>
      <c r="E14110" s="264">
        <v>43642</v>
      </c>
      <c r="F14110" s="260" t="s">
        <v>1261</v>
      </c>
      <c r="G14110" s="260" t="s">
        <v>2229</v>
      </c>
      <c r="H14110" s="265" t="s">
        <v>2250</v>
      </c>
      <c r="I14110" s="265" t="s">
        <v>135</v>
      </c>
      <c r="J14110" s="265">
        <v>-9.5</v>
      </c>
      <c r="K14110" s="83" t="str">
        <f>IFERROR(IFERROR(VLOOKUP(I14110,'DE-PARA'!B:D,3,0),VLOOKUP(I14110,'DE-PARA'!C:D,2,0)),"NÃO ENCONTRADO")</f>
        <v>Outras Saídas</v>
      </c>
      <c r="L14110" s="50" t="str">
        <f>VLOOKUP(K14110,'Base -Receita-Despesa'!$B:$AS,1,FALSE)</f>
        <v>Outras Saídas</v>
      </c>
    </row>
    <row r="14111" spans="1:12" x14ac:dyDescent="0.3">
      <c r="A14111" s="82" t="str">
        <f t="shared" si="440"/>
        <v>2019</v>
      </c>
      <c r="B14111" s="260" t="s">
        <v>2228</v>
      </c>
      <c r="C14111" s="261" t="s">
        <v>138</v>
      </c>
      <c r="D14111" s="74" t="str">
        <f t="shared" si="441"/>
        <v>jun/2019</v>
      </c>
      <c r="E14111" s="264">
        <v>43643</v>
      </c>
      <c r="F14111" s="260">
        <v>1.26025419177034E+16</v>
      </c>
      <c r="G14111" s="260" t="s">
        <v>2229</v>
      </c>
      <c r="H14111" s="270" t="s">
        <v>2586</v>
      </c>
      <c r="I14111" s="270" t="s">
        <v>540</v>
      </c>
      <c r="J14111" s="265">
        <v>-201.25</v>
      </c>
      <c r="K14111" s="83" t="str">
        <f>IFERROR(IFERROR(VLOOKUP(I14111,'DE-PARA'!B:D,3,0),VLOOKUP(I14111,'DE-PARA'!C:D,2,0)),"NÃO ENCONTRADO")</f>
        <v>Tributos, Taxas e Contribuições</v>
      </c>
      <c r="L14111" s="50" t="str">
        <f>VLOOKUP(K14111,'Base -Receita-Despesa'!$B:$AS,1,FALSE)</f>
        <v>Tributos, Taxas e Contribuições</v>
      </c>
    </row>
    <row r="14112" spans="1:12" x14ac:dyDescent="0.3">
      <c r="A14112" s="82" t="str">
        <f t="shared" si="440"/>
        <v>2019</v>
      </c>
      <c r="B14112" s="260" t="s">
        <v>2228</v>
      </c>
      <c r="C14112" s="261" t="s">
        <v>138</v>
      </c>
      <c r="D14112" s="74" t="str">
        <f t="shared" si="441"/>
        <v>jun/2019</v>
      </c>
      <c r="E14112" s="264">
        <v>43643</v>
      </c>
      <c r="F14112" s="260">
        <v>15664</v>
      </c>
      <c r="G14112" s="260" t="s">
        <v>2229</v>
      </c>
      <c r="H14112" s="265" t="s">
        <v>4384</v>
      </c>
      <c r="I14112" s="265" t="s">
        <v>200</v>
      </c>
      <c r="J14112" s="266">
        <v>-9308.6200000000008</v>
      </c>
      <c r="K14112" s="83" t="str">
        <f>IFERROR(IFERROR(VLOOKUP(I14112,'DE-PARA'!B:D,3,0),VLOOKUP(I14112,'DE-PARA'!C:D,2,0)),"NÃO ENCONTRADO")</f>
        <v>Serviços</v>
      </c>
      <c r="L14112" s="50" t="str">
        <f>VLOOKUP(K14112,'Base -Receita-Despesa'!$B:$AS,1,FALSE)</f>
        <v>Serviços</v>
      </c>
    </row>
    <row r="14113" spans="1:12" x14ac:dyDescent="0.3">
      <c r="A14113" s="82" t="str">
        <f t="shared" si="440"/>
        <v>2019</v>
      </c>
      <c r="B14113" s="260" t="s">
        <v>2228</v>
      </c>
      <c r="C14113" s="261" t="s">
        <v>138</v>
      </c>
      <c r="D14113" s="74" t="str">
        <f t="shared" si="441"/>
        <v>jun/2019</v>
      </c>
      <c r="E14113" s="264">
        <v>43643</v>
      </c>
      <c r="F14113" s="260">
        <v>15481</v>
      </c>
      <c r="G14113" s="260" t="s">
        <v>2229</v>
      </c>
      <c r="H14113" s="265" t="s">
        <v>4384</v>
      </c>
      <c r="I14113" s="265" t="s">
        <v>200</v>
      </c>
      <c r="J14113" s="266">
        <v>-9308.61</v>
      </c>
      <c r="K14113" s="83" t="str">
        <f>IFERROR(IFERROR(VLOOKUP(I14113,'DE-PARA'!B:D,3,0),VLOOKUP(I14113,'DE-PARA'!C:D,2,0)),"NÃO ENCONTRADO")</f>
        <v>Serviços</v>
      </c>
      <c r="L14113" s="50" t="str">
        <f>VLOOKUP(K14113,'Base -Receita-Despesa'!$B:$AS,1,FALSE)</f>
        <v>Serviços</v>
      </c>
    </row>
    <row r="14114" spans="1:12" x14ac:dyDescent="0.3">
      <c r="A14114" s="82" t="str">
        <f t="shared" si="440"/>
        <v>2019</v>
      </c>
      <c r="B14114" s="260" t="s">
        <v>2228</v>
      </c>
      <c r="C14114" s="261" t="s">
        <v>138</v>
      </c>
      <c r="D14114" s="74" t="str">
        <f t="shared" si="441"/>
        <v>jun/2019</v>
      </c>
      <c r="E14114" s="264">
        <v>43643</v>
      </c>
      <c r="F14114" s="260" t="s">
        <v>131</v>
      </c>
      <c r="G14114" s="260" t="s">
        <v>2229</v>
      </c>
      <c r="H14114" s="265" t="s">
        <v>2866</v>
      </c>
      <c r="I14114" s="265" t="s">
        <v>133</v>
      </c>
      <c r="J14114" s="266">
        <v>-4618.1899999999996</v>
      </c>
      <c r="K14114" s="83" t="str">
        <f>IFERROR(IFERROR(VLOOKUP(I14114,'DE-PARA'!B:D,3,0),VLOOKUP(I14114,'DE-PARA'!C:D,2,0)),"NÃO ENCONTRADO")</f>
        <v>Pessoal</v>
      </c>
      <c r="L14114" s="50" t="str">
        <f>VLOOKUP(K14114,'Base -Receita-Despesa'!$B:$AS,1,FALSE)</f>
        <v>Pessoal</v>
      </c>
    </row>
    <row r="14115" spans="1:12" x14ac:dyDescent="0.3">
      <c r="A14115" s="82" t="str">
        <f t="shared" si="440"/>
        <v>2019</v>
      </c>
      <c r="B14115" s="260" t="s">
        <v>2228</v>
      </c>
      <c r="C14115" s="261" t="s">
        <v>138</v>
      </c>
      <c r="D14115" s="74" t="str">
        <f t="shared" si="441"/>
        <v>jun/2019</v>
      </c>
      <c r="E14115" s="264">
        <v>43643</v>
      </c>
      <c r="F14115" s="260" t="s">
        <v>131</v>
      </c>
      <c r="G14115" s="260" t="s">
        <v>2229</v>
      </c>
      <c r="H14115" s="265" t="s">
        <v>4596</v>
      </c>
      <c r="I14115" s="265" t="s">
        <v>133</v>
      </c>
      <c r="J14115" s="266">
        <v>-2856.76</v>
      </c>
      <c r="K14115" s="83" t="str">
        <f>IFERROR(IFERROR(VLOOKUP(I14115,'DE-PARA'!B:D,3,0),VLOOKUP(I14115,'DE-PARA'!C:D,2,0)),"NÃO ENCONTRADO")</f>
        <v>Pessoal</v>
      </c>
      <c r="L14115" s="50" t="str">
        <f>VLOOKUP(K14115,'Base -Receita-Despesa'!$B:$AS,1,FALSE)</f>
        <v>Pessoal</v>
      </c>
    </row>
    <row r="14116" spans="1:12" x14ac:dyDescent="0.3">
      <c r="A14116" s="82" t="str">
        <f t="shared" si="440"/>
        <v>2019</v>
      </c>
      <c r="B14116" s="260" t="s">
        <v>2228</v>
      </c>
      <c r="C14116" s="261" t="s">
        <v>138</v>
      </c>
      <c r="D14116" s="74" t="str">
        <f t="shared" si="441"/>
        <v>jun/2019</v>
      </c>
      <c r="E14116" s="264">
        <v>43643</v>
      </c>
      <c r="F14116" s="260" t="s">
        <v>131</v>
      </c>
      <c r="G14116" s="260" t="s">
        <v>2229</v>
      </c>
      <c r="H14116" s="265" t="s">
        <v>4558</v>
      </c>
      <c r="I14116" s="265" t="s">
        <v>133</v>
      </c>
      <c r="J14116" s="266">
        <v>-1876.51</v>
      </c>
      <c r="K14116" s="83" t="str">
        <f>IFERROR(IFERROR(VLOOKUP(I14116,'DE-PARA'!B:D,3,0),VLOOKUP(I14116,'DE-PARA'!C:D,2,0)),"NÃO ENCONTRADO")</f>
        <v>Pessoal</v>
      </c>
      <c r="L14116" s="50" t="str">
        <f>VLOOKUP(K14116,'Base -Receita-Despesa'!$B:$AS,1,FALSE)</f>
        <v>Pessoal</v>
      </c>
    </row>
    <row r="14117" spans="1:12" x14ac:dyDescent="0.3">
      <c r="A14117" s="82" t="str">
        <f t="shared" si="440"/>
        <v>2019</v>
      </c>
      <c r="B14117" s="260" t="s">
        <v>2228</v>
      </c>
      <c r="C14117" s="261" t="s">
        <v>138</v>
      </c>
      <c r="D14117" s="74" t="str">
        <f t="shared" si="441"/>
        <v>jun/2019</v>
      </c>
      <c r="E14117" s="264">
        <v>43643</v>
      </c>
      <c r="F14117" s="260" t="s">
        <v>131</v>
      </c>
      <c r="G14117" s="260" t="s">
        <v>2229</v>
      </c>
      <c r="H14117" s="265" t="s">
        <v>4559</v>
      </c>
      <c r="I14117" s="265" t="s">
        <v>133</v>
      </c>
      <c r="J14117" s="266">
        <v>-3497.28</v>
      </c>
      <c r="K14117" s="83" t="str">
        <f>IFERROR(IFERROR(VLOOKUP(I14117,'DE-PARA'!B:D,3,0),VLOOKUP(I14117,'DE-PARA'!C:D,2,0)),"NÃO ENCONTRADO")</f>
        <v>Pessoal</v>
      </c>
      <c r="L14117" s="50" t="str">
        <f>VLOOKUP(K14117,'Base -Receita-Despesa'!$B:$AS,1,FALSE)</f>
        <v>Pessoal</v>
      </c>
    </row>
    <row r="14118" spans="1:12" x14ac:dyDescent="0.3">
      <c r="A14118" s="82" t="str">
        <f t="shared" si="440"/>
        <v>2019</v>
      </c>
      <c r="B14118" s="260" t="s">
        <v>2228</v>
      </c>
      <c r="C14118" s="261" t="s">
        <v>138</v>
      </c>
      <c r="D14118" s="74" t="str">
        <f t="shared" si="441"/>
        <v>jun/2019</v>
      </c>
      <c r="E14118" s="264">
        <v>43643</v>
      </c>
      <c r="F14118" s="260" t="s">
        <v>131</v>
      </c>
      <c r="G14118" s="260" t="s">
        <v>2229</v>
      </c>
      <c r="H14118" s="265" t="s">
        <v>697</v>
      </c>
      <c r="I14118" s="265" t="s">
        <v>133</v>
      </c>
      <c r="J14118" s="266">
        <v>-2998.15</v>
      </c>
      <c r="K14118" s="83" t="str">
        <f>IFERROR(IFERROR(VLOOKUP(I14118,'DE-PARA'!B:D,3,0),VLOOKUP(I14118,'DE-PARA'!C:D,2,0)),"NÃO ENCONTRADO")</f>
        <v>Pessoal</v>
      </c>
      <c r="L14118" s="50" t="str">
        <f>VLOOKUP(K14118,'Base -Receita-Despesa'!$B:$AS,1,FALSE)</f>
        <v>Pessoal</v>
      </c>
    </row>
    <row r="14119" spans="1:12" x14ac:dyDescent="0.3">
      <c r="A14119" s="82" t="str">
        <f t="shared" si="440"/>
        <v>2019</v>
      </c>
      <c r="B14119" s="260" t="s">
        <v>2228</v>
      </c>
      <c r="C14119" s="261" t="s">
        <v>138</v>
      </c>
      <c r="D14119" s="74" t="str">
        <f t="shared" si="441"/>
        <v>jun/2019</v>
      </c>
      <c r="E14119" s="264">
        <v>43643</v>
      </c>
      <c r="F14119" s="260" t="s">
        <v>131</v>
      </c>
      <c r="G14119" s="260" t="s">
        <v>2229</v>
      </c>
      <c r="H14119" s="265" t="s">
        <v>4597</v>
      </c>
      <c r="I14119" s="265" t="s">
        <v>133</v>
      </c>
      <c r="J14119" s="266">
        <v>-1671.99</v>
      </c>
      <c r="K14119" s="83" t="str">
        <f>IFERROR(IFERROR(VLOOKUP(I14119,'DE-PARA'!B:D,3,0),VLOOKUP(I14119,'DE-PARA'!C:D,2,0)),"NÃO ENCONTRADO")</f>
        <v>Pessoal</v>
      </c>
      <c r="L14119" s="50" t="str">
        <f>VLOOKUP(K14119,'Base -Receita-Despesa'!$B:$AS,1,FALSE)</f>
        <v>Pessoal</v>
      </c>
    </row>
    <row r="14120" spans="1:12" x14ac:dyDescent="0.3">
      <c r="A14120" s="82" t="str">
        <f t="shared" si="440"/>
        <v>2019</v>
      </c>
      <c r="B14120" s="260" t="s">
        <v>2228</v>
      </c>
      <c r="C14120" s="261" t="s">
        <v>138</v>
      </c>
      <c r="D14120" s="74" t="str">
        <f t="shared" si="441"/>
        <v>jun/2019</v>
      </c>
      <c r="E14120" s="264">
        <v>43643</v>
      </c>
      <c r="F14120" s="260" t="s">
        <v>131</v>
      </c>
      <c r="G14120" s="260" t="s">
        <v>2229</v>
      </c>
      <c r="H14120" s="265" t="s">
        <v>4598</v>
      </c>
      <c r="I14120" s="265" t="s">
        <v>133</v>
      </c>
      <c r="J14120" s="266">
        <v>-1945.44</v>
      </c>
      <c r="K14120" s="83" t="str">
        <f>IFERROR(IFERROR(VLOOKUP(I14120,'DE-PARA'!B:D,3,0),VLOOKUP(I14120,'DE-PARA'!C:D,2,0)),"NÃO ENCONTRADO")</f>
        <v>Pessoal</v>
      </c>
      <c r="L14120" s="50" t="str">
        <f>VLOOKUP(K14120,'Base -Receita-Despesa'!$B:$AS,1,FALSE)</f>
        <v>Pessoal</v>
      </c>
    </row>
    <row r="14121" spans="1:12" x14ac:dyDescent="0.3">
      <c r="A14121" s="82" t="str">
        <f t="shared" si="440"/>
        <v>2019</v>
      </c>
      <c r="B14121" s="260" t="s">
        <v>2228</v>
      </c>
      <c r="C14121" s="261" t="s">
        <v>138</v>
      </c>
      <c r="D14121" s="74" t="str">
        <f t="shared" si="441"/>
        <v>jun/2019</v>
      </c>
      <c r="E14121" s="264">
        <v>43643</v>
      </c>
      <c r="F14121" s="260">
        <v>58</v>
      </c>
      <c r="G14121" s="262" t="s">
        <v>2229</v>
      </c>
      <c r="H14121" s="265" t="s">
        <v>3189</v>
      </c>
      <c r="I14121" s="265" t="s">
        <v>2176</v>
      </c>
      <c r="J14121" s="266">
        <v>-69000</v>
      </c>
      <c r="K14121" s="83" t="str">
        <f>IFERROR(IFERROR(VLOOKUP(I14121,'DE-PARA'!B:D,3,0),VLOOKUP(I14121,'DE-PARA'!C:D,2,0)),"NÃO ENCONTRADO")</f>
        <v>Pessoal</v>
      </c>
      <c r="L14121" s="50" t="str">
        <f>VLOOKUP(K14121,'Base -Receita-Despesa'!$B:$AS,1,FALSE)</f>
        <v>Pessoal</v>
      </c>
    </row>
    <row r="14122" spans="1:12" x14ac:dyDescent="0.3">
      <c r="A14122" s="82" t="str">
        <f t="shared" ref="A14122:A14185" si="442">IF(K14122="NÃO ENCONTRADO",0,RIGHT(D14122,4))</f>
        <v>2019</v>
      </c>
      <c r="B14122" s="260" t="s">
        <v>2228</v>
      </c>
      <c r="C14122" s="261" t="s">
        <v>138</v>
      </c>
      <c r="D14122" s="74" t="str">
        <f t="shared" si="441"/>
        <v>jun/2019</v>
      </c>
      <c r="E14122" s="264">
        <v>43643</v>
      </c>
      <c r="F14122" s="260">
        <v>59</v>
      </c>
      <c r="G14122" s="262" t="s">
        <v>2229</v>
      </c>
      <c r="H14122" s="265" t="s">
        <v>3189</v>
      </c>
      <c r="I14122" s="265" t="s">
        <v>2176</v>
      </c>
      <c r="J14122" s="266">
        <v>-8568.1299999999992</v>
      </c>
      <c r="K14122" s="83" t="str">
        <f>IFERROR(IFERROR(VLOOKUP(I14122,'DE-PARA'!B:D,3,0),VLOOKUP(I14122,'DE-PARA'!C:D,2,0)),"NÃO ENCONTRADO")</f>
        <v>Pessoal</v>
      </c>
      <c r="L14122" s="50" t="str">
        <f>VLOOKUP(K14122,'Base -Receita-Despesa'!$B:$AS,1,FALSE)</f>
        <v>Pessoal</v>
      </c>
    </row>
    <row r="14123" spans="1:12" x14ac:dyDescent="0.3">
      <c r="A14123" s="82" t="str">
        <f t="shared" si="442"/>
        <v>2019</v>
      </c>
      <c r="B14123" s="260" t="s">
        <v>2228</v>
      </c>
      <c r="C14123" s="261" t="s">
        <v>138</v>
      </c>
      <c r="D14123" s="74" t="str">
        <f t="shared" si="441"/>
        <v>jun/2019</v>
      </c>
      <c r="E14123" s="264">
        <v>43643</v>
      </c>
      <c r="F14123" s="260">
        <v>60</v>
      </c>
      <c r="G14123" s="262" t="s">
        <v>2229</v>
      </c>
      <c r="H14123" s="265" t="s">
        <v>3189</v>
      </c>
      <c r="I14123" s="265" t="s">
        <v>2176</v>
      </c>
      <c r="J14123" s="266">
        <v>-18679.900000000001</v>
      </c>
      <c r="K14123" s="83" t="str">
        <f>IFERROR(IFERROR(VLOOKUP(I14123,'DE-PARA'!B:D,3,0),VLOOKUP(I14123,'DE-PARA'!C:D,2,0)),"NÃO ENCONTRADO")</f>
        <v>Pessoal</v>
      </c>
      <c r="L14123" s="50" t="str">
        <f>VLOOKUP(K14123,'Base -Receita-Despesa'!$B:$AS,1,FALSE)</f>
        <v>Pessoal</v>
      </c>
    </row>
    <row r="14124" spans="1:12" x14ac:dyDescent="0.3">
      <c r="A14124" s="82" t="str">
        <f t="shared" si="442"/>
        <v>2019</v>
      </c>
      <c r="B14124" s="260" t="s">
        <v>2228</v>
      </c>
      <c r="C14124" s="261" t="s">
        <v>138</v>
      </c>
      <c r="D14124" s="74" t="str">
        <f t="shared" si="441"/>
        <v>jun/2019</v>
      </c>
      <c r="E14124" s="264">
        <v>43643</v>
      </c>
      <c r="F14124" s="260" t="s">
        <v>131</v>
      </c>
      <c r="G14124" s="260" t="s">
        <v>2229</v>
      </c>
      <c r="H14124" s="265" t="s">
        <v>3363</v>
      </c>
      <c r="I14124" s="265" t="s">
        <v>133</v>
      </c>
      <c r="J14124" s="266">
        <v>-1769.92</v>
      </c>
      <c r="K14124" s="83" t="str">
        <f>IFERROR(IFERROR(VLOOKUP(I14124,'DE-PARA'!B:D,3,0),VLOOKUP(I14124,'DE-PARA'!C:D,2,0)),"NÃO ENCONTRADO")</f>
        <v>Pessoal</v>
      </c>
      <c r="L14124" s="50" t="str">
        <f>VLOOKUP(K14124,'Base -Receita-Despesa'!$B:$AS,1,FALSE)</f>
        <v>Pessoal</v>
      </c>
    </row>
    <row r="14125" spans="1:12" x14ac:dyDescent="0.3">
      <c r="A14125" s="82" t="str">
        <f t="shared" si="442"/>
        <v>2019</v>
      </c>
      <c r="B14125" s="260" t="s">
        <v>2228</v>
      </c>
      <c r="C14125" s="261" t="s">
        <v>138</v>
      </c>
      <c r="D14125" s="74" t="str">
        <f t="shared" si="441"/>
        <v>jun/2019</v>
      </c>
      <c r="E14125" s="264">
        <v>43643</v>
      </c>
      <c r="F14125" s="260">
        <v>88</v>
      </c>
      <c r="G14125" s="260" t="s">
        <v>2229</v>
      </c>
      <c r="H14125" s="265" t="s">
        <v>3242</v>
      </c>
      <c r="I14125" s="265" t="s">
        <v>2212</v>
      </c>
      <c r="J14125" s="266">
        <v>-19452</v>
      </c>
      <c r="K14125" s="83" t="str">
        <f>IFERROR(IFERROR(VLOOKUP(I14125,'DE-PARA'!B:D,3,0),VLOOKUP(I14125,'DE-PARA'!C:D,2,0)),"NÃO ENCONTRADO")</f>
        <v>Serviços</v>
      </c>
      <c r="L14125" s="50" t="str">
        <f>VLOOKUP(K14125,'Base -Receita-Despesa'!$B:$AS,1,FALSE)</f>
        <v>Serviços</v>
      </c>
    </row>
    <row r="14126" spans="1:12" x14ac:dyDescent="0.3">
      <c r="A14126" s="82" t="str">
        <f t="shared" si="442"/>
        <v>2019</v>
      </c>
      <c r="B14126" s="260" t="s">
        <v>2228</v>
      </c>
      <c r="C14126" s="261" t="s">
        <v>138</v>
      </c>
      <c r="D14126" s="74" t="str">
        <f t="shared" si="441"/>
        <v>jun/2019</v>
      </c>
      <c r="E14126" s="264">
        <v>43643</v>
      </c>
      <c r="F14126" s="260" t="s">
        <v>131</v>
      </c>
      <c r="G14126" s="260" t="s">
        <v>2229</v>
      </c>
      <c r="H14126" s="265" t="s">
        <v>4203</v>
      </c>
      <c r="I14126" s="265" t="s">
        <v>133</v>
      </c>
      <c r="J14126" s="266">
        <v>-1690.6</v>
      </c>
      <c r="K14126" s="83" t="str">
        <f>IFERROR(IFERROR(VLOOKUP(I14126,'DE-PARA'!B:D,3,0),VLOOKUP(I14126,'DE-PARA'!C:D,2,0)),"NÃO ENCONTRADO")</f>
        <v>Pessoal</v>
      </c>
      <c r="L14126" s="50" t="str">
        <f>VLOOKUP(K14126,'Base -Receita-Despesa'!$B:$AS,1,FALSE)</f>
        <v>Pessoal</v>
      </c>
    </row>
    <row r="14127" spans="1:12" x14ac:dyDescent="0.3">
      <c r="A14127" s="82" t="str">
        <f t="shared" si="442"/>
        <v>2019</v>
      </c>
      <c r="B14127" s="260" t="s">
        <v>2228</v>
      </c>
      <c r="C14127" s="261" t="s">
        <v>138</v>
      </c>
      <c r="D14127" s="74" t="str">
        <f t="shared" si="441"/>
        <v>jun/2019</v>
      </c>
      <c r="E14127" s="264">
        <v>43643</v>
      </c>
      <c r="F14127" s="260" t="s">
        <v>1070</v>
      </c>
      <c r="G14127" s="260" t="s">
        <v>2229</v>
      </c>
      <c r="H14127" s="265" t="s">
        <v>1071</v>
      </c>
      <c r="I14127" s="265" t="s">
        <v>2237</v>
      </c>
      <c r="J14127" s="266">
        <v>170272.32</v>
      </c>
      <c r="K14127" s="83" t="str">
        <f>IFERROR(IFERROR(VLOOKUP(I14127,'DE-PARA'!B:D,3,0),VLOOKUP(I14127,'DE-PARA'!C:D,2,0)),"NÃO ENCONTRADO")</f>
        <v>Entrada Conta Aplicação (+)</v>
      </c>
      <c r="L14127" s="50" t="str">
        <f>VLOOKUP(K14127,'Base -Receita-Despesa'!$B:$AS,1,FALSE)</f>
        <v>ENTRADA CONTA APLICAÇÃO (+)</v>
      </c>
    </row>
    <row r="14128" spans="1:12" x14ac:dyDescent="0.3">
      <c r="A14128" s="82" t="str">
        <f t="shared" si="442"/>
        <v>2019</v>
      </c>
      <c r="B14128" s="260" t="s">
        <v>2228</v>
      </c>
      <c r="C14128" s="261" t="s">
        <v>138</v>
      </c>
      <c r="D14128" s="74" t="str">
        <f t="shared" si="441"/>
        <v>jun/2019</v>
      </c>
      <c r="E14128" s="264">
        <v>43643</v>
      </c>
      <c r="F14128" s="263" t="s">
        <v>4412</v>
      </c>
      <c r="G14128" s="263" t="s">
        <v>2229</v>
      </c>
      <c r="H14128" s="267" t="s">
        <v>4599</v>
      </c>
      <c r="I14128" s="267" t="s">
        <v>130</v>
      </c>
      <c r="J14128" s="266">
        <v>-3929.65</v>
      </c>
      <c r="K14128" s="83" t="str">
        <f>IFERROR(IFERROR(VLOOKUP(I14128,'DE-PARA'!B:D,3,0),VLOOKUP(I14128,'DE-PARA'!C:D,2,0)),"NÃO ENCONTRADO")</f>
        <v>Rescisões Trabalhistas</v>
      </c>
      <c r="L14128" s="50" t="str">
        <f>VLOOKUP(K14128,'Base -Receita-Despesa'!$B:$AS,1,FALSE)</f>
        <v>Rescisões Trabalhistas</v>
      </c>
    </row>
    <row r="14129" spans="1:12" x14ac:dyDescent="0.3">
      <c r="A14129" s="82" t="str">
        <f t="shared" si="442"/>
        <v>2019</v>
      </c>
      <c r="B14129" s="260" t="s">
        <v>2228</v>
      </c>
      <c r="C14129" s="261" t="s">
        <v>138</v>
      </c>
      <c r="D14129" s="74" t="str">
        <f t="shared" si="441"/>
        <v>jun/2019</v>
      </c>
      <c r="E14129" s="264">
        <v>43643</v>
      </c>
      <c r="F14129" s="263" t="s">
        <v>3376</v>
      </c>
      <c r="G14129" s="263" t="s">
        <v>2229</v>
      </c>
      <c r="H14129" s="267" t="s">
        <v>4599</v>
      </c>
      <c r="I14129" s="267" t="s">
        <v>130</v>
      </c>
      <c r="J14129" s="266">
        <v>-4963.3599999999997</v>
      </c>
      <c r="K14129" s="83" t="str">
        <f>IFERROR(IFERROR(VLOOKUP(I14129,'DE-PARA'!B:D,3,0),VLOOKUP(I14129,'DE-PARA'!C:D,2,0)),"NÃO ENCONTRADO")</f>
        <v>Rescisões Trabalhistas</v>
      </c>
      <c r="L14129" s="50" t="str">
        <f>VLOOKUP(K14129,'Base -Receita-Despesa'!$B:$AS,1,FALSE)</f>
        <v>Rescisões Trabalhistas</v>
      </c>
    </row>
    <row r="14130" spans="1:12" x14ac:dyDescent="0.3">
      <c r="A14130" s="82" t="str">
        <f t="shared" si="442"/>
        <v>2019</v>
      </c>
      <c r="B14130" s="260" t="s">
        <v>2228</v>
      </c>
      <c r="C14130" s="261" t="s">
        <v>138</v>
      </c>
      <c r="D14130" s="74" t="str">
        <f t="shared" si="441"/>
        <v>jun/2019</v>
      </c>
      <c r="E14130" s="264">
        <v>43643</v>
      </c>
      <c r="F14130" s="260" t="s">
        <v>131</v>
      </c>
      <c r="G14130" s="260" t="s">
        <v>2229</v>
      </c>
      <c r="H14130" s="265" t="s">
        <v>4600</v>
      </c>
      <c r="I14130" s="265" t="s">
        <v>133</v>
      </c>
      <c r="J14130" s="266">
        <v>-2263.2600000000002</v>
      </c>
      <c r="K14130" s="83" t="str">
        <f>IFERROR(IFERROR(VLOOKUP(I14130,'DE-PARA'!B:D,3,0),VLOOKUP(I14130,'DE-PARA'!C:D,2,0)),"NÃO ENCONTRADO")</f>
        <v>Pessoal</v>
      </c>
      <c r="L14130" s="50" t="str">
        <f>VLOOKUP(K14130,'Base -Receita-Despesa'!$B:$AS,1,FALSE)</f>
        <v>Pessoal</v>
      </c>
    </row>
    <row r="14131" spans="1:12" x14ac:dyDescent="0.3">
      <c r="A14131" s="82" t="str">
        <f t="shared" si="442"/>
        <v>2019</v>
      </c>
      <c r="B14131" s="260" t="s">
        <v>2228</v>
      </c>
      <c r="C14131" s="261" t="s">
        <v>138</v>
      </c>
      <c r="D14131" s="74" t="str">
        <f t="shared" si="441"/>
        <v>jun/2019</v>
      </c>
      <c r="E14131" s="264">
        <v>43643</v>
      </c>
      <c r="F14131" s="260" t="s">
        <v>131</v>
      </c>
      <c r="G14131" s="260" t="s">
        <v>2229</v>
      </c>
      <c r="H14131" s="265" t="s">
        <v>4601</v>
      </c>
      <c r="I14131" s="265" t="s">
        <v>133</v>
      </c>
      <c r="J14131" s="266">
        <v>-1615.7</v>
      </c>
      <c r="K14131" s="83" t="str">
        <f>IFERROR(IFERROR(VLOOKUP(I14131,'DE-PARA'!B:D,3,0),VLOOKUP(I14131,'DE-PARA'!C:D,2,0)),"NÃO ENCONTRADO")</f>
        <v>Pessoal</v>
      </c>
      <c r="L14131" s="50" t="str">
        <f>VLOOKUP(K14131,'Base -Receita-Despesa'!$B:$AS,1,FALSE)</f>
        <v>Pessoal</v>
      </c>
    </row>
    <row r="14132" spans="1:12" x14ac:dyDescent="0.3">
      <c r="A14132" s="82" t="str">
        <f t="shared" si="442"/>
        <v>2019</v>
      </c>
      <c r="B14132" s="260" t="s">
        <v>2228</v>
      </c>
      <c r="C14132" s="261" t="s">
        <v>138</v>
      </c>
      <c r="D14132" s="74" t="str">
        <f t="shared" si="441"/>
        <v>jun/2019</v>
      </c>
      <c r="E14132" s="264">
        <v>43643</v>
      </c>
      <c r="F14132" s="260" t="s">
        <v>1261</v>
      </c>
      <c r="G14132" s="260" t="s">
        <v>2229</v>
      </c>
      <c r="H14132" s="265" t="s">
        <v>2250</v>
      </c>
      <c r="I14132" s="265" t="s">
        <v>135</v>
      </c>
      <c r="J14132" s="265">
        <v>-9.5</v>
      </c>
      <c r="K14132" s="83" t="str">
        <f>IFERROR(IFERROR(VLOOKUP(I14132,'DE-PARA'!B:D,3,0),VLOOKUP(I14132,'DE-PARA'!C:D,2,0)),"NÃO ENCONTRADO")</f>
        <v>Outras Saídas</v>
      </c>
      <c r="L14132" s="50" t="str">
        <f>VLOOKUP(K14132,'Base -Receita-Despesa'!$B:$AS,1,FALSE)</f>
        <v>Outras Saídas</v>
      </c>
    </row>
    <row r="14133" spans="1:12" x14ac:dyDescent="0.3">
      <c r="A14133" s="82" t="str">
        <f t="shared" si="442"/>
        <v>2019</v>
      </c>
      <c r="B14133" s="260" t="s">
        <v>2228</v>
      </c>
      <c r="C14133" s="261" t="s">
        <v>138</v>
      </c>
      <c r="D14133" s="74" t="str">
        <f t="shared" si="441"/>
        <v>jun/2019</v>
      </c>
      <c r="E14133" s="264">
        <v>43643</v>
      </c>
      <c r="F14133" s="260" t="s">
        <v>1261</v>
      </c>
      <c r="G14133" s="260" t="s">
        <v>2229</v>
      </c>
      <c r="H14133" s="265" t="s">
        <v>2250</v>
      </c>
      <c r="I14133" s="265" t="s">
        <v>135</v>
      </c>
      <c r="J14133" s="265">
        <v>-9.5</v>
      </c>
      <c r="K14133" s="83" t="str">
        <f>IFERROR(IFERROR(VLOOKUP(I14133,'DE-PARA'!B:D,3,0),VLOOKUP(I14133,'DE-PARA'!C:D,2,0)),"NÃO ENCONTRADO")</f>
        <v>Outras Saídas</v>
      </c>
      <c r="L14133" s="50" t="str">
        <f>VLOOKUP(K14133,'Base -Receita-Despesa'!$B:$AS,1,FALSE)</f>
        <v>Outras Saídas</v>
      </c>
    </row>
    <row r="14134" spans="1:12" x14ac:dyDescent="0.3">
      <c r="A14134" s="82" t="str">
        <f t="shared" si="442"/>
        <v>2019</v>
      </c>
      <c r="B14134" s="260" t="s">
        <v>2228</v>
      </c>
      <c r="C14134" s="261" t="s">
        <v>138</v>
      </c>
      <c r="D14134" s="74" t="str">
        <f t="shared" si="441"/>
        <v>jun/2019</v>
      </c>
      <c r="E14134" s="264">
        <v>43643</v>
      </c>
      <c r="F14134" s="260" t="s">
        <v>1261</v>
      </c>
      <c r="G14134" s="260" t="s">
        <v>2229</v>
      </c>
      <c r="H14134" s="265" t="s">
        <v>2250</v>
      </c>
      <c r="I14134" s="265" t="s">
        <v>135</v>
      </c>
      <c r="J14134" s="265">
        <v>-9.5</v>
      </c>
      <c r="K14134" s="83" t="str">
        <f>IFERROR(IFERROR(VLOOKUP(I14134,'DE-PARA'!B:D,3,0),VLOOKUP(I14134,'DE-PARA'!C:D,2,0)),"NÃO ENCONTRADO")</f>
        <v>Outras Saídas</v>
      </c>
      <c r="L14134" s="50" t="str">
        <f>VLOOKUP(K14134,'Base -Receita-Despesa'!$B:$AS,1,FALSE)</f>
        <v>Outras Saídas</v>
      </c>
    </row>
    <row r="14135" spans="1:12" x14ac:dyDescent="0.3">
      <c r="A14135" s="82" t="str">
        <f t="shared" si="442"/>
        <v>2019</v>
      </c>
      <c r="B14135" s="260" t="s">
        <v>2228</v>
      </c>
      <c r="C14135" s="261" t="s">
        <v>138</v>
      </c>
      <c r="D14135" s="74" t="str">
        <f t="shared" si="441"/>
        <v>jun/2019</v>
      </c>
      <c r="E14135" s="264">
        <v>43643</v>
      </c>
      <c r="F14135" s="260" t="s">
        <v>1261</v>
      </c>
      <c r="G14135" s="260" t="s">
        <v>2229</v>
      </c>
      <c r="H14135" s="265" t="s">
        <v>2250</v>
      </c>
      <c r="I14135" s="265" t="s">
        <v>135</v>
      </c>
      <c r="J14135" s="265">
        <v>-9.5</v>
      </c>
      <c r="K14135" s="83" t="str">
        <f>IFERROR(IFERROR(VLOOKUP(I14135,'DE-PARA'!B:D,3,0),VLOOKUP(I14135,'DE-PARA'!C:D,2,0)),"NÃO ENCONTRADO")</f>
        <v>Outras Saídas</v>
      </c>
      <c r="L14135" s="50" t="str">
        <f>VLOOKUP(K14135,'Base -Receita-Despesa'!$B:$AS,1,FALSE)</f>
        <v>Outras Saídas</v>
      </c>
    </row>
    <row r="14136" spans="1:12" x14ac:dyDescent="0.3">
      <c r="A14136" s="82" t="str">
        <f t="shared" si="442"/>
        <v>2019</v>
      </c>
      <c r="B14136" s="260" t="s">
        <v>2228</v>
      </c>
      <c r="C14136" s="261" t="s">
        <v>138</v>
      </c>
      <c r="D14136" s="74" t="str">
        <f t="shared" si="441"/>
        <v>jun/2019</v>
      </c>
      <c r="E14136" s="264">
        <v>43643</v>
      </c>
      <c r="F14136" s="260" t="s">
        <v>1261</v>
      </c>
      <c r="G14136" s="260" t="s">
        <v>2229</v>
      </c>
      <c r="H14136" s="265" t="s">
        <v>2250</v>
      </c>
      <c r="I14136" s="265" t="s">
        <v>135</v>
      </c>
      <c r="J14136" s="265">
        <v>-9.5</v>
      </c>
      <c r="K14136" s="83" t="str">
        <f>IFERROR(IFERROR(VLOOKUP(I14136,'DE-PARA'!B:D,3,0),VLOOKUP(I14136,'DE-PARA'!C:D,2,0)),"NÃO ENCONTRADO")</f>
        <v>Outras Saídas</v>
      </c>
      <c r="L14136" s="50" t="str">
        <f>VLOOKUP(K14136,'Base -Receita-Despesa'!$B:$AS,1,FALSE)</f>
        <v>Outras Saídas</v>
      </c>
    </row>
    <row r="14137" spans="1:12" x14ac:dyDescent="0.3">
      <c r="A14137" s="82" t="str">
        <f t="shared" si="442"/>
        <v>2019</v>
      </c>
      <c r="B14137" s="260" t="s">
        <v>2228</v>
      </c>
      <c r="C14137" s="261" t="s">
        <v>138</v>
      </c>
      <c r="D14137" s="74" t="str">
        <f t="shared" si="441"/>
        <v>jun/2019</v>
      </c>
      <c r="E14137" s="264">
        <v>43643</v>
      </c>
      <c r="F14137" s="260" t="s">
        <v>1261</v>
      </c>
      <c r="G14137" s="260" t="s">
        <v>2229</v>
      </c>
      <c r="H14137" s="265" t="s">
        <v>2250</v>
      </c>
      <c r="I14137" s="265" t="s">
        <v>135</v>
      </c>
      <c r="J14137" s="265">
        <v>-9.5</v>
      </c>
      <c r="K14137" s="83" t="str">
        <f>IFERROR(IFERROR(VLOOKUP(I14137,'DE-PARA'!B:D,3,0),VLOOKUP(I14137,'DE-PARA'!C:D,2,0)),"NÃO ENCONTRADO")</f>
        <v>Outras Saídas</v>
      </c>
      <c r="L14137" s="50" t="str">
        <f>VLOOKUP(K14137,'Base -Receita-Despesa'!$B:$AS,1,FALSE)</f>
        <v>Outras Saídas</v>
      </c>
    </row>
    <row r="14138" spans="1:12" x14ac:dyDescent="0.3">
      <c r="A14138" s="82" t="str">
        <f t="shared" si="442"/>
        <v>2019</v>
      </c>
      <c r="B14138" s="260" t="s">
        <v>2240</v>
      </c>
      <c r="C14138" s="261" t="s">
        <v>138</v>
      </c>
      <c r="D14138" s="74" t="str">
        <f t="shared" si="441"/>
        <v>jun/2019</v>
      </c>
      <c r="E14138" s="264">
        <v>43644</v>
      </c>
      <c r="F14138" s="260" t="s">
        <v>4374</v>
      </c>
      <c r="G14138" s="260" t="s">
        <v>2229</v>
      </c>
      <c r="H14138" s="265" t="s">
        <v>72</v>
      </c>
      <c r="I14138" s="265" t="s">
        <v>1064</v>
      </c>
      <c r="J14138" s="266">
        <v>-2343604</v>
      </c>
      <c r="K14138" s="83" t="str">
        <f>IFERROR(IFERROR(VLOOKUP(I14138,'DE-PARA'!B:D,3,0),VLOOKUP(I14138,'DE-PARA'!C:D,2,0)),"NÃO ENCONTRADO")</f>
        <v>Saídas Da C/A Por Regates (-)</v>
      </c>
      <c r="L14138" s="50" t="str">
        <f>VLOOKUP(K14138,'Base -Receita-Despesa'!$B:$AS,1,FALSE)</f>
        <v>SAÍDAS DA C/A POR REGATES (-)</v>
      </c>
    </row>
    <row r="14139" spans="1:12" x14ac:dyDescent="0.3">
      <c r="A14139" s="82" t="str">
        <f t="shared" si="442"/>
        <v>2019</v>
      </c>
      <c r="B14139" s="260" t="s">
        <v>2240</v>
      </c>
      <c r="C14139" s="261" t="s">
        <v>138</v>
      </c>
      <c r="D14139" s="74" t="str">
        <f t="shared" si="441"/>
        <v>jun/2019</v>
      </c>
      <c r="E14139" s="264">
        <v>43644</v>
      </c>
      <c r="F14139" s="260" t="s">
        <v>161</v>
      </c>
      <c r="G14139" s="260" t="s">
        <v>2229</v>
      </c>
      <c r="H14139" s="265" t="s">
        <v>161</v>
      </c>
      <c r="I14139" s="265" t="s">
        <v>2168</v>
      </c>
      <c r="J14139" s="266">
        <v>2343604</v>
      </c>
      <c r="K14139" s="83" t="str">
        <f>IFERROR(IFERROR(VLOOKUP(I14139,'DE-PARA'!B:D,3,0),VLOOKUP(I14139,'DE-PARA'!C:D,2,0)),"NÃO ENCONTRADO")</f>
        <v>Repasses Contrato de Gestão</v>
      </c>
      <c r="L14139" s="50" t="str">
        <f>VLOOKUP(K14139,'Base -Receita-Despesa'!$B:$AS,1,FALSE)</f>
        <v>Repasses Contrato de Gestão</v>
      </c>
    </row>
    <row r="14140" spans="1:12" x14ac:dyDescent="0.3">
      <c r="A14140" s="82" t="str">
        <f t="shared" si="442"/>
        <v>2019</v>
      </c>
      <c r="B14140" s="260" t="s">
        <v>2228</v>
      </c>
      <c r="C14140" s="261" t="s">
        <v>138</v>
      </c>
      <c r="D14140" s="74" t="str">
        <f t="shared" si="441"/>
        <v>jun/2019</v>
      </c>
      <c r="E14140" s="264">
        <v>43644</v>
      </c>
      <c r="F14140" s="260" t="s">
        <v>1267</v>
      </c>
      <c r="G14140" s="260" t="s">
        <v>2229</v>
      </c>
      <c r="H14140" s="265" t="s">
        <v>4602</v>
      </c>
      <c r="I14140" s="265" t="s">
        <v>160</v>
      </c>
      <c r="J14140" s="265">
        <v>475.06</v>
      </c>
      <c r="K14140" s="83" t="str">
        <f>IFERROR(IFERROR(VLOOKUP(I14140,'DE-PARA'!B:D,3,0),VLOOKUP(I14140,'DE-PARA'!C:D,2,0)),"NÃO ENCONTRADO")</f>
        <v>Outras Saídas</v>
      </c>
      <c r="L14140" s="50" t="str">
        <f>VLOOKUP(K14140,'Base -Receita-Despesa'!$B:$AS,1,FALSE)</f>
        <v>Outras Saídas</v>
      </c>
    </row>
    <row r="14141" spans="1:12" x14ac:dyDescent="0.3">
      <c r="A14141" s="82" t="str">
        <f t="shared" si="442"/>
        <v>2019</v>
      </c>
      <c r="B14141" s="260" t="s">
        <v>2228</v>
      </c>
      <c r="C14141" s="261" t="s">
        <v>138</v>
      </c>
      <c r="D14141" s="74" t="str">
        <f t="shared" si="441"/>
        <v>jun/2019</v>
      </c>
      <c r="E14141" s="264">
        <v>43644</v>
      </c>
      <c r="F14141" s="260">
        <v>1304300</v>
      </c>
      <c r="G14141" s="260" t="s">
        <v>2229</v>
      </c>
      <c r="H14141" s="267" t="s">
        <v>4603</v>
      </c>
      <c r="I14141" s="267" t="s">
        <v>540</v>
      </c>
      <c r="J14141" s="265">
        <v>-170</v>
      </c>
      <c r="K14141" s="83" t="str">
        <f>IFERROR(IFERROR(VLOOKUP(I14141,'DE-PARA'!B:D,3,0),VLOOKUP(I14141,'DE-PARA'!C:D,2,0)),"NÃO ENCONTRADO")</f>
        <v>Tributos, Taxas e Contribuições</v>
      </c>
      <c r="L14141" s="50" t="str">
        <f>VLOOKUP(K14141,'Base -Receita-Despesa'!$B:$AS,1,FALSE)</f>
        <v>Tributos, Taxas e Contribuições</v>
      </c>
    </row>
    <row r="14142" spans="1:12" x14ac:dyDescent="0.3">
      <c r="A14142" s="82" t="str">
        <f t="shared" si="442"/>
        <v>2019</v>
      </c>
      <c r="B14142" s="260" t="s">
        <v>2228</v>
      </c>
      <c r="C14142" s="261" t="s">
        <v>138</v>
      </c>
      <c r="D14142" s="74" t="str">
        <f t="shared" si="441"/>
        <v>jun/2019</v>
      </c>
      <c r="E14142" s="264">
        <v>43644</v>
      </c>
      <c r="F14142" s="260" t="s">
        <v>250</v>
      </c>
      <c r="G14142" s="260" t="s">
        <v>2229</v>
      </c>
      <c r="H14142" s="265" t="s">
        <v>4551</v>
      </c>
      <c r="I14142" s="265" t="s">
        <v>2171</v>
      </c>
      <c r="J14142" s="265">
        <v>210.75</v>
      </c>
      <c r="K14142" s="83" t="str">
        <f>IFERROR(IFERROR(VLOOKUP(I14142,'DE-PARA'!B:D,3,0),VLOOKUP(I14142,'DE-PARA'!C:D,2,0)),"NÃO ENCONTRADO")</f>
        <v>Rendimentos sobre Aplicações Financeiras</v>
      </c>
      <c r="L14142" s="50" t="str">
        <f>VLOOKUP(K14142,'Base -Receita-Despesa'!$B:$AS,1,FALSE)</f>
        <v>Rendimentos sobre Aplicações Financeiras</v>
      </c>
    </row>
    <row r="14143" spans="1:12" x14ac:dyDescent="0.3">
      <c r="A14143" s="82" t="str">
        <f t="shared" si="442"/>
        <v>2019</v>
      </c>
      <c r="B14143" s="260" t="s">
        <v>2228</v>
      </c>
      <c r="C14143" s="261" t="s">
        <v>138</v>
      </c>
      <c r="D14143" s="74" t="str">
        <f t="shared" si="441"/>
        <v>jun/2019</v>
      </c>
      <c r="E14143" s="264">
        <v>43644</v>
      </c>
      <c r="F14143" s="260" t="s">
        <v>1261</v>
      </c>
      <c r="G14143" s="260" t="s">
        <v>2229</v>
      </c>
      <c r="H14143" s="265" t="s">
        <v>2250</v>
      </c>
      <c r="I14143" s="265" t="s">
        <v>135</v>
      </c>
      <c r="J14143" s="265">
        <v>-9.5</v>
      </c>
      <c r="K14143" s="83" t="str">
        <f>IFERROR(IFERROR(VLOOKUP(I14143,'DE-PARA'!B:D,3,0),VLOOKUP(I14143,'DE-PARA'!C:D,2,0)),"NÃO ENCONTRADO")</f>
        <v>Outras Saídas</v>
      </c>
      <c r="L14143" s="50" t="str">
        <f>VLOOKUP(K14143,'Base -Receita-Despesa'!$B:$AS,1,FALSE)</f>
        <v>Outras Saídas</v>
      </c>
    </row>
    <row r="14144" spans="1:12" x14ac:dyDescent="0.3">
      <c r="A14144" s="82" t="str">
        <f t="shared" si="442"/>
        <v>2019</v>
      </c>
      <c r="B14144" s="260" t="s">
        <v>2240</v>
      </c>
      <c r="C14144" s="261" t="s">
        <v>138</v>
      </c>
      <c r="D14144" s="74" t="str">
        <f t="shared" si="441"/>
        <v>jul/2019</v>
      </c>
      <c r="E14144" s="264">
        <v>43647</v>
      </c>
      <c r="F14144" s="260" t="s">
        <v>1070</v>
      </c>
      <c r="G14144" s="260" t="s">
        <v>2229</v>
      </c>
      <c r="H14144" s="265" t="s">
        <v>1071</v>
      </c>
      <c r="I14144" s="265" t="s">
        <v>2237</v>
      </c>
      <c r="J14144" s="266">
        <v>2343604</v>
      </c>
      <c r="K14144" s="83" t="str">
        <f>IFERROR(IFERROR(VLOOKUP(I14144,'DE-PARA'!B:D,3,0),VLOOKUP(I14144,'DE-PARA'!C:D,2,0)),"NÃO ENCONTRADO")</f>
        <v>Entrada Conta Aplicação (+)</v>
      </c>
      <c r="L14144" s="50" t="str">
        <f>VLOOKUP(K14144,'Base -Receita-Despesa'!$B:$AS,1,FALSE)</f>
        <v>ENTRADA CONTA APLICAÇÃO (+)</v>
      </c>
    </row>
    <row r="14145" spans="1:12" x14ac:dyDescent="0.3">
      <c r="A14145" s="82" t="str">
        <f t="shared" si="442"/>
        <v>2019</v>
      </c>
      <c r="B14145" s="260" t="s">
        <v>2240</v>
      </c>
      <c r="C14145" s="261" t="s">
        <v>138</v>
      </c>
      <c r="D14145" s="74" t="str">
        <f t="shared" si="441"/>
        <v>jul/2019</v>
      </c>
      <c r="E14145" s="264">
        <v>43647</v>
      </c>
      <c r="F14145" s="260" t="s">
        <v>1061</v>
      </c>
      <c r="G14145" s="260" t="s">
        <v>2229</v>
      </c>
      <c r="H14145" s="265" t="s">
        <v>4370</v>
      </c>
      <c r="I14145" s="265" t="s">
        <v>126</v>
      </c>
      <c r="J14145" s="266">
        <v>-1843604</v>
      </c>
      <c r="K14145" s="83" t="str">
        <f>IFERROR(IFERROR(VLOOKUP(I14145,'DE-PARA'!B:D,3,0),VLOOKUP(I14145,'DE-PARA'!C:D,2,0)),"NÃO ENCONTRADO")</f>
        <v>TEV – Transferências Entre Contas (Entradas)</v>
      </c>
      <c r="L14145" s="50" t="str">
        <f>VLOOKUP(K14145,'Base -Receita-Despesa'!$B:$AS,1,FALSE)</f>
        <v>TEV – Transferências Entre Contas (Entradas)</v>
      </c>
    </row>
    <row r="14146" spans="1:12" x14ac:dyDescent="0.3">
      <c r="A14146" s="82" t="str">
        <f t="shared" si="442"/>
        <v>2019</v>
      </c>
      <c r="B14146" s="260" t="s">
        <v>2240</v>
      </c>
      <c r="C14146" s="261" t="s">
        <v>138</v>
      </c>
      <c r="D14146" s="74" t="str">
        <f t="shared" si="441"/>
        <v>jul/2019</v>
      </c>
      <c r="E14146" s="264">
        <v>43647</v>
      </c>
      <c r="F14146" s="260" t="s">
        <v>1061</v>
      </c>
      <c r="G14146" s="260" t="s">
        <v>2229</v>
      </c>
      <c r="H14146" s="265" t="s">
        <v>4370</v>
      </c>
      <c r="I14146" s="265" t="s">
        <v>126</v>
      </c>
      <c r="J14146" s="266">
        <v>-500000</v>
      </c>
      <c r="K14146" s="83" t="str">
        <f>IFERROR(IFERROR(VLOOKUP(I14146,'DE-PARA'!B:D,3,0),VLOOKUP(I14146,'DE-PARA'!C:D,2,0)),"NÃO ENCONTRADO")</f>
        <v>TEV – Transferências Entre Contas (Entradas)</v>
      </c>
      <c r="L14146" s="50" t="str">
        <f>VLOOKUP(K14146,'Base -Receita-Despesa'!$B:$AS,1,FALSE)</f>
        <v>TEV – Transferências Entre Contas (Entradas)</v>
      </c>
    </row>
    <row r="14147" spans="1:12" x14ac:dyDescent="0.3">
      <c r="A14147" s="82" t="str">
        <f t="shared" si="442"/>
        <v>2019</v>
      </c>
      <c r="B14147" s="260" t="s">
        <v>2228</v>
      </c>
      <c r="C14147" s="261" t="s">
        <v>138</v>
      </c>
      <c r="D14147" s="74" t="str">
        <f t="shared" si="441"/>
        <v>jul/2019</v>
      </c>
      <c r="E14147" s="264">
        <v>43647</v>
      </c>
      <c r="F14147" s="260" t="s">
        <v>4374</v>
      </c>
      <c r="G14147" s="260" t="s">
        <v>2229</v>
      </c>
      <c r="H14147" s="265" t="s">
        <v>72</v>
      </c>
      <c r="I14147" s="265" t="s">
        <v>1064</v>
      </c>
      <c r="J14147" s="266">
        <v>-2343000</v>
      </c>
      <c r="K14147" s="83" t="str">
        <f>IFERROR(IFERROR(VLOOKUP(I14147,'DE-PARA'!B:D,3,0),VLOOKUP(I14147,'DE-PARA'!C:D,2,0)),"NÃO ENCONTRADO")</f>
        <v>Saídas Da C/A Por Regates (-)</v>
      </c>
      <c r="L14147" s="50" t="str">
        <f>VLOOKUP(K14147,'Base -Receita-Despesa'!$B:$AS,1,FALSE)</f>
        <v>SAÍDAS DA C/A POR REGATES (-)</v>
      </c>
    </row>
    <row r="14148" spans="1:12" x14ac:dyDescent="0.3">
      <c r="A14148" s="82" t="str">
        <f t="shared" si="442"/>
        <v>2019</v>
      </c>
      <c r="B14148" s="260" t="s">
        <v>2228</v>
      </c>
      <c r="C14148" s="261" t="s">
        <v>138</v>
      </c>
      <c r="D14148" s="74" t="str">
        <f t="shared" ref="D14148:D14211" si="443">TEXT(E14148,"mmm/aaaa")</f>
        <v>jul/2019</v>
      </c>
      <c r="E14148" s="264">
        <v>43647</v>
      </c>
      <c r="F14148" s="260" t="s">
        <v>1261</v>
      </c>
      <c r="G14148" s="260" t="s">
        <v>2229</v>
      </c>
      <c r="H14148" s="265" t="s">
        <v>262</v>
      </c>
      <c r="I14148" s="265" t="s">
        <v>135</v>
      </c>
      <c r="J14148" s="265">
        <v>-13.53</v>
      </c>
      <c r="K14148" s="83" t="str">
        <f>IFERROR(IFERROR(VLOOKUP(I14148,'DE-PARA'!B:D,3,0),VLOOKUP(I14148,'DE-PARA'!C:D,2,0)),"NÃO ENCONTRADO")</f>
        <v>Outras Saídas</v>
      </c>
      <c r="L14148" s="50" t="str">
        <f>VLOOKUP(K14148,'Base -Receita-Despesa'!$B:$AS,1,FALSE)</f>
        <v>Outras Saídas</v>
      </c>
    </row>
    <row r="14149" spans="1:12" x14ac:dyDescent="0.3">
      <c r="A14149" s="82" t="str">
        <f t="shared" si="442"/>
        <v>2019</v>
      </c>
      <c r="B14149" s="260" t="s">
        <v>2228</v>
      </c>
      <c r="C14149" s="261" t="s">
        <v>138</v>
      </c>
      <c r="D14149" s="74" t="str">
        <f t="shared" si="443"/>
        <v>jul/2019</v>
      </c>
      <c r="E14149" s="264">
        <v>43647</v>
      </c>
      <c r="F14149" s="260" t="s">
        <v>1061</v>
      </c>
      <c r="G14149" s="260" t="s">
        <v>2229</v>
      </c>
      <c r="H14149" s="265" t="s">
        <v>4370</v>
      </c>
      <c r="I14149" s="265" t="s">
        <v>126</v>
      </c>
      <c r="J14149" s="266">
        <v>1843604</v>
      </c>
      <c r="K14149" s="83" t="str">
        <f>IFERROR(IFERROR(VLOOKUP(I14149,'DE-PARA'!B:D,3,0),VLOOKUP(I14149,'DE-PARA'!C:D,2,0)),"NÃO ENCONTRADO")</f>
        <v>TEV – Transferências Entre Contas (Entradas)</v>
      </c>
      <c r="L14149" s="50" t="str">
        <f>VLOOKUP(K14149,'Base -Receita-Despesa'!$B:$AS,1,FALSE)</f>
        <v>TEV – Transferências Entre Contas (Entradas)</v>
      </c>
    </row>
    <row r="14150" spans="1:12" x14ac:dyDescent="0.3">
      <c r="A14150" s="82" t="str">
        <f t="shared" si="442"/>
        <v>2019</v>
      </c>
      <c r="B14150" s="260" t="s">
        <v>2228</v>
      </c>
      <c r="C14150" s="261" t="s">
        <v>138</v>
      </c>
      <c r="D14150" s="74" t="str">
        <f t="shared" si="443"/>
        <v>jul/2019</v>
      </c>
      <c r="E14150" s="264">
        <v>43647</v>
      </c>
      <c r="F14150" s="260" t="s">
        <v>1061</v>
      </c>
      <c r="G14150" s="260" t="s">
        <v>2229</v>
      </c>
      <c r="H14150" s="265" t="s">
        <v>4370</v>
      </c>
      <c r="I14150" s="265" t="s">
        <v>126</v>
      </c>
      <c r="J14150" s="266">
        <v>500000</v>
      </c>
      <c r="K14150" s="83" t="str">
        <f>IFERROR(IFERROR(VLOOKUP(I14150,'DE-PARA'!B:D,3,0),VLOOKUP(I14150,'DE-PARA'!C:D,2,0)),"NÃO ENCONTRADO")</f>
        <v>TEV – Transferências Entre Contas (Entradas)</v>
      </c>
      <c r="L14150" s="50" t="str">
        <f>VLOOKUP(K14150,'Base -Receita-Despesa'!$B:$AS,1,FALSE)</f>
        <v>TEV – Transferências Entre Contas (Entradas)</v>
      </c>
    </row>
    <row r="14151" spans="1:12" x14ac:dyDescent="0.3">
      <c r="A14151" s="82" t="str">
        <f t="shared" si="442"/>
        <v>2019</v>
      </c>
      <c r="B14151" s="260" t="s">
        <v>2240</v>
      </c>
      <c r="C14151" s="261" t="s">
        <v>138</v>
      </c>
      <c r="D14151" s="74" t="str">
        <f t="shared" si="443"/>
        <v>jul/2019</v>
      </c>
      <c r="E14151" s="264">
        <v>43648</v>
      </c>
      <c r="F14151" s="260" t="s">
        <v>1261</v>
      </c>
      <c r="G14151" s="260" t="s">
        <v>2229</v>
      </c>
      <c r="H14151" s="265" t="s">
        <v>2338</v>
      </c>
      <c r="I14151" s="265" t="s">
        <v>135</v>
      </c>
      <c r="J14151" s="265">
        <v>-41.76</v>
      </c>
      <c r="K14151" s="83" t="str">
        <f>IFERROR(IFERROR(VLOOKUP(I14151,'DE-PARA'!B:D,3,0),VLOOKUP(I14151,'DE-PARA'!C:D,2,0)),"NÃO ENCONTRADO")</f>
        <v>Outras Saídas</v>
      </c>
      <c r="L14151" s="50" t="str">
        <f>VLOOKUP(K14151,'Base -Receita-Despesa'!$B:$AS,1,FALSE)</f>
        <v>Outras Saídas</v>
      </c>
    </row>
    <row r="14152" spans="1:12" x14ac:dyDescent="0.3">
      <c r="A14152" s="82" t="str">
        <f t="shared" si="442"/>
        <v>2019</v>
      </c>
      <c r="B14152" s="260" t="s">
        <v>2240</v>
      </c>
      <c r="C14152" s="261" t="s">
        <v>138</v>
      </c>
      <c r="D14152" s="74" t="str">
        <f t="shared" si="443"/>
        <v>jul/2019</v>
      </c>
      <c r="E14152" s="264">
        <v>43648</v>
      </c>
      <c r="F14152" s="260" t="s">
        <v>1070</v>
      </c>
      <c r="G14152" s="260" t="s">
        <v>2229</v>
      </c>
      <c r="H14152" s="265" t="s">
        <v>1071</v>
      </c>
      <c r="I14152" s="265" t="s">
        <v>2237</v>
      </c>
      <c r="J14152" s="265">
        <v>41.76</v>
      </c>
      <c r="K14152" s="83" t="str">
        <f>IFERROR(IFERROR(VLOOKUP(I14152,'DE-PARA'!B:D,3,0),VLOOKUP(I14152,'DE-PARA'!C:D,2,0)),"NÃO ENCONTRADO")</f>
        <v>Entrada Conta Aplicação (+)</v>
      </c>
      <c r="L14152" s="50" t="str">
        <f>VLOOKUP(K14152,'Base -Receita-Despesa'!$B:$AS,1,FALSE)</f>
        <v>ENTRADA CONTA APLICAÇÃO (+)</v>
      </c>
    </row>
    <row r="14153" spans="1:12" x14ac:dyDescent="0.3">
      <c r="A14153" s="82" t="str">
        <f t="shared" si="442"/>
        <v>2019</v>
      </c>
      <c r="B14153" s="260" t="s">
        <v>2228</v>
      </c>
      <c r="C14153" s="261" t="s">
        <v>138</v>
      </c>
      <c r="D14153" s="74" t="str">
        <f t="shared" si="443"/>
        <v>jul/2019</v>
      </c>
      <c r="E14153" s="264">
        <v>43648</v>
      </c>
      <c r="F14153" s="260">
        <v>164</v>
      </c>
      <c r="G14153" s="260" t="s">
        <v>2229</v>
      </c>
      <c r="H14153" s="265" t="s">
        <v>2389</v>
      </c>
      <c r="I14153" s="265" t="s">
        <v>2197</v>
      </c>
      <c r="J14153" s="266">
        <v>-3300</v>
      </c>
      <c r="K14153" s="83" t="str">
        <f>IFERROR(IFERROR(VLOOKUP(I14153,'DE-PARA'!B:D,3,0),VLOOKUP(I14153,'DE-PARA'!C:D,2,0)),"NÃO ENCONTRADO")</f>
        <v>Serviços</v>
      </c>
      <c r="L14153" s="50" t="str">
        <f>VLOOKUP(K14153,'Base -Receita-Despesa'!$B:$AS,1,FALSE)</f>
        <v>Serviços</v>
      </c>
    </row>
    <row r="14154" spans="1:12" x14ac:dyDescent="0.3">
      <c r="A14154" s="82" t="str">
        <f t="shared" si="442"/>
        <v>2019</v>
      </c>
      <c r="B14154" s="260" t="s">
        <v>2228</v>
      </c>
      <c r="C14154" s="261" t="s">
        <v>138</v>
      </c>
      <c r="D14154" s="74" t="str">
        <f t="shared" si="443"/>
        <v>jul/2019</v>
      </c>
      <c r="E14154" s="264">
        <v>43648</v>
      </c>
      <c r="F14154" s="260">
        <v>421</v>
      </c>
      <c r="G14154" s="260" t="s">
        <v>2229</v>
      </c>
      <c r="H14154" s="269" t="s">
        <v>4391</v>
      </c>
      <c r="I14154" s="265" t="s">
        <v>2202</v>
      </c>
      <c r="J14154" s="266">
        <v>-8174.8</v>
      </c>
      <c r="K14154" s="83" t="str">
        <f>IFERROR(IFERROR(VLOOKUP(I14154,'DE-PARA'!B:D,3,0),VLOOKUP(I14154,'DE-PARA'!C:D,2,0)),"NÃO ENCONTRADO")</f>
        <v>Serviços</v>
      </c>
      <c r="L14154" s="50" t="str">
        <f>VLOOKUP(K14154,'Base -Receita-Despesa'!$B:$AS,1,FALSE)</f>
        <v>Serviços</v>
      </c>
    </row>
    <row r="14155" spans="1:12" x14ac:dyDescent="0.3">
      <c r="A14155" s="82" t="str">
        <f t="shared" si="442"/>
        <v>2019</v>
      </c>
      <c r="B14155" s="260" t="s">
        <v>2228</v>
      </c>
      <c r="C14155" s="261" t="s">
        <v>138</v>
      </c>
      <c r="D14155" s="74" t="str">
        <f t="shared" si="443"/>
        <v>jul/2019</v>
      </c>
      <c r="E14155" s="264">
        <v>43648</v>
      </c>
      <c r="F14155" s="260" t="s">
        <v>2471</v>
      </c>
      <c r="G14155" s="260" t="s">
        <v>2229</v>
      </c>
      <c r="H14155" s="265" t="s">
        <v>2362</v>
      </c>
      <c r="I14155" s="265" t="s">
        <v>439</v>
      </c>
      <c r="J14155" s="265">
        <v>-998</v>
      </c>
      <c r="K14155" s="83" t="str">
        <f>IFERROR(IFERROR(VLOOKUP(I14155,'DE-PARA'!B:D,3,0),VLOOKUP(I14155,'DE-PARA'!C:D,2,0)),"NÃO ENCONTRADO")</f>
        <v>Aluguéis</v>
      </c>
      <c r="L14155" s="50" t="str">
        <f>VLOOKUP(K14155,'Base -Receita-Despesa'!$B:$AS,1,FALSE)</f>
        <v>Aluguéis</v>
      </c>
    </row>
    <row r="14156" spans="1:12" x14ac:dyDescent="0.3">
      <c r="A14156" s="82" t="str">
        <f t="shared" si="442"/>
        <v>2019</v>
      </c>
      <c r="B14156" s="260" t="s">
        <v>2228</v>
      </c>
      <c r="C14156" s="261" t="s">
        <v>138</v>
      </c>
      <c r="D14156" s="74" t="str">
        <f t="shared" si="443"/>
        <v>jul/2019</v>
      </c>
      <c r="E14156" s="264">
        <v>43648</v>
      </c>
      <c r="F14156" s="260">
        <v>201</v>
      </c>
      <c r="G14156" s="262" t="s">
        <v>2229</v>
      </c>
      <c r="H14156" s="265" t="s">
        <v>212</v>
      </c>
      <c r="I14156" s="265" t="s">
        <v>213</v>
      </c>
      <c r="J14156" s="266">
        <v>-7000</v>
      </c>
      <c r="K14156" s="83" t="str">
        <f>IFERROR(IFERROR(VLOOKUP(I14156,'DE-PARA'!B:D,3,0),VLOOKUP(I14156,'DE-PARA'!C:D,2,0)),"NÃO ENCONTRADO")</f>
        <v>Serviços</v>
      </c>
      <c r="L14156" s="50" t="str">
        <f>VLOOKUP(K14156,'Base -Receita-Despesa'!$B:$AS,1,FALSE)</f>
        <v>Serviços</v>
      </c>
    </row>
    <row r="14157" spans="1:12" x14ac:dyDescent="0.3">
      <c r="A14157" s="82" t="str">
        <f t="shared" si="442"/>
        <v>2019</v>
      </c>
      <c r="B14157" s="260" t="s">
        <v>2228</v>
      </c>
      <c r="C14157" s="261" t="s">
        <v>138</v>
      </c>
      <c r="D14157" s="74" t="str">
        <f t="shared" si="443"/>
        <v>jul/2019</v>
      </c>
      <c r="E14157" s="264">
        <v>43648</v>
      </c>
      <c r="F14157" s="260" t="s">
        <v>139</v>
      </c>
      <c r="G14157" s="260" t="s">
        <v>2229</v>
      </c>
      <c r="H14157" s="265" t="s">
        <v>4604</v>
      </c>
      <c r="I14157" s="265" t="s">
        <v>141</v>
      </c>
      <c r="J14157" s="266">
        <v>-66547.88</v>
      </c>
      <c r="K14157" s="83" t="str">
        <f>IFERROR(IFERROR(VLOOKUP(I14157,'DE-PARA'!B:D,3,0),VLOOKUP(I14157,'DE-PARA'!C:D,2,0)),"NÃO ENCONTRADO")</f>
        <v>Pessoal</v>
      </c>
      <c r="L14157" s="50" t="str">
        <f>VLOOKUP(K14157,'Base -Receita-Despesa'!$B:$AS,1,FALSE)</f>
        <v>Pessoal</v>
      </c>
    </row>
    <row r="14158" spans="1:12" x14ac:dyDescent="0.3">
      <c r="A14158" s="82" t="str">
        <f t="shared" si="442"/>
        <v>2019</v>
      </c>
      <c r="B14158" s="260" t="s">
        <v>2228</v>
      </c>
      <c r="C14158" s="261" t="s">
        <v>138</v>
      </c>
      <c r="D14158" s="74" t="str">
        <f t="shared" si="443"/>
        <v>jul/2019</v>
      </c>
      <c r="E14158" s="264">
        <v>43648</v>
      </c>
      <c r="F14158" s="260" t="s">
        <v>159</v>
      </c>
      <c r="G14158" s="260" t="s">
        <v>2229</v>
      </c>
      <c r="H14158" s="265" t="s">
        <v>4605</v>
      </c>
      <c r="I14158" s="265" t="s">
        <v>160</v>
      </c>
      <c r="J14158" s="266">
        <v>-2000</v>
      </c>
      <c r="K14158" s="83" t="str">
        <f>IFERROR(IFERROR(VLOOKUP(I14158,'DE-PARA'!B:D,3,0),VLOOKUP(I14158,'DE-PARA'!C:D,2,0)),"NÃO ENCONTRADO")</f>
        <v>Outras Saídas</v>
      </c>
      <c r="L14158" s="50" t="str">
        <f>VLOOKUP(K14158,'Base -Receita-Despesa'!$B:$AS,1,FALSE)</f>
        <v>Outras Saídas</v>
      </c>
    </row>
    <row r="14159" spans="1:12" x14ac:dyDescent="0.3">
      <c r="A14159" s="82" t="str">
        <f t="shared" si="442"/>
        <v>2019</v>
      </c>
      <c r="B14159" s="260" t="s">
        <v>2228</v>
      </c>
      <c r="C14159" s="261" t="s">
        <v>138</v>
      </c>
      <c r="D14159" s="74" t="str">
        <f t="shared" si="443"/>
        <v>jul/2019</v>
      </c>
      <c r="E14159" s="264">
        <v>43648</v>
      </c>
      <c r="F14159" s="262">
        <v>274</v>
      </c>
      <c r="G14159" s="262" t="s">
        <v>2229</v>
      </c>
      <c r="H14159" s="270" t="s">
        <v>4393</v>
      </c>
      <c r="I14159" s="270" t="s">
        <v>116</v>
      </c>
      <c r="J14159" s="270">
        <v>-292.07</v>
      </c>
      <c r="K14159" s="83" t="str">
        <f>IFERROR(IFERROR(VLOOKUP(I14159,'DE-PARA'!B:D,3,0),VLOOKUP(I14159,'DE-PARA'!C:D,2,0)),"NÃO ENCONTRADO")</f>
        <v>Serviços</v>
      </c>
      <c r="L14159" s="50" t="str">
        <f>VLOOKUP(K14159,'Base -Receita-Despesa'!$B:$AS,1,FALSE)</f>
        <v>Serviços</v>
      </c>
    </row>
    <row r="14160" spans="1:12" x14ac:dyDescent="0.3">
      <c r="A14160" s="82" t="str">
        <f t="shared" si="442"/>
        <v>2019</v>
      </c>
      <c r="B14160" s="260" t="s">
        <v>2228</v>
      </c>
      <c r="C14160" s="261" t="s">
        <v>138</v>
      </c>
      <c r="D14160" s="74" t="str">
        <f t="shared" si="443"/>
        <v>jul/2019</v>
      </c>
      <c r="E14160" s="264">
        <v>43648</v>
      </c>
      <c r="F14160" s="262">
        <v>273</v>
      </c>
      <c r="G14160" s="262" t="s">
        <v>2229</v>
      </c>
      <c r="H14160" s="270" t="s">
        <v>4393</v>
      </c>
      <c r="I14160" s="270" t="s">
        <v>116</v>
      </c>
      <c r="J14160" s="275">
        <v>-26124.53</v>
      </c>
      <c r="K14160" s="83" t="str">
        <f>IFERROR(IFERROR(VLOOKUP(I14160,'DE-PARA'!B:D,3,0),VLOOKUP(I14160,'DE-PARA'!C:D,2,0)),"NÃO ENCONTRADO")</f>
        <v>Serviços</v>
      </c>
      <c r="L14160" s="50" t="str">
        <f>VLOOKUP(K14160,'Base -Receita-Despesa'!$B:$AS,1,FALSE)</f>
        <v>Serviços</v>
      </c>
    </row>
    <row r="14161" spans="1:12" x14ac:dyDescent="0.3">
      <c r="A14161" s="82" t="str">
        <f t="shared" si="442"/>
        <v>2019</v>
      </c>
      <c r="B14161" s="260" t="s">
        <v>2228</v>
      </c>
      <c r="C14161" s="261" t="s">
        <v>138</v>
      </c>
      <c r="D14161" s="74" t="str">
        <f t="shared" si="443"/>
        <v>jul/2019</v>
      </c>
      <c r="E14161" s="264">
        <v>43648</v>
      </c>
      <c r="F14161" s="260">
        <v>58</v>
      </c>
      <c r="G14161" s="262" t="s">
        <v>2229</v>
      </c>
      <c r="H14161" s="265" t="s">
        <v>3189</v>
      </c>
      <c r="I14161" s="265" t="s">
        <v>2176</v>
      </c>
      <c r="J14161" s="266">
        <v>-127809.73</v>
      </c>
      <c r="K14161" s="83" t="str">
        <f>IFERROR(IFERROR(VLOOKUP(I14161,'DE-PARA'!B:D,3,0),VLOOKUP(I14161,'DE-PARA'!C:D,2,0)),"NÃO ENCONTRADO")</f>
        <v>Pessoal</v>
      </c>
      <c r="L14161" s="50" t="str">
        <f>VLOOKUP(K14161,'Base -Receita-Despesa'!$B:$AS,1,FALSE)</f>
        <v>Pessoal</v>
      </c>
    </row>
    <row r="14162" spans="1:12" x14ac:dyDescent="0.3">
      <c r="A14162" s="82" t="str">
        <f t="shared" si="442"/>
        <v>2019</v>
      </c>
      <c r="B14162" s="260" t="s">
        <v>2228</v>
      </c>
      <c r="C14162" s="261" t="s">
        <v>138</v>
      </c>
      <c r="D14162" s="74" t="str">
        <f t="shared" si="443"/>
        <v>jul/2019</v>
      </c>
      <c r="E14162" s="264">
        <v>43648</v>
      </c>
      <c r="F14162" s="260">
        <v>57</v>
      </c>
      <c r="G14162" s="262" t="s">
        <v>2229</v>
      </c>
      <c r="H14162" s="265" t="s">
        <v>3189</v>
      </c>
      <c r="I14162" s="265" t="s">
        <v>2176</v>
      </c>
      <c r="J14162" s="266">
        <v>-454385.49</v>
      </c>
      <c r="K14162" s="83" t="str">
        <f>IFERROR(IFERROR(VLOOKUP(I14162,'DE-PARA'!B:D,3,0),VLOOKUP(I14162,'DE-PARA'!C:D,2,0)),"NÃO ENCONTRADO")</f>
        <v>Pessoal</v>
      </c>
      <c r="L14162" s="50" t="str">
        <f>VLOOKUP(K14162,'Base -Receita-Despesa'!$B:$AS,1,FALSE)</f>
        <v>Pessoal</v>
      </c>
    </row>
    <row r="14163" spans="1:12" x14ac:dyDescent="0.3">
      <c r="A14163" s="82" t="str">
        <f t="shared" si="442"/>
        <v>2019</v>
      </c>
      <c r="B14163" s="260" t="s">
        <v>2228</v>
      </c>
      <c r="C14163" s="261" t="s">
        <v>138</v>
      </c>
      <c r="D14163" s="74" t="str">
        <f t="shared" si="443"/>
        <v>jul/2019</v>
      </c>
      <c r="E14163" s="264">
        <v>43648</v>
      </c>
      <c r="F14163" s="260">
        <v>56</v>
      </c>
      <c r="G14163" s="262" t="s">
        <v>2229</v>
      </c>
      <c r="H14163" s="265" t="s">
        <v>3189</v>
      </c>
      <c r="I14163" s="265" t="s">
        <v>2176</v>
      </c>
      <c r="J14163" s="266">
        <v>-368430.47</v>
      </c>
      <c r="K14163" s="83" t="str">
        <f>IFERROR(IFERROR(VLOOKUP(I14163,'DE-PARA'!B:D,3,0),VLOOKUP(I14163,'DE-PARA'!C:D,2,0)),"NÃO ENCONTRADO")</f>
        <v>Pessoal</v>
      </c>
      <c r="L14163" s="50" t="str">
        <f>VLOOKUP(K14163,'Base -Receita-Despesa'!$B:$AS,1,FALSE)</f>
        <v>Pessoal</v>
      </c>
    </row>
    <row r="14164" spans="1:12" x14ac:dyDescent="0.3">
      <c r="A14164" s="82" t="str">
        <f t="shared" si="442"/>
        <v>2019</v>
      </c>
      <c r="B14164" s="260" t="s">
        <v>2228</v>
      </c>
      <c r="C14164" s="261" t="s">
        <v>138</v>
      </c>
      <c r="D14164" s="74" t="str">
        <f t="shared" si="443"/>
        <v>jul/2019</v>
      </c>
      <c r="E14164" s="264">
        <v>43648</v>
      </c>
      <c r="F14164" s="260">
        <v>94</v>
      </c>
      <c r="G14164" s="260" t="s">
        <v>2229</v>
      </c>
      <c r="H14164" s="265" t="s">
        <v>3242</v>
      </c>
      <c r="I14164" s="265" t="s">
        <v>2212</v>
      </c>
      <c r="J14164" s="266">
        <v>-19452</v>
      </c>
      <c r="K14164" s="83" t="str">
        <f>IFERROR(IFERROR(VLOOKUP(I14164,'DE-PARA'!B:D,3,0),VLOOKUP(I14164,'DE-PARA'!C:D,2,0)),"NÃO ENCONTRADO")</f>
        <v>Serviços</v>
      </c>
      <c r="L14164" s="50" t="str">
        <f>VLOOKUP(K14164,'Base -Receita-Despesa'!$B:$AS,1,FALSE)</f>
        <v>Serviços</v>
      </c>
    </row>
    <row r="14165" spans="1:12" x14ac:dyDescent="0.3">
      <c r="A14165" s="82" t="str">
        <f t="shared" si="442"/>
        <v>2019</v>
      </c>
      <c r="B14165" s="260" t="s">
        <v>2228</v>
      </c>
      <c r="C14165" s="261" t="s">
        <v>138</v>
      </c>
      <c r="D14165" s="74" t="str">
        <f t="shared" si="443"/>
        <v>jul/2019</v>
      </c>
      <c r="E14165" s="264">
        <v>43648</v>
      </c>
      <c r="F14165" s="260" t="s">
        <v>1070</v>
      </c>
      <c r="G14165" s="260" t="s">
        <v>2229</v>
      </c>
      <c r="H14165" s="265" t="s">
        <v>1071</v>
      </c>
      <c r="I14165" s="265" t="s">
        <v>2237</v>
      </c>
      <c r="J14165" s="266">
        <v>1097614.97</v>
      </c>
      <c r="K14165" s="83" t="str">
        <f>IFERROR(IFERROR(VLOOKUP(I14165,'DE-PARA'!B:D,3,0),VLOOKUP(I14165,'DE-PARA'!C:D,2,0)),"NÃO ENCONTRADO")</f>
        <v>Entrada Conta Aplicação (+)</v>
      </c>
      <c r="L14165" s="50" t="str">
        <f>VLOOKUP(K14165,'Base -Receita-Despesa'!$B:$AS,1,FALSE)</f>
        <v>ENTRADA CONTA APLICAÇÃO (+)</v>
      </c>
    </row>
    <row r="14166" spans="1:12" x14ac:dyDescent="0.3">
      <c r="A14166" s="82" t="str">
        <f t="shared" si="442"/>
        <v>2019</v>
      </c>
      <c r="B14166" s="260" t="s">
        <v>2228</v>
      </c>
      <c r="C14166" s="261" t="s">
        <v>138</v>
      </c>
      <c r="D14166" s="74" t="str">
        <f t="shared" si="443"/>
        <v>jul/2019</v>
      </c>
      <c r="E14166" s="264">
        <v>43648</v>
      </c>
      <c r="F14166" s="260">
        <v>382</v>
      </c>
      <c r="G14166" s="260" t="s">
        <v>2229</v>
      </c>
      <c r="H14166" s="265" t="s">
        <v>2395</v>
      </c>
      <c r="I14166" s="265" t="s">
        <v>215</v>
      </c>
      <c r="J14166" s="266">
        <v>-12500</v>
      </c>
      <c r="K14166" s="83" t="str">
        <f>IFERROR(IFERROR(VLOOKUP(I14166,'DE-PARA'!B:D,3,0),VLOOKUP(I14166,'DE-PARA'!C:D,2,0)),"NÃO ENCONTRADO")</f>
        <v>Serviços</v>
      </c>
      <c r="L14166" s="50" t="str">
        <f>VLOOKUP(K14166,'Base -Receita-Despesa'!$B:$AS,1,FALSE)</f>
        <v>Serviços</v>
      </c>
    </row>
    <row r="14167" spans="1:12" x14ac:dyDescent="0.3">
      <c r="A14167" s="82" t="str">
        <f t="shared" si="442"/>
        <v>2019</v>
      </c>
      <c r="B14167" s="260" t="s">
        <v>2228</v>
      </c>
      <c r="C14167" s="261" t="s">
        <v>138</v>
      </c>
      <c r="D14167" s="74" t="str">
        <f t="shared" si="443"/>
        <v>jul/2019</v>
      </c>
      <c r="E14167" s="264">
        <v>43648</v>
      </c>
      <c r="F14167" s="260" t="s">
        <v>1261</v>
      </c>
      <c r="G14167" s="260" t="s">
        <v>2229</v>
      </c>
      <c r="H14167" s="265" t="s">
        <v>2250</v>
      </c>
      <c r="I14167" s="265" t="s">
        <v>135</v>
      </c>
      <c r="J14167" s="265">
        <v>-9.5</v>
      </c>
      <c r="K14167" s="83" t="str">
        <f>IFERROR(IFERROR(VLOOKUP(I14167,'DE-PARA'!B:D,3,0),VLOOKUP(I14167,'DE-PARA'!C:D,2,0)),"NÃO ENCONTRADO")</f>
        <v>Outras Saídas</v>
      </c>
      <c r="L14167" s="50" t="str">
        <f>VLOOKUP(K14167,'Base -Receita-Despesa'!$B:$AS,1,FALSE)</f>
        <v>Outras Saídas</v>
      </c>
    </row>
    <row r="14168" spans="1:12" x14ac:dyDescent="0.3">
      <c r="A14168" s="82" t="str">
        <f t="shared" si="442"/>
        <v>2019</v>
      </c>
      <c r="B14168" s="260" t="s">
        <v>2228</v>
      </c>
      <c r="C14168" s="261" t="s">
        <v>138</v>
      </c>
      <c r="D14168" s="74" t="str">
        <f t="shared" si="443"/>
        <v>jul/2019</v>
      </c>
      <c r="E14168" s="264">
        <v>43648</v>
      </c>
      <c r="F14168" s="260" t="s">
        <v>1261</v>
      </c>
      <c r="G14168" s="260" t="s">
        <v>2229</v>
      </c>
      <c r="H14168" s="265" t="s">
        <v>2250</v>
      </c>
      <c r="I14168" s="265" t="s">
        <v>135</v>
      </c>
      <c r="J14168" s="265">
        <v>-9.5</v>
      </c>
      <c r="K14168" s="83" t="str">
        <f>IFERROR(IFERROR(VLOOKUP(I14168,'DE-PARA'!B:D,3,0),VLOOKUP(I14168,'DE-PARA'!C:D,2,0)),"NÃO ENCONTRADO")</f>
        <v>Outras Saídas</v>
      </c>
      <c r="L14168" s="50" t="str">
        <f>VLOOKUP(K14168,'Base -Receita-Despesa'!$B:$AS,1,FALSE)</f>
        <v>Outras Saídas</v>
      </c>
    </row>
    <row r="14169" spans="1:12" x14ac:dyDescent="0.3">
      <c r="A14169" s="82" t="str">
        <f t="shared" si="442"/>
        <v>2019</v>
      </c>
      <c r="B14169" s="260" t="s">
        <v>2228</v>
      </c>
      <c r="C14169" s="261" t="s">
        <v>138</v>
      </c>
      <c r="D14169" s="74" t="str">
        <f t="shared" si="443"/>
        <v>jul/2019</v>
      </c>
      <c r="E14169" s="264">
        <v>43648</v>
      </c>
      <c r="F14169" s="260" t="s">
        <v>1261</v>
      </c>
      <c r="G14169" s="260" t="s">
        <v>2229</v>
      </c>
      <c r="H14169" s="265" t="s">
        <v>2250</v>
      </c>
      <c r="I14169" s="265" t="s">
        <v>135</v>
      </c>
      <c r="J14169" s="265">
        <v>-9.5</v>
      </c>
      <c r="K14169" s="83" t="str">
        <f>IFERROR(IFERROR(VLOOKUP(I14169,'DE-PARA'!B:D,3,0),VLOOKUP(I14169,'DE-PARA'!C:D,2,0)),"NÃO ENCONTRADO")</f>
        <v>Outras Saídas</v>
      </c>
      <c r="L14169" s="50" t="str">
        <f>VLOOKUP(K14169,'Base -Receita-Despesa'!$B:$AS,1,FALSE)</f>
        <v>Outras Saídas</v>
      </c>
    </row>
    <row r="14170" spans="1:12" x14ac:dyDescent="0.3">
      <c r="A14170" s="82" t="str">
        <f t="shared" si="442"/>
        <v>2019</v>
      </c>
      <c r="B14170" s="260" t="s">
        <v>2228</v>
      </c>
      <c r="C14170" s="261" t="s">
        <v>138</v>
      </c>
      <c r="D14170" s="74" t="str">
        <f t="shared" si="443"/>
        <v>jul/2019</v>
      </c>
      <c r="E14170" s="264">
        <v>43648</v>
      </c>
      <c r="F14170" s="260" t="s">
        <v>1261</v>
      </c>
      <c r="G14170" s="260" t="s">
        <v>2229</v>
      </c>
      <c r="H14170" s="265" t="s">
        <v>2250</v>
      </c>
      <c r="I14170" s="265" t="s">
        <v>135</v>
      </c>
      <c r="J14170" s="265">
        <v>-9.5</v>
      </c>
      <c r="K14170" s="83" t="str">
        <f>IFERROR(IFERROR(VLOOKUP(I14170,'DE-PARA'!B:D,3,0),VLOOKUP(I14170,'DE-PARA'!C:D,2,0)),"NÃO ENCONTRADO")</f>
        <v>Outras Saídas</v>
      </c>
      <c r="L14170" s="50" t="str">
        <f>VLOOKUP(K14170,'Base -Receita-Despesa'!$B:$AS,1,FALSE)</f>
        <v>Outras Saídas</v>
      </c>
    </row>
    <row r="14171" spans="1:12" x14ac:dyDescent="0.3">
      <c r="A14171" s="82" t="str">
        <f t="shared" si="442"/>
        <v>2019</v>
      </c>
      <c r="B14171" s="260" t="s">
        <v>2228</v>
      </c>
      <c r="C14171" s="261" t="s">
        <v>138</v>
      </c>
      <c r="D14171" s="74" t="str">
        <f t="shared" si="443"/>
        <v>jul/2019</v>
      </c>
      <c r="E14171" s="264">
        <v>43648</v>
      </c>
      <c r="F14171" s="260" t="s">
        <v>1261</v>
      </c>
      <c r="G14171" s="260" t="s">
        <v>2229</v>
      </c>
      <c r="H14171" s="265" t="s">
        <v>2250</v>
      </c>
      <c r="I14171" s="265" t="s">
        <v>135</v>
      </c>
      <c r="J14171" s="265">
        <v>-9.5</v>
      </c>
      <c r="K14171" s="83" t="str">
        <f>IFERROR(IFERROR(VLOOKUP(I14171,'DE-PARA'!B:D,3,0),VLOOKUP(I14171,'DE-PARA'!C:D,2,0)),"NÃO ENCONTRADO")</f>
        <v>Outras Saídas</v>
      </c>
      <c r="L14171" s="50" t="str">
        <f>VLOOKUP(K14171,'Base -Receita-Despesa'!$B:$AS,1,FALSE)</f>
        <v>Outras Saídas</v>
      </c>
    </row>
    <row r="14172" spans="1:12" x14ac:dyDescent="0.3">
      <c r="A14172" s="82" t="str">
        <f t="shared" si="442"/>
        <v>2019</v>
      </c>
      <c r="B14172" s="260" t="s">
        <v>2228</v>
      </c>
      <c r="C14172" s="261" t="s">
        <v>138</v>
      </c>
      <c r="D14172" s="74" t="str">
        <f t="shared" si="443"/>
        <v>jul/2019</v>
      </c>
      <c r="E14172" s="264">
        <v>43648</v>
      </c>
      <c r="F14172" s="260" t="s">
        <v>1261</v>
      </c>
      <c r="G14172" s="260" t="s">
        <v>2229</v>
      </c>
      <c r="H14172" s="265" t="s">
        <v>2250</v>
      </c>
      <c r="I14172" s="265" t="s">
        <v>135</v>
      </c>
      <c r="J14172" s="265">
        <v>-9.5</v>
      </c>
      <c r="K14172" s="83" t="str">
        <f>IFERROR(IFERROR(VLOOKUP(I14172,'DE-PARA'!B:D,3,0),VLOOKUP(I14172,'DE-PARA'!C:D,2,0)),"NÃO ENCONTRADO")</f>
        <v>Outras Saídas</v>
      </c>
      <c r="L14172" s="50" t="str">
        <f>VLOOKUP(K14172,'Base -Receita-Despesa'!$B:$AS,1,FALSE)</f>
        <v>Outras Saídas</v>
      </c>
    </row>
    <row r="14173" spans="1:12" x14ac:dyDescent="0.3">
      <c r="A14173" s="82" t="str">
        <f t="shared" si="442"/>
        <v>2019</v>
      </c>
      <c r="B14173" s="260" t="s">
        <v>2228</v>
      </c>
      <c r="C14173" s="261" t="s">
        <v>138</v>
      </c>
      <c r="D14173" s="74" t="str">
        <f t="shared" si="443"/>
        <v>jul/2019</v>
      </c>
      <c r="E14173" s="264">
        <v>43648</v>
      </c>
      <c r="F14173" s="260">
        <v>7237848</v>
      </c>
      <c r="G14173" s="260" t="s">
        <v>2229</v>
      </c>
      <c r="H14173" s="265" t="s">
        <v>2470</v>
      </c>
      <c r="I14173" s="265" t="s">
        <v>190</v>
      </c>
      <c r="J14173" s="265">
        <v>-278.60000000000002</v>
      </c>
      <c r="K14173" s="83" t="str">
        <f>IFERROR(IFERROR(VLOOKUP(I14173,'DE-PARA'!B:D,3,0),VLOOKUP(I14173,'DE-PARA'!C:D,2,0)),"NÃO ENCONTRADO")</f>
        <v>Concessionárias (água, luz e telefone)</v>
      </c>
      <c r="L14173" s="50" t="str">
        <f>VLOOKUP(K14173,'Base -Receita-Despesa'!$B:$AS,1,FALSE)</f>
        <v>Concessionárias (água, luz e telefone)</v>
      </c>
    </row>
    <row r="14174" spans="1:12" x14ac:dyDescent="0.3">
      <c r="A14174" s="82" t="str">
        <f t="shared" si="442"/>
        <v>2019</v>
      </c>
      <c r="B14174" s="260" t="s">
        <v>2228</v>
      </c>
      <c r="C14174" s="261" t="s">
        <v>138</v>
      </c>
      <c r="D14174" s="74" t="str">
        <f t="shared" si="443"/>
        <v>jul/2019</v>
      </c>
      <c r="E14174" s="264">
        <v>43648</v>
      </c>
      <c r="F14174" s="260">
        <v>7237850</v>
      </c>
      <c r="G14174" s="260" t="s">
        <v>2229</v>
      </c>
      <c r="H14174" s="265" t="s">
        <v>2470</v>
      </c>
      <c r="I14174" s="265" t="s">
        <v>190</v>
      </c>
      <c r="J14174" s="265">
        <v>-74.83</v>
      </c>
      <c r="K14174" s="83" t="str">
        <f>IFERROR(IFERROR(VLOOKUP(I14174,'DE-PARA'!B:D,3,0),VLOOKUP(I14174,'DE-PARA'!C:D,2,0)),"NÃO ENCONTRADO")</f>
        <v>Concessionárias (água, luz e telefone)</v>
      </c>
      <c r="L14174" s="50" t="str">
        <f>VLOOKUP(K14174,'Base -Receita-Despesa'!$B:$AS,1,FALSE)</f>
        <v>Concessionárias (água, luz e telefone)</v>
      </c>
    </row>
    <row r="14175" spans="1:12" x14ac:dyDescent="0.3">
      <c r="A14175" s="82" t="str">
        <f t="shared" si="442"/>
        <v>2019</v>
      </c>
      <c r="B14175" s="260" t="s">
        <v>2228</v>
      </c>
      <c r="C14175" s="261" t="s">
        <v>138</v>
      </c>
      <c r="D14175" s="74" t="str">
        <f t="shared" si="443"/>
        <v>jul/2019</v>
      </c>
      <c r="E14175" s="264">
        <v>43648</v>
      </c>
      <c r="F14175" s="260">
        <v>7229039</v>
      </c>
      <c r="G14175" s="260" t="s">
        <v>2229</v>
      </c>
      <c r="H14175" s="265" t="s">
        <v>2470</v>
      </c>
      <c r="I14175" s="265" t="s">
        <v>190</v>
      </c>
      <c r="J14175" s="266">
        <v>-1075.5999999999999</v>
      </c>
      <c r="K14175" s="83" t="str">
        <f>IFERROR(IFERROR(VLOOKUP(I14175,'DE-PARA'!B:D,3,0),VLOOKUP(I14175,'DE-PARA'!C:D,2,0)),"NÃO ENCONTRADO")</f>
        <v>Concessionárias (água, luz e telefone)</v>
      </c>
      <c r="L14175" s="50" t="str">
        <f>VLOOKUP(K14175,'Base -Receita-Despesa'!$B:$AS,1,FALSE)</f>
        <v>Concessionárias (água, luz e telefone)</v>
      </c>
    </row>
    <row r="14176" spans="1:12" x14ac:dyDescent="0.3">
      <c r="A14176" s="82" t="str">
        <f t="shared" si="442"/>
        <v>2019</v>
      </c>
      <c r="B14176" s="260" t="s">
        <v>2240</v>
      </c>
      <c r="C14176" s="261" t="s">
        <v>138</v>
      </c>
      <c r="D14176" s="74" t="str">
        <f t="shared" si="443"/>
        <v>jul/2019</v>
      </c>
      <c r="E14176" s="264">
        <v>43649</v>
      </c>
      <c r="F14176" s="260" t="s">
        <v>161</v>
      </c>
      <c r="G14176" s="260" t="s">
        <v>3230</v>
      </c>
      <c r="H14176" s="265" t="s">
        <v>161</v>
      </c>
      <c r="I14176" s="265" t="s">
        <v>2168</v>
      </c>
      <c r="J14176" s="266">
        <v>27032.2</v>
      </c>
      <c r="K14176" s="83" t="str">
        <f>IFERROR(IFERROR(VLOOKUP(I14176,'DE-PARA'!B:D,3,0),VLOOKUP(I14176,'DE-PARA'!C:D,2,0)),"NÃO ENCONTRADO")</f>
        <v>Repasses Contrato de Gestão</v>
      </c>
      <c r="L14176" s="50" t="str">
        <f>VLOOKUP(K14176,'Base -Receita-Despesa'!$B:$AS,1,FALSE)</f>
        <v>Repasses Contrato de Gestão</v>
      </c>
    </row>
    <row r="14177" spans="1:12" x14ac:dyDescent="0.3">
      <c r="A14177" s="82" t="str">
        <f t="shared" si="442"/>
        <v>2019</v>
      </c>
      <c r="B14177" s="260" t="s">
        <v>2240</v>
      </c>
      <c r="C14177" s="261" t="s">
        <v>138</v>
      </c>
      <c r="D14177" s="74" t="str">
        <f t="shared" si="443"/>
        <v>jul/2019</v>
      </c>
      <c r="E14177" s="264">
        <v>43649</v>
      </c>
      <c r="F14177" s="260" t="s">
        <v>1261</v>
      </c>
      <c r="G14177" s="260" t="s">
        <v>2229</v>
      </c>
      <c r="H14177" s="265" t="s">
        <v>2338</v>
      </c>
      <c r="I14177" s="265" t="s">
        <v>135</v>
      </c>
      <c r="J14177" s="265">
        <v>-32.49</v>
      </c>
      <c r="K14177" s="83" t="str">
        <f>IFERROR(IFERROR(VLOOKUP(I14177,'DE-PARA'!B:D,3,0),VLOOKUP(I14177,'DE-PARA'!C:D,2,0)),"NÃO ENCONTRADO")</f>
        <v>Outras Saídas</v>
      </c>
      <c r="L14177" s="50" t="str">
        <f>VLOOKUP(K14177,'Base -Receita-Despesa'!$B:$AS,1,FALSE)</f>
        <v>Outras Saídas</v>
      </c>
    </row>
    <row r="14178" spans="1:12" x14ac:dyDescent="0.3">
      <c r="A14178" s="82" t="str">
        <f t="shared" si="442"/>
        <v>2019</v>
      </c>
      <c r="B14178" s="260" t="s">
        <v>2240</v>
      </c>
      <c r="C14178" s="261" t="s">
        <v>138</v>
      </c>
      <c r="D14178" s="74" t="str">
        <f t="shared" si="443"/>
        <v>jul/2019</v>
      </c>
      <c r="E14178" s="264">
        <v>43649</v>
      </c>
      <c r="F14178" s="260" t="s">
        <v>1261</v>
      </c>
      <c r="G14178" s="260" t="s">
        <v>2229</v>
      </c>
      <c r="H14178" s="265" t="s">
        <v>4532</v>
      </c>
      <c r="I14178" s="265" t="s">
        <v>135</v>
      </c>
      <c r="J14178" s="265">
        <v>-1.5</v>
      </c>
      <c r="K14178" s="83" t="str">
        <f>IFERROR(IFERROR(VLOOKUP(I14178,'DE-PARA'!B:D,3,0),VLOOKUP(I14178,'DE-PARA'!C:D,2,0)),"NÃO ENCONTRADO")</f>
        <v>Outras Saídas</v>
      </c>
      <c r="L14178" s="50" t="str">
        <f>VLOOKUP(K14178,'Base -Receita-Despesa'!$B:$AS,1,FALSE)</f>
        <v>Outras Saídas</v>
      </c>
    </row>
    <row r="14179" spans="1:12" x14ac:dyDescent="0.3">
      <c r="A14179" s="82" t="str">
        <f t="shared" si="442"/>
        <v>2019</v>
      </c>
      <c r="B14179" s="260" t="s">
        <v>2240</v>
      </c>
      <c r="C14179" s="261" t="s">
        <v>138</v>
      </c>
      <c r="D14179" s="74" t="str">
        <f t="shared" si="443"/>
        <v>jul/2019</v>
      </c>
      <c r="E14179" s="264">
        <v>43649</v>
      </c>
      <c r="F14179" s="260" t="s">
        <v>1261</v>
      </c>
      <c r="G14179" s="260" t="s">
        <v>2229</v>
      </c>
      <c r="H14179" s="265" t="s">
        <v>4532</v>
      </c>
      <c r="I14179" s="265" t="s">
        <v>135</v>
      </c>
      <c r="J14179" s="265">
        <v>-1.5</v>
      </c>
      <c r="K14179" s="83" t="str">
        <f>IFERROR(IFERROR(VLOOKUP(I14179,'DE-PARA'!B:D,3,0),VLOOKUP(I14179,'DE-PARA'!C:D,2,0)),"NÃO ENCONTRADO")</f>
        <v>Outras Saídas</v>
      </c>
      <c r="L14179" s="50" t="str">
        <f>VLOOKUP(K14179,'Base -Receita-Despesa'!$B:$AS,1,FALSE)</f>
        <v>Outras Saídas</v>
      </c>
    </row>
    <row r="14180" spans="1:12" x14ac:dyDescent="0.3">
      <c r="A14180" s="82" t="str">
        <f t="shared" si="442"/>
        <v>2019</v>
      </c>
      <c r="B14180" s="260" t="s">
        <v>2240</v>
      </c>
      <c r="C14180" s="261" t="s">
        <v>138</v>
      </c>
      <c r="D14180" s="74" t="str">
        <f t="shared" si="443"/>
        <v>jul/2019</v>
      </c>
      <c r="E14180" s="264">
        <v>43649</v>
      </c>
      <c r="F14180" s="260" t="s">
        <v>1261</v>
      </c>
      <c r="G14180" s="260" t="s">
        <v>2229</v>
      </c>
      <c r="H14180" s="265" t="s">
        <v>4532</v>
      </c>
      <c r="I14180" s="265" t="s">
        <v>135</v>
      </c>
      <c r="J14180" s="265">
        <v>-1.5</v>
      </c>
      <c r="K14180" s="83" t="str">
        <f>IFERROR(IFERROR(VLOOKUP(I14180,'DE-PARA'!B:D,3,0),VLOOKUP(I14180,'DE-PARA'!C:D,2,0)),"NÃO ENCONTRADO")</f>
        <v>Outras Saídas</v>
      </c>
      <c r="L14180" s="50" t="str">
        <f>VLOOKUP(K14180,'Base -Receita-Despesa'!$B:$AS,1,FALSE)</f>
        <v>Outras Saídas</v>
      </c>
    </row>
    <row r="14181" spans="1:12" x14ac:dyDescent="0.3">
      <c r="A14181" s="82" t="str">
        <f t="shared" si="442"/>
        <v>2019</v>
      </c>
      <c r="B14181" s="260" t="s">
        <v>2240</v>
      </c>
      <c r="C14181" s="261" t="s">
        <v>138</v>
      </c>
      <c r="D14181" s="74" t="str">
        <f t="shared" si="443"/>
        <v>jul/2019</v>
      </c>
      <c r="E14181" s="264">
        <v>43649</v>
      </c>
      <c r="F14181" s="260" t="s">
        <v>1261</v>
      </c>
      <c r="G14181" s="260" t="s">
        <v>2229</v>
      </c>
      <c r="H14181" s="265" t="s">
        <v>4532</v>
      </c>
      <c r="I14181" s="265" t="s">
        <v>135</v>
      </c>
      <c r="J14181" s="265">
        <v>-1.5</v>
      </c>
      <c r="K14181" s="83" t="str">
        <f>IFERROR(IFERROR(VLOOKUP(I14181,'DE-PARA'!B:D,3,0),VLOOKUP(I14181,'DE-PARA'!C:D,2,0)),"NÃO ENCONTRADO")</f>
        <v>Outras Saídas</v>
      </c>
      <c r="L14181" s="50" t="str">
        <f>VLOOKUP(K14181,'Base -Receita-Despesa'!$B:$AS,1,FALSE)</f>
        <v>Outras Saídas</v>
      </c>
    </row>
    <row r="14182" spans="1:12" x14ac:dyDescent="0.3">
      <c r="A14182" s="82" t="str">
        <f t="shared" si="442"/>
        <v>2019</v>
      </c>
      <c r="B14182" s="260" t="s">
        <v>2228</v>
      </c>
      <c r="C14182" s="261" t="s">
        <v>138</v>
      </c>
      <c r="D14182" s="74" t="str">
        <f t="shared" si="443"/>
        <v>jul/2019</v>
      </c>
      <c r="E14182" s="264">
        <v>43649</v>
      </c>
      <c r="F14182" s="260">
        <v>38480</v>
      </c>
      <c r="G14182" s="260" t="s">
        <v>2229</v>
      </c>
      <c r="H14182" s="265" t="s">
        <v>2231</v>
      </c>
      <c r="I14182" s="265" t="s">
        <v>2185</v>
      </c>
      <c r="J14182" s="266">
        <v>-1010</v>
      </c>
      <c r="K14182" s="83" t="str">
        <f>IFERROR(IFERROR(VLOOKUP(I14182,'DE-PARA'!B:D,3,0),VLOOKUP(I14182,'DE-PARA'!C:D,2,0)),"NÃO ENCONTRADO")</f>
        <v>Materiais</v>
      </c>
      <c r="L14182" s="50" t="str">
        <f>VLOOKUP(K14182,'Base -Receita-Despesa'!$B:$AS,1,FALSE)</f>
        <v>Materiais</v>
      </c>
    </row>
    <row r="14183" spans="1:12" x14ac:dyDescent="0.3">
      <c r="A14183" s="82" t="str">
        <f t="shared" si="442"/>
        <v>2019</v>
      </c>
      <c r="B14183" s="260" t="s">
        <v>2228</v>
      </c>
      <c r="C14183" s="261" t="s">
        <v>138</v>
      </c>
      <c r="D14183" s="74" t="str">
        <f t="shared" si="443"/>
        <v>jul/2019</v>
      </c>
      <c r="E14183" s="264">
        <v>43649</v>
      </c>
      <c r="F14183" s="260">
        <v>3245</v>
      </c>
      <c r="G14183" s="262" t="s">
        <v>2229</v>
      </c>
      <c r="H14183" s="265" t="s">
        <v>2231</v>
      </c>
      <c r="I14183" s="265" t="s">
        <v>2185</v>
      </c>
      <c r="J14183" s="266">
        <v>-5998.96</v>
      </c>
      <c r="K14183" s="83" t="str">
        <f>IFERROR(IFERROR(VLOOKUP(I14183,'DE-PARA'!B:D,3,0),VLOOKUP(I14183,'DE-PARA'!C:D,2,0)),"NÃO ENCONTRADO")</f>
        <v>Materiais</v>
      </c>
      <c r="L14183" s="50" t="str">
        <f>VLOOKUP(K14183,'Base -Receita-Despesa'!$B:$AS,1,FALSE)</f>
        <v>Materiais</v>
      </c>
    </row>
    <row r="14184" spans="1:12" x14ac:dyDescent="0.3">
      <c r="A14184" s="82" t="str">
        <f t="shared" si="442"/>
        <v>2019</v>
      </c>
      <c r="B14184" s="260" t="s">
        <v>2228</v>
      </c>
      <c r="C14184" s="261" t="s">
        <v>138</v>
      </c>
      <c r="D14184" s="74" t="str">
        <f t="shared" si="443"/>
        <v>jul/2019</v>
      </c>
      <c r="E14184" s="264">
        <v>43649</v>
      </c>
      <c r="F14184" s="260">
        <v>4045</v>
      </c>
      <c r="G14184" s="262" t="s">
        <v>2229</v>
      </c>
      <c r="H14184" s="265" t="s">
        <v>2231</v>
      </c>
      <c r="I14184" s="265" t="s">
        <v>2185</v>
      </c>
      <c r="J14184" s="266">
        <v>-6419.75</v>
      </c>
      <c r="K14184" s="83" t="str">
        <f>IFERROR(IFERROR(VLOOKUP(I14184,'DE-PARA'!B:D,3,0),VLOOKUP(I14184,'DE-PARA'!C:D,2,0)),"NÃO ENCONTRADO")</f>
        <v>Materiais</v>
      </c>
      <c r="L14184" s="50" t="str">
        <f>VLOOKUP(K14184,'Base -Receita-Despesa'!$B:$AS,1,FALSE)</f>
        <v>Materiais</v>
      </c>
    </row>
    <row r="14185" spans="1:12" x14ac:dyDescent="0.3">
      <c r="A14185" s="82" t="str">
        <f t="shared" si="442"/>
        <v>2019</v>
      </c>
      <c r="B14185" s="260" t="s">
        <v>2228</v>
      </c>
      <c r="C14185" s="261" t="s">
        <v>138</v>
      </c>
      <c r="D14185" s="74" t="str">
        <f t="shared" si="443"/>
        <v>jul/2019</v>
      </c>
      <c r="E14185" s="264">
        <v>43649</v>
      </c>
      <c r="F14185" s="260">
        <v>11546</v>
      </c>
      <c r="G14185" s="260" t="s">
        <v>2229</v>
      </c>
      <c r="H14185" s="265" t="s">
        <v>4215</v>
      </c>
      <c r="I14185" s="265" t="s">
        <v>2181</v>
      </c>
      <c r="J14185" s="266">
        <v>-9806.6</v>
      </c>
      <c r="K14185" s="83" t="str">
        <f>IFERROR(IFERROR(VLOOKUP(I14185,'DE-PARA'!B:D,3,0),VLOOKUP(I14185,'DE-PARA'!C:D,2,0)),"NÃO ENCONTRADO")</f>
        <v>Materiais</v>
      </c>
      <c r="L14185" s="50" t="str">
        <f>VLOOKUP(K14185,'Base -Receita-Despesa'!$B:$AS,1,FALSE)</f>
        <v>Materiais</v>
      </c>
    </row>
    <row r="14186" spans="1:12" x14ac:dyDescent="0.3">
      <c r="A14186" s="82" t="str">
        <f t="shared" ref="A14186:A14249" si="444">IF(K14186="NÃO ENCONTRADO",0,RIGHT(D14186,4))</f>
        <v>2019</v>
      </c>
      <c r="B14186" s="260" t="s">
        <v>2228</v>
      </c>
      <c r="C14186" s="261" t="s">
        <v>138</v>
      </c>
      <c r="D14186" s="74" t="str">
        <f t="shared" si="443"/>
        <v>jul/2019</v>
      </c>
      <c r="E14186" s="264">
        <v>43649</v>
      </c>
      <c r="F14186" s="260">
        <v>11546</v>
      </c>
      <c r="G14186" s="260" t="s">
        <v>2229</v>
      </c>
      <c r="H14186" s="265" t="s">
        <v>4215</v>
      </c>
      <c r="I14186" s="265" t="s">
        <v>562</v>
      </c>
      <c r="J14186" s="265">
        <v>-196.13</v>
      </c>
      <c r="K14186" s="83" t="str">
        <f>IFERROR(IFERROR(VLOOKUP(I14186,'DE-PARA'!B:D,3,0),VLOOKUP(I14186,'DE-PARA'!C:D,2,0)),"NÃO ENCONTRADO")</f>
        <v>Outras Saídas</v>
      </c>
      <c r="L14186" s="50" t="str">
        <f>VLOOKUP(K14186,'Base -Receita-Despesa'!$B:$AS,1,FALSE)</f>
        <v>Outras Saídas</v>
      </c>
    </row>
    <row r="14187" spans="1:12" x14ac:dyDescent="0.3">
      <c r="A14187" s="82" t="str">
        <f t="shared" si="444"/>
        <v>2019</v>
      </c>
      <c r="B14187" s="260" t="s">
        <v>2228</v>
      </c>
      <c r="C14187" s="261" t="s">
        <v>138</v>
      </c>
      <c r="D14187" s="74" t="str">
        <f t="shared" si="443"/>
        <v>jul/2019</v>
      </c>
      <c r="E14187" s="264">
        <v>43649</v>
      </c>
      <c r="F14187" s="260">
        <v>11694</v>
      </c>
      <c r="G14187" s="260" t="s">
        <v>2330</v>
      </c>
      <c r="H14187" s="265" t="s">
        <v>4215</v>
      </c>
      <c r="I14187" s="265" t="s">
        <v>2181</v>
      </c>
      <c r="J14187" s="266">
        <v>-2805.7</v>
      </c>
      <c r="K14187" s="83" t="str">
        <f>IFERROR(IFERROR(VLOOKUP(I14187,'DE-PARA'!B:D,3,0),VLOOKUP(I14187,'DE-PARA'!C:D,2,0)),"NÃO ENCONTRADO")</f>
        <v>Materiais</v>
      </c>
      <c r="L14187" s="50" t="str">
        <f>VLOOKUP(K14187,'Base -Receita-Despesa'!$B:$AS,1,FALSE)</f>
        <v>Materiais</v>
      </c>
    </row>
    <row r="14188" spans="1:12" x14ac:dyDescent="0.3">
      <c r="A14188" s="82" t="str">
        <f t="shared" si="444"/>
        <v>2019</v>
      </c>
      <c r="B14188" s="260" t="s">
        <v>2228</v>
      </c>
      <c r="C14188" s="261" t="s">
        <v>138</v>
      </c>
      <c r="D14188" s="74" t="str">
        <f t="shared" si="443"/>
        <v>jul/2019</v>
      </c>
      <c r="E14188" s="264">
        <v>43649</v>
      </c>
      <c r="F14188" s="260">
        <v>11694</v>
      </c>
      <c r="G14188" s="260" t="s">
        <v>2330</v>
      </c>
      <c r="H14188" s="265" t="s">
        <v>4215</v>
      </c>
      <c r="I14188" s="265" t="s">
        <v>562</v>
      </c>
      <c r="J14188" s="265">
        <v>-56.11</v>
      </c>
      <c r="K14188" s="83" t="str">
        <f>IFERROR(IFERROR(VLOOKUP(I14188,'DE-PARA'!B:D,3,0),VLOOKUP(I14188,'DE-PARA'!C:D,2,0)),"NÃO ENCONTRADO")</f>
        <v>Outras Saídas</v>
      </c>
      <c r="L14188" s="50" t="str">
        <f>VLOOKUP(K14188,'Base -Receita-Despesa'!$B:$AS,1,FALSE)</f>
        <v>Outras Saídas</v>
      </c>
    </row>
    <row r="14189" spans="1:12" x14ac:dyDescent="0.3">
      <c r="A14189" s="82" t="str">
        <f t="shared" si="444"/>
        <v>2019</v>
      </c>
      <c r="B14189" s="260" t="s">
        <v>2228</v>
      </c>
      <c r="C14189" s="261" t="s">
        <v>138</v>
      </c>
      <c r="D14189" s="74" t="str">
        <f t="shared" si="443"/>
        <v>jul/2019</v>
      </c>
      <c r="E14189" s="264">
        <v>43649</v>
      </c>
      <c r="F14189" s="260">
        <v>1084300</v>
      </c>
      <c r="G14189" s="260" t="s">
        <v>2284</v>
      </c>
      <c r="H14189" s="265" t="s">
        <v>2605</v>
      </c>
      <c r="I14189" s="265" t="s">
        <v>2182</v>
      </c>
      <c r="J14189" s="266">
        <v>-4656.3900000000003</v>
      </c>
      <c r="K14189" s="83" t="str">
        <f>IFERROR(IFERROR(VLOOKUP(I14189,'DE-PARA'!B:D,3,0),VLOOKUP(I14189,'DE-PARA'!C:D,2,0)),"NÃO ENCONTRADO")</f>
        <v>Materiais</v>
      </c>
      <c r="L14189" s="50" t="str">
        <f>VLOOKUP(K14189,'Base -Receita-Despesa'!$B:$AS,1,FALSE)</f>
        <v>Materiais</v>
      </c>
    </row>
    <row r="14190" spans="1:12" x14ac:dyDescent="0.3">
      <c r="A14190" s="82" t="str">
        <f t="shared" si="444"/>
        <v>2019</v>
      </c>
      <c r="B14190" s="260" t="s">
        <v>2228</v>
      </c>
      <c r="C14190" s="261" t="s">
        <v>138</v>
      </c>
      <c r="D14190" s="74" t="str">
        <f t="shared" si="443"/>
        <v>jul/2019</v>
      </c>
      <c r="E14190" s="264">
        <v>43649</v>
      </c>
      <c r="F14190" s="260" t="s">
        <v>4517</v>
      </c>
      <c r="G14190" s="260" t="s">
        <v>2229</v>
      </c>
      <c r="H14190" s="265" t="s">
        <v>2958</v>
      </c>
      <c r="I14190" s="265" t="s">
        <v>2209</v>
      </c>
      <c r="J14190" s="265">
        <v>-306.91000000000003</v>
      </c>
      <c r="K14190" s="83" t="str">
        <f>IFERROR(IFERROR(VLOOKUP(I14190,'DE-PARA'!B:D,3,0),VLOOKUP(I14190,'DE-PARA'!C:D,2,0)),"NÃO ENCONTRADO")</f>
        <v>Despesas com Viagens</v>
      </c>
      <c r="L14190" s="50" t="str">
        <f>VLOOKUP(K14190,'Base -Receita-Despesa'!$B:$AS,1,FALSE)</f>
        <v>Despesas com Viagens</v>
      </c>
    </row>
    <row r="14191" spans="1:12" x14ac:dyDescent="0.3">
      <c r="A14191" s="82" t="str">
        <f t="shared" si="444"/>
        <v>2019</v>
      </c>
      <c r="B14191" s="260" t="s">
        <v>2228</v>
      </c>
      <c r="C14191" s="261" t="s">
        <v>138</v>
      </c>
      <c r="D14191" s="74" t="str">
        <f t="shared" si="443"/>
        <v>jul/2019</v>
      </c>
      <c r="E14191" s="264">
        <v>43649</v>
      </c>
      <c r="F14191" s="260">
        <v>1155574</v>
      </c>
      <c r="G14191" s="260" t="s">
        <v>2229</v>
      </c>
      <c r="H14191" s="265" t="s">
        <v>4400</v>
      </c>
      <c r="I14191" s="265" t="s">
        <v>2181</v>
      </c>
      <c r="J14191" s="265">
        <v>-739.5</v>
      </c>
      <c r="K14191" s="83" t="str">
        <f>IFERROR(IFERROR(VLOOKUP(I14191,'DE-PARA'!B:D,3,0),VLOOKUP(I14191,'DE-PARA'!C:D,2,0)),"NÃO ENCONTRADO")</f>
        <v>Materiais</v>
      </c>
      <c r="L14191" s="50" t="str">
        <f>VLOOKUP(K14191,'Base -Receita-Despesa'!$B:$AS,1,FALSE)</f>
        <v>Materiais</v>
      </c>
    </row>
    <row r="14192" spans="1:12" x14ac:dyDescent="0.3">
      <c r="A14192" s="82" t="str">
        <f t="shared" si="444"/>
        <v>2019</v>
      </c>
      <c r="B14192" s="260" t="s">
        <v>2228</v>
      </c>
      <c r="C14192" s="261" t="s">
        <v>138</v>
      </c>
      <c r="D14192" s="74" t="str">
        <f t="shared" si="443"/>
        <v>jul/2019</v>
      </c>
      <c r="E14192" s="264">
        <v>43649</v>
      </c>
      <c r="F14192" s="260">
        <v>17304</v>
      </c>
      <c r="G14192" s="260" t="s">
        <v>2229</v>
      </c>
      <c r="H14192" s="265" t="s">
        <v>2340</v>
      </c>
      <c r="I14192" s="265" t="s">
        <v>618</v>
      </c>
      <c r="J14192" s="266">
        <v>-26141.86</v>
      </c>
      <c r="K14192" s="83" t="str">
        <f>IFERROR(IFERROR(VLOOKUP(I14192,'DE-PARA'!B:D,3,0),VLOOKUP(I14192,'DE-PARA'!C:D,2,0)),"NÃO ENCONTRADO")</f>
        <v>Serviços</v>
      </c>
      <c r="L14192" s="50" t="str">
        <f>VLOOKUP(K14192,'Base -Receita-Despesa'!$B:$AS,1,FALSE)</f>
        <v>Serviços</v>
      </c>
    </row>
    <row r="14193" spans="1:12" x14ac:dyDescent="0.3">
      <c r="A14193" s="82" t="str">
        <f t="shared" si="444"/>
        <v>2019</v>
      </c>
      <c r="B14193" s="260" t="s">
        <v>2228</v>
      </c>
      <c r="C14193" s="261" t="s">
        <v>138</v>
      </c>
      <c r="D14193" s="74" t="str">
        <f t="shared" si="443"/>
        <v>jul/2019</v>
      </c>
      <c r="E14193" s="264">
        <v>43649</v>
      </c>
      <c r="F14193" s="260">
        <v>17474</v>
      </c>
      <c r="G14193" s="260" t="s">
        <v>2229</v>
      </c>
      <c r="H14193" s="265" t="s">
        <v>2340</v>
      </c>
      <c r="I14193" s="265" t="s">
        <v>618</v>
      </c>
      <c r="J14193" s="266">
        <v>-24882.04</v>
      </c>
      <c r="K14193" s="83" t="str">
        <f>IFERROR(IFERROR(VLOOKUP(I14193,'DE-PARA'!B:D,3,0),VLOOKUP(I14193,'DE-PARA'!C:D,2,0)),"NÃO ENCONTRADO")</f>
        <v>Serviços</v>
      </c>
      <c r="L14193" s="50" t="str">
        <f>VLOOKUP(K14193,'Base -Receita-Despesa'!$B:$AS,1,FALSE)</f>
        <v>Serviços</v>
      </c>
    </row>
    <row r="14194" spans="1:12" x14ac:dyDescent="0.3">
      <c r="A14194" s="82" t="str">
        <f t="shared" si="444"/>
        <v>2019</v>
      </c>
      <c r="B14194" s="260" t="s">
        <v>2228</v>
      </c>
      <c r="C14194" s="261" t="s">
        <v>138</v>
      </c>
      <c r="D14194" s="74" t="str">
        <f t="shared" si="443"/>
        <v>jul/2019</v>
      </c>
      <c r="E14194" s="264">
        <v>43649</v>
      </c>
      <c r="F14194" s="260">
        <v>7930</v>
      </c>
      <c r="G14194" s="260" t="s">
        <v>2229</v>
      </c>
      <c r="H14194" s="265" t="s">
        <v>2341</v>
      </c>
      <c r="I14194" s="265" t="s">
        <v>232</v>
      </c>
      <c r="J14194" s="265">
        <v>-720</v>
      </c>
      <c r="K14194" s="83" t="str">
        <f>IFERROR(IFERROR(VLOOKUP(I14194,'DE-PARA'!B:D,3,0),VLOOKUP(I14194,'DE-PARA'!C:D,2,0)),"NÃO ENCONTRADO")</f>
        <v>Materiais</v>
      </c>
      <c r="L14194" s="50" t="str">
        <f>VLOOKUP(K14194,'Base -Receita-Despesa'!$B:$AS,1,FALSE)</f>
        <v>Materiais</v>
      </c>
    </row>
    <row r="14195" spans="1:12" x14ac:dyDescent="0.3">
      <c r="A14195" s="82" t="str">
        <f t="shared" si="444"/>
        <v>2019</v>
      </c>
      <c r="B14195" s="260" t="s">
        <v>2228</v>
      </c>
      <c r="C14195" s="261" t="s">
        <v>138</v>
      </c>
      <c r="D14195" s="74" t="str">
        <f t="shared" si="443"/>
        <v>jul/2019</v>
      </c>
      <c r="E14195" s="264">
        <v>43649</v>
      </c>
      <c r="F14195" s="260">
        <v>2896473</v>
      </c>
      <c r="G14195" s="260" t="s">
        <v>2229</v>
      </c>
      <c r="H14195" s="265" t="s">
        <v>2362</v>
      </c>
      <c r="I14195" s="265" t="s">
        <v>164</v>
      </c>
      <c r="J14195" s="265">
        <v>-47.18</v>
      </c>
      <c r="K14195" s="83" t="str">
        <f>IFERROR(IFERROR(VLOOKUP(I14195,'DE-PARA'!B:D,3,0),VLOOKUP(I14195,'DE-PARA'!C:D,2,0)),"NÃO ENCONTRADO")</f>
        <v>Concessionárias (água, luz e telefone)</v>
      </c>
      <c r="L14195" s="50" t="str">
        <f>VLOOKUP(K14195,'Base -Receita-Despesa'!$B:$AS,1,FALSE)</f>
        <v>Concessionárias (água, luz e telefone)</v>
      </c>
    </row>
    <row r="14196" spans="1:12" x14ac:dyDescent="0.3">
      <c r="A14196" s="82" t="str">
        <f t="shared" si="444"/>
        <v>2019</v>
      </c>
      <c r="B14196" s="260" t="s">
        <v>2228</v>
      </c>
      <c r="C14196" s="261" t="s">
        <v>138</v>
      </c>
      <c r="D14196" s="74" t="str">
        <f t="shared" si="443"/>
        <v>jul/2019</v>
      </c>
      <c r="E14196" s="264">
        <v>43649</v>
      </c>
      <c r="F14196" s="260">
        <v>149</v>
      </c>
      <c r="G14196" s="260" t="s">
        <v>2229</v>
      </c>
      <c r="H14196" s="270" t="s">
        <v>3305</v>
      </c>
      <c r="I14196" s="270" t="s">
        <v>2198</v>
      </c>
      <c r="J14196" s="266">
        <v>-2402.56</v>
      </c>
      <c r="K14196" s="83" t="str">
        <f>IFERROR(IFERROR(VLOOKUP(I14196,'DE-PARA'!B:D,3,0),VLOOKUP(I14196,'DE-PARA'!C:D,2,0)),"NÃO ENCONTRADO")</f>
        <v>Serviços</v>
      </c>
      <c r="L14196" s="50" t="str">
        <f>VLOOKUP(K14196,'Base -Receita-Despesa'!$B:$AS,1,FALSE)</f>
        <v>Serviços</v>
      </c>
    </row>
    <row r="14197" spans="1:12" x14ac:dyDescent="0.3">
      <c r="A14197" s="82" t="str">
        <f t="shared" si="444"/>
        <v>2019</v>
      </c>
      <c r="B14197" s="260" t="s">
        <v>2228</v>
      </c>
      <c r="C14197" s="261" t="s">
        <v>138</v>
      </c>
      <c r="D14197" s="74" t="str">
        <f t="shared" si="443"/>
        <v>jul/2019</v>
      </c>
      <c r="E14197" s="264">
        <v>43649</v>
      </c>
      <c r="F14197" s="260" t="s">
        <v>4517</v>
      </c>
      <c r="G14197" s="260" t="s">
        <v>2229</v>
      </c>
      <c r="H14197" s="265" t="s">
        <v>4558</v>
      </c>
      <c r="I14197" s="265" t="s">
        <v>2209</v>
      </c>
      <c r="J14197" s="265">
        <v>-43.75</v>
      </c>
      <c r="K14197" s="83" t="str">
        <f>IFERROR(IFERROR(VLOOKUP(I14197,'DE-PARA'!B:D,3,0),VLOOKUP(I14197,'DE-PARA'!C:D,2,0)),"NÃO ENCONTRADO")</f>
        <v>Despesas com Viagens</v>
      </c>
      <c r="L14197" s="50" t="str">
        <f>VLOOKUP(K14197,'Base -Receita-Despesa'!$B:$AS,1,FALSE)</f>
        <v>Despesas com Viagens</v>
      </c>
    </row>
    <row r="14198" spans="1:12" x14ac:dyDescent="0.3">
      <c r="A14198" s="82" t="str">
        <f t="shared" si="444"/>
        <v>2019</v>
      </c>
      <c r="B14198" s="260" t="s">
        <v>2228</v>
      </c>
      <c r="C14198" s="261" t="s">
        <v>138</v>
      </c>
      <c r="D14198" s="74" t="str">
        <f t="shared" si="443"/>
        <v>jul/2019</v>
      </c>
      <c r="E14198" s="264">
        <v>43649</v>
      </c>
      <c r="F14198" s="260" t="s">
        <v>139</v>
      </c>
      <c r="G14198" s="260" t="s">
        <v>2229</v>
      </c>
      <c r="H14198" s="265" t="s">
        <v>4606</v>
      </c>
      <c r="I14198" s="265" t="s">
        <v>141</v>
      </c>
      <c r="J14198" s="266">
        <v>-1459.88</v>
      </c>
      <c r="K14198" s="83" t="str">
        <f>IFERROR(IFERROR(VLOOKUP(I14198,'DE-PARA'!B:D,3,0),VLOOKUP(I14198,'DE-PARA'!C:D,2,0)),"NÃO ENCONTRADO")</f>
        <v>Pessoal</v>
      </c>
      <c r="L14198" s="50" t="str">
        <f>VLOOKUP(K14198,'Base -Receita-Despesa'!$B:$AS,1,FALSE)</f>
        <v>Pessoal</v>
      </c>
    </row>
    <row r="14199" spans="1:12" x14ac:dyDescent="0.3">
      <c r="A14199" s="82" t="str">
        <f t="shared" si="444"/>
        <v>2019</v>
      </c>
      <c r="B14199" s="260" t="s">
        <v>2228</v>
      </c>
      <c r="C14199" s="261" t="s">
        <v>138</v>
      </c>
      <c r="D14199" s="74" t="str">
        <f t="shared" si="443"/>
        <v>jul/2019</v>
      </c>
      <c r="E14199" s="264">
        <v>43649</v>
      </c>
      <c r="F14199" s="260" t="s">
        <v>208</v>
      </c>
      <c r="G14199" s="260" t="s">
        <v>2229</v>
      </c>
      <c r="H14199" s="265" t="s">
        <v>4606</v>
      </c>
      <c r="I14199" s="265" t="s">
        <v>160</v>
      </c>
      <c r="J14199" s="265">
        <v>-25</v>
      </c>
      <c r="K14199" s="83" t="str">
        <f>IFERROR(IFERROR(VLOOKUP(I14199,'DE-PARA'!B:D,3,0),VLOOKUP(I14199,'DE-PARA'!C:D,2,0)),"NÃO ENCONTRADO")</f>
        <v>Outras Saídas</v>
      </c>
      <c r="L14199" s="50" t="str">
        <f>VLOOKUP(K14199,'Base -Receita-Despesa'!$B:$AS,1,FALSE)</f>
        <v>Outras Saídas</v>
      </c>
    </row>
    <row r="14200" spans="1:12" x14ac:dyDescent="0.3">
      <c r="A14200" s="82" t="str">
        <f t="shared" si="444"/>
        <v>2019</v>
      </c>
      <c r="B14200" s="260" t="s">
        <v>2228</v>
      </c>
      <c r="C14200" s="261" t="s">
        <v>138</v>
      </c>
      <c r="D14200" s="74" t="str">
        <f t="shared" si="443"/>
        <v>jul/2019</v>
      </c>
      <c r="E14200" s="264">
        <v>43649</v>
      </c>
      <c r="F14200" s="260" t="s">
        <v>4517</v>
      </c>
      <c r="G14200" s="260" t="s">
        <v>2229</v>
      </c>
      <c r="H14200" s="265" t="s">
        <v>3263</v>
      </c>
      <c r="I14200" s="265" t="s">
        <v>2209</v>
      </c>
      <c r="J14200" s="265">
        <v>-43.75</v>
      </c>
      <c r="K14200" s="83" t="str">
        <f>IFERROR(IFERROR(VLOOKUP(I14200,'DE-PARA'!B:D,3,0),VLOOKUP(I14200,'DE-PARA'!C:D,2,0)),"NÃO ENCONTRADO")</f>
        <v>Despesas com Viagens</v>
      </c>
      <c r="L14200" s="50" t="str">
        <f>VLOOKUP(K14200,'Base -Receita-Despesa'!$B:$AS,1,FALSE)</f>
        <v>Despesas com Viagens</v>
      </c>
    </row>
    <row r="14201" spans="1:12" x14ac:dyDescent="0.3">
      <c r="A14201" s="82" t="str">
        <f t="shared" si="444"/>
        <v>2019</v>
      </c>
      <c r="B14201" s="260" t="s">
        <v>2228</v>
      </c>
      <c r="C14201" s="261" t="s">
        <v>138</v>
      </c>
      <c r="D14201" s="74" t="str">
        <f t="shared" si="443"/>
        <v>jul/2019</v>
      </c>
      <c r="E14201" s="264">
        <v>43649</v>
      </c>
      <c r="F14201" s="260" t="s">
        <v>4517</v>
      </c>
      <c r="G14201" s="260" t="s">
        <v>2229</v>
      </c>
      <c r="H14201" s="265" t="s">
        <v>1119</v>
      </c>
      <c r="I14201" s="265" t="s">
        <v>2209</v>
      </c>
      <c r="J14201" s="265">
        <v>-94.1</v>
      </c>
      <c r="K14201" s="83" t="str">
        <f>IFERROR(IFERROR(VLOOKUP(I14201,'DE-PARA'!B:D,3,0),VLOOKUP(I14201,'DE-PARA'!C:D,2,0)),"NÃO ENCONTRADO")</f>
        <v>Despesas com Viagens</v>
      </c>
      <c r="L14201" s="50" t="str">
        <f>VLOOKUP(K14201,'Base -Receita-Despesa'!$B:$AS,1,FALSE)</f>
        <v>Despesas com Viagens</v>
      </c>
    </row>
    <row r="14202" spans="1:12" x14ac:dyDescent="0.3">
      <c r="A14202" s="82" t="str">
        <f t="shared" si="444"/>
        <v>2019</v>
      </c>
      <c r="B14202" s="260" t="s">
        <v>2228</v>
      </c>
      <c r="C14202" s="261" t="s">
        <v>138</v>
      </c>
      <c r="D14202" s="74" t="str">
        <f t="shared" si="443"/>
        <v>jul/2019</v>
      </c>
      <c r="E14202" s="264">
        <v>43649</v>
      </c>
      <c r="F14202" s="260" t="s">
        <v>208</v>
      </c>
      <c r="G14202" s="260" t="s">
        <v>2229</v>
      </c>
      <c r="H14202" s="265" t="s">
        <v>1119</v>
      </c>
      <c r="I14202" s="265" t="s">
        <v>160</v>
      </c>
      <c r="J14202" s="265">
        <v>-150</v>
      </c>
      <c r="K14202" s="83" t="str">
        <f>IFERROR(IFERROR(VLOOKUP(I14202,'DE-PARA'!B:D,3,0),VLOOKUP(I14202,'DE-PARA'!C:D,2,0)),"NÃO ENCONTRADO")</f>
        <v>Outras Saídas</v>
      </c>
      <c r="L14202" s="50" t="str">
        <f>VLOOKUP(K14202,'Base -Receita-Despesa'!$B:$AS,1,FALSE)</f>
        <v>Outras Saídas</v>
      </c>
    </row>
    <row r="14203" spans="1:12" x14ac:dyDescent="0.3">
      <c r="A14203" s="82" t="str">
        <f t="shared" si="444"/>
        <v>2019</v>
      </c>
      <c r="B14203" s="260" t="s">
        <v>2228</v>
      </c>
      <c r="C14203" s="261" t="s">
        <v>138</v>
      </c>
      <c r="D14203" s="74" t="str">
        <f t="shared" si="443"/>
        <v>jul/2019</v>
      </c>
      <c r="E14203" s="264">
        <v>43649</v>
      </c>
      <c r="F14203" s="260" t="s">
        <v>4517</v>
      </c>
      <c r="G14203" s="260" t="s">
        <v>2229</v>
      </c>
      <c r="H14203" s="265" t="s">
        <v>1119</v>
      </c>
      <c r="I14203" s="265" t="s">
        <v>2209</v>
      </c>
      <c r="J14203" s="265">
        <v>-43.75</v>
      </c>
      <c r="K14203" s="83" t="str">
        <f>IFERROR(IFERROR(VLOOKUP(I14203,'DE-PARA'!B:D,3,0),VLOOKUP(I14203,'DE-PARA'!C:D,2,0)),"NÃO ENCONTRADO")</f>
        <v>Despesas com Viagens</v>
      </c>
      <c r="L14203" s="50" t="str">
        <f>VLOOKUP(K14203,'Base -Receita-Despesa'!$B:$AS,1,FALSE)</f>
        <v>Despesas com Viagens</v>
      </c>
    </row>
    <row r="14204" spans="1:12" x14ac:dyDescent="0.3">
      <c r="A14204" s="82" t="str">
        <f t="shared" si="444"/>
        <v>2019</v>
      </c>
      <c r="B14204" s="260" t="s">
        <v>2228</v>
      </c>
      <c r="C14204" s="261" t="s">
        <v>138</v>
      </c>
      <c r="D14204" s="74" t="str">
        <f t="shared" si="443"/>
        <v>jul/2019</v>
      </c>
      <c r="E14204" s="264">
        <v>43649</v>
      </c>
      <c r="F14204" s="260" t="s">
        <v>4517</v>
      </c>
      <c r="G14204" s="260" t="s">
        <v>2229</v>
      </c>
      <c r="H14204" s="265" t="s">
        <v>1119</v>
      </c>
      <c r="I14204" s="265" t="s">
        <v>2209</v>
      </c>
      <c r="J14204" s="265">
        <v>-195.51</v>
      </c>
      <c r="K14204" s="83" t="str">
        <f>IFERROR(IFERROR(VLOOKUP(I14204,'DE-PARA'!B:D,3,0),VLOOKUP(I14204,'DE-PARA'!C:D,2,0)),"NÃO ENCONTRADO")</f>
        <v>Despesas com Viagens</v>
      </c>
      <c r="L14204" s="50" t="str">
        <f>VLOOKUP(K14204,'Base -Receita-Despesa'!$B:$AS,1,FALSE)</f>
        <v>Despesas com Viagens</v>
      </c>
    </row>
    <row r="14205" spans="1:12" x14ac:dyDescent="0.3">
      <c r="A14205" s="82" t="str">
        <f t="shared" si="444"/>
        <v>2019</v>
      </c>
      <c r="B14205" s="260" t="s">
        <v>2228</v>
      </c>
      <c r="C14205" s="261" t="s">
        <v>138</v>
      </c>
      <c r="D14205" s="74" t="str">
        <f t="shared" si="443"/>
        <v>jul/2019</v>
      </c>
      <c r="E14205" s="264">
        <v>43649</v>
      </c>
      <c r="F14205" s="260">
        <v>37234</v>
      </c>
      <c r="G14205" s="260" t="s">
        <v>2229</v>
      </c>
      <c r="H14205" s="265" t="s">
        <v>4380</v>
      </c>
      <c r="I14205" s="265" t="s">
        <v>120</v>
      </c>
      <c r="J14205" s="266">
        <v>-1574.64</v>
      </c>
      <c r="K14205" s="83" t="str">
        <f>IFERROR(IFERROR(VLOOKUP(I14205,'DE-PARA'!B:D,3,0),VLOOKUP(I14205,'DE-PARA'!C:D,2,0)),"NÃO ENCONTRADO")</f>
        <v>Serviços</v>
      </c>
      <c r="L14205" s="50" t="str">
        <f>VLOOKUP(K14205,'Base -Receita-Despesa'!$B:$AS,1,FALSE)</f>
        <v>Serviços</v>
      </c>
    </row>
    <row r="14206" spans="1:12" x14ac:dyDescent="0.3">
      <c r="A14206" s="82" t="str">
        <f t="shared" si="444"/>
        <v>2019</v>
      </c>
      <c r="B14206" s="260" t="s">
        <v>2228</v>
      </c>
      <c r="C14206" s="261" t="s">
        <v>138</v>
      </c>
      <c r="D14206" s="74" t="str">
        <f t="shared" si="443"/>
        <v>jul/2019</v>
      </c>
      <c r="E14206" s="264">
        <v>43649</v>
      </c>
      <c r="F14206" s="260" t="s">
        <v>4517</v>
      </c>
      <c r="G14206" s="260" t="s">
        <v>2229</v>
      </c>
      <c r="H14206" s="265" t="s">
        <v>4598</v>
      </c>
      <c r="I14206" s="265" t="s">
        <v>2209</v>
      </c>
      <c r="J14206" s="265">
        <v>-35</v>
      </c>
      <c r="K14206" s="83" t="str">
        <f>IFERROR(IFERROR(VLOOKUP(I14206,'DE-PARA'!B:D,3,0),VLOOKUP(I14206,'DE-PARA'!C:D,2,0)),"NÃO ENCONTRADO")</f>
        <v>Despesas com Viagens</v>
      </c>
      <c r="L14206" s="50" t="str">
        <f>VLOOKUP(K14206,'Base -Receita-Despesa'!$B:$AS,1,FALSE)</f>
        <v>Despesas com Viagens</v>
      </c>
    </row>
    <row r="14207" spans="1:12" x14ac:dyDescent="0.3">
      <c r="A14207" s="82" t="str">
        <f t="shared" si="444"/>
        <v>2019</v>
      </c>
      <c r="B14207" s="260" t="s">
        <v>2228</v>
      </c>
      <c r="C14207" s="261" t="s">
        <v>138</v>
      </c>
      <c r="D14207" s="74" t="str">
        <f t="shared" si="443"/>
        <v>jul/2019</v>
      </c>
      <c r="E14207" s="264">
        <v>43649</v>
      </c>
      <c r="F14207" s="260">
        <v>283</v>
      </c>
      <c r="G14207" s="260" t="s">
        <v>2229</v>
      </c>
      <c r="H14207" s="265" t="s">
        <v>4607</v>
      </c>
      <c r="I14207" s="265" t="s">
        <v>2190</v>
      </c>
      <c r="J14207" s="265">
        <v>-458.2</v>
      </c>
      <c r="K14207" s="83" t="str">
        <f>IFERROR(IFERROR(VLOOKUP(I14207,'DE-PARA'!B:D,3,0),VLOOKUP(I14207,'DE-PARA'!C:D,2,0)),"NÃO ENCONTRADO")</f>
        <v>Materiais</v>
      </c>
      <c r="L14207" s="50" t="str">
        <f>VLOOKUP(K14207,'Base -Receita-Despesa'!$B:$AS,1,FALSE)</f>
        <v>Materiais</v>
      </c>
    </row>
    <row r="14208" spans="1:12" x14ac:dyDescent="0.3">
      <c r="A14208" s="82" t="str">
        <f t="shared" si="444"/>
        <v>2019</v>
      </c>
      <c r="B14208" s="260" t="s">
        <v>2228</v>
      </c>
      <c r="C14208" s="261" t="s">
        <v>138</v>
      </c>
      <c r="D14208" s="74" t="str">
        <f t="shared" si="443"/>
        <v>jul/2019</v>
      </c>
      <c r="E14208" s="264">
        <v>43649</v>
      </c>
      <c r="F14208" s="260">
        <v>4034</v>
      </c>
      <c r="G14208" s="260" t="s">
        <v>2232</v>
      </c>
      <c r="H14208" s="265" t="s">
        <v>4490</v>
      </c>
      <c r="I14208" s="265" t="s">
        <v>2194</v>
      </c>
      <c r="J14208" s="266">
        <v>-1120.5</v>
      </c>
      <c r="K14208" s="83" t="str">
        <f>IFERROR(IFERROR(VLOOKUP(I14208,'DE-PARA'!B:D,3,0),VLOOKUP(I14208,'DE-PARA'!C:D,2,0)),"NÃO ENCONTRADO")</f>
        <v>Materiais</v>
      </c>
      <c r="L14208" s="50" t="str">
        <f>VLOOKUP(K14208,'Base -Receita-Despesa'!$B:$AS,1,FALSE)</f>
        <v>Materiais</v>
      </c>
    </row>
    <row r="14209" spans="1:12" x14ac:dyDescent="0.3">
      <c r="A14209" s="82" t="str">
        <f t="shared" si="444"/>
        <v>2019</v>
      </c>
      <c r="B14209" s="260" t="s">
        <v>2228</v>
      </c>
      <c r="C14209" s="261" t="s">
        <v>138</v>
      </c>
      <c r="D14209" s="74" t="str">
        <f t="shared" si="443"/>
        <v>jul/2019</v>
      </c>
      <c r="E14209" s="264">
        <v>43649</v>
      </c>
      <c r="F14209" s="260" t="s">
        <v>4517</v>
      </c>
      <c r="G14209" s="260" t="s">
        <v>2229</v>
      </c>
      <c r="H14209" s="265" t="s">
        <v>4385</v>
      </c>
      <c r="I14209" s="265" t="s">
        <v>2209</v>
      </c>
      <c r="J14209" s="265">
        <v>-200</v>
      </c>
      <c r="K14209" s="83" t="str">
        <f>IFERROR(IFERROR(VLOOKUP(I14209,'DE-PARA'!B:D,3,0),VLOOKUP(I14209,'DE-PARA'!C:D,2,0)),"NÃO ENCONTRADO")</f>
        <v>Despesas com Viagens</v>
      </c>
      <c r="L14209" s="50" t="str">
        <f>VLOOKUP(K14209,'Base -Receita-Despesa'!$B:$AS,1,FALSE)</f>
        <v>Despesas com Viagens</v>
      </c>
    </row>
    <row r="14210" spans="1:12" x14ac:dyDescent="0.3">
      <c r="A14210" s="82" t="str">
        <f t="shared" si="444"/>
        <v>2019</v>
      </c>
      <c r="B14210" s="260" t="s">
        <v>2228</v>
      </c>
      <c r="C14210" s="261" t="s">
        <v>138</v>
      </c>
      <c r="D14210" s="74" t="str">
        <f t="shared" si="443"/>
        <v>jul/2019</v>
      </c>
      <c r="E14210" s="264">
        <v>43649</v>
      </c>
      <c r="F14210" s="260">
        <v>243</v>
      </c>
      <c r="G14210" s="260" t="s">
        <v>2229</v>
      </c>
      <c r="H14210" s="265" t="s">
        <v>4608</v>
      </c>
      <c r="I14210" s="265" t="s">
        <v>120</v>
      </c>
      <c r="J14210" s="266">
        <v>-4750</v>
      </c>
      <c r="K14210" s="83" t="str">
        <f>IFERROR(IFERROR(VLOOKUP(I14210,'DE-PARA'!B:D,3,0),VLOOKUP(I14210,'DE-PARA'!C:D,2,0)),"NÃO ENCONTRADO")</f>
        <v>Serviços</v>
      </c>
      <c r="L14210" s="50" t="str">
        <f>VLOOKUP(K14210,'Base -Receita-Despesa'!$B:$AS,1,FALSE)</f>
        <v>Serviços</v>
      </c>
    </row>
    <row r="14211" spans="1:12" x14ac:dyDescent="0.3">
      <c r="A14211" s="82" t="str">
        <f t="shared" si="444"/>
        <v>2019</v>
      </c>
      <c r="B14211" s="260" t="s">
        <v>2228</v>
      </c>
      <c r="C14211" s="261" t="s">
        <v>138</v>
      </c>
      <c r="D14211" s="74" t="str">
        <f t="shared" si="443"/>
        <v>jul/2019</v>
      </c>
      <c r="E14211" s="264">
        <v>43649</v>
      </c>
      <c r="F14211" s="260">
        <v>1783</v>
      </c>
      <c r="G14211" s="260" t="s">
        <v>2284</v>
      </c>
      <c r="H14211" s="265" t="s">
        <v>4609</v>
      </c>
      <c r="I14211" s="265" t="s">
        <v>2217</v>
      </c>
      <c r="J14211" s="266">
        <v>-3225</v>
      </c>
      <c r="K14211" s="83" t="str">
        <f>IFERROR(IFERROR(VLOOKUP(I14211,'DE-PARA'!B:D,3,0),VLOOKUP(I14211,'DE-PARA'!C:D,2,0)),"NÃO ENCONTRADO")</f>
        <v>Investimentos</v>
      </c>
      <c r="L14211" s="50" t="str">
        <f>VLOOKUP(K14211,'Base -Receita-Despesa'!$B:$AS,1,FALSE)</f>
        <v>Investimentos</v>
      </c>
    </row>
    <row r="14212" spans="1:12" x14ac:dyDescent="0.3">
      <c r="A14212" s="82" t="str">
        <f t="shared" si="444"/>
        <v>2019</v>
      </c>
      <c r="B14212" s="260" t="s">
        <v>2228</v>
      </c>
      <c r="C14212" s="261" t="s">
        <v>138</v>
      </c>
      <c r="D14212" s="74" t="str">
        <f t="shared" ref="D14212:D14275" si="445">TEXT(E14212,"mmm/aaaa")</f>
        <v>jul/2019</v>
      </c>
      <c r="E14212" s="264">
        <v>43649</v>
      </c>
      <c r="F14212" s="260" t="s">
        <v>4517</v>
      </c>
      <c r="G14212" s="260" t="s">
        <v>2229</v>
      </c>
      <c r="H14212" s="265" t="s">
        <v>4610</v>
      </c>
      <c r="I14212" s="265" t="s">
        <v>2209</v>
      </c>
      <c r="J14212" s="265">
        <v>-363.16</v>
      </c>
      <c r="K14212" s="83" t="str">
        <f>IFERROR(IFERROR(VLOOKUP(I14212,'DE-PARA'!B:D,3,0),VLOOKUP(I14212,'DE-PARA'!C:D,2,0)),"NÃO ENCONTRADO")</f>
        <v>Despesas com Viagens</v>
      </c>
      <c r="L14212" s="50" t="str">
        <f>VLOOKUP(K14212,'Base -Receita-Despesa'!$B:$AS,1,FALSE)</f>
        <v>Despesas com Viagens</v>
      </c>
    </row>
    <row r="14213" spans="1:12" x14ac:dyDescent="0.3">
      <c r="A14213" s="82" t="str">
        <f t="shared" si="444"/>
        <v>2019</v>
      </c>
      <c r="B14213" s="260" t="s">
        <v>2228</v>
      </c>
      <c r="C14213" s="261" t="s">
        <v>138</v>
      </c>
      <c r="D14213" s="74" t="str">
        <f t="shared" si="445"/>
        <v>jul/2019</v>
      </c>
      <c r="E14213" s="264">
        <v>43649</v>
      </c>
      <c r="F14213" s="260">
        <v>20635</v>
      </c>
      <c r="G14213" s="260" t="s">
        <v>2229</v>
      </c>
      <c r="H14213" s="265" t="s">
        <v>4522</v>
      </c>
      <c r="I14213" s="265" t="s">
        <v>2182</v>
      </c>
      <c r="J14213" s="265">
        <v>-145</v>
      </c>
      <c r="K14213" s="83" t="str">
        <f>IFERROR(IFERROR(VLOOKUP(I14213,'DE-PARA'!B:D,3,0),VLOOKUP(I14213,'DE-PARA'!C:D,2,0)),"NÃO ENCONTRADO")</f>
        <v>Materiais</v>
      </c>
      <c r="L14213" s="50" t="str">
        <f>VLOOKUP(K14213,'Base -Receita-Despesa'!$B:$AS,1,FALSE)</f>
        <v>Materiais</v>
      </c>
    </row>
    <row r="14214" spans="1:12" x14ac:dyDescent="0.3">
      <c r="A14214" s="82" t="str">
        <f t="shared" si="444"/>
        <v>2019</v>
      </c>
      <c r="B14214" s="260" t="s">
        <v>2228</v>
      </c>
      <c r="C14214" s="261" t="s">
        <v>138</v>
      </c>
      <c r="D14214" s="74" t="str">
        <f t="shared" si="445"/>
        <v>jul/2019</v>
      </c>
      <c r="E14214" s="264">
        <v>43649</v>
      </c>
      <c r="F14214" s="260">
        <v>11004</v>
      </c>
      <c r="G14214" s="260" t="s">
        <v>2229</v>
      </c>
      <c r="H14214" s="265" t="s">
        <v>4369</v>
      </c>
      <c r="I14214" s="265" t="s">
        <v>2181</v>
      </c>
      <c r="J14214" s="266">
        <v>-2044</v>
      </c>
      <c r="K14214" s="83" t="str">
        <f>IFERROR(IFERROR(VLOOKUP(I14214,'DE-PARA'!B:D,3,0),VLOOKUP(I14214,'DE-PARA'!C:D,2,0)),"NÃO ENCONTRADO")</f>
        <v>Materiais</v>
      </c>
      <c r="L14214" s="50" t="str">
        <f>VLOOKUP(K14214,'Base -Receita-Despesa'!$B:$AS,1,FALSE)</f>
        <v>Materiais</v>
      </c>
    </row>
    <row r="14215" spans="1:12" x14ac:dyDescent="0.3">
      <c r="A14215" s="82" t="str">
        <f t="shared" si="444"/>
        <v>2019</v>
      </c>
      <c r="B14215" s="260" t="s">
        <v>2228</v>
      </c>
      <c r="C14215" s="261" t="s">
        <v>138</v>
      </c>
      <c r="D14215" s="74" t="str">
        <f t="shared" si="445"/>
        <v>jul/2019</v>
      </c>
      <c r="E14215" s="264">
        <v>43649</v>
      </c>
      <c r="F14215" s="260">
        <v>18424</v>
      </c>
      <c r="G14215" s="260" t="s">
        <v>2232</v>
      </c>
      <c r="H14215" s="265" t="s">
        <v>4515</v>
      </c>
      <c r="I14215" s="265" t="s">
        <v>2181</v>
      </c>
      <c r="J14215" s="266">
        <v>-1894.1</v>
      </c>
      <c r="K14215" s="83" t="str">
        <f>IFERROR(IFERROR(VLOOKUP(I14215,'DE-PARA'!B:D,3,0),VLOOKUP(I14215,'DE-PARA'!C:D,2,0)),"NÃO ENCONTRADO")</f>
        <v>Materiais</v>
      </c>
      <c r="L14215" s="50" t="str">
        <f>VLOOKUP(K14215,'Base -Receita-Despesa'!$B:$AS,1,FALSE)</f>
        <v>Materiais</v>
      </c>
    </row>
    <row r="14216" spans="1:12" x14ac:dyDescent="0.3">
      <c r="A14216" s="82" t="str">
        <f t="shared" si="444"/>
        <v>2019</v>
      </c>
      <c r="B14216" s="260" t="s">
        <v>2228</v>
      </c>
      <c r="C14216" s="261" t="s">
        <v>138</v>
      </c>
      <c r="D14216" s="74" t="str">
        <f t="shared" si="445"/>
        <v>jul/2019</v>
      </c>
      <c r="E14216" s="264">
        <v>43649</v>
      </c>
      <c r="F14216" s="260">
        <v>18425</v>
      </c>
      <c r="G14216" s="260" t="s">
        <v>2229</v>
      </c>
      <c r="H14216" s="265" t="s">
        <v>4515</v>
      </c>
      <c r="I14216" s="265" t="s">
        <v>2181</v>
      </c>
      <c r="J14216" s="266">
        <v>-3238</v>
      </c>
      <c r="K14216" s="83" t="str">
        <f>IFERROR(IFERROR(VLOOKUP(I14216,'DE-PARA'!B:D,3,0),VLOOKUP(I14216,'DE-PARA'!C:D,2,0)),"NÃO ENCONTRADO")</f>
        <v>Materiais</v>
      </c>
      <c r="L14216" s="50" t="str">
        <f>VLOOKUP(K14216,'Base -Receita-Despesa'!$B:$AS,1,FALSE)</f>
        <v>Materiais</v>
      </c>
    </row>
    <row r="14217" spans="1:12" x14ac:dyDescent="0.3">
      <c r="A14217" s="82" t="str">
        <f t="shared" si="444"/>
        <v>2019</v>
      </c>
      <c r="B14217" s="260" t="s">
        <v>2228</v>
      </c>
      <c r="C14217" s="261" t="s">
        <v>138</v>
      </c>
      <c r="D14217" s="74" t="str">
        <f t="shared" si="445"/>
        <v>jul/2019</v>
      </c>
      <c r="E14217" s="264">
        <v>43649</v>
      </c>
      <c r="F14217" s="260">
        <v>3850</v>
      </c>
      <c r="G14217" s="260" t="s">
        <v>2229</v>
      </c>
      <c r="H14217" s="265" t="s">
        <v>4441</v>
      </c>
      <c r="I14217" s="265" t="s">
        <v>2182</v>
      </c>
      <c r="J14217" s="266">
        <v>-1091.6500000000001</v>
      </c>
      <c r="K14217" s="83" t="str">
        <f>IFERROR(IFERROR(VLOOKUP(I14217,'DE-PARA'!B:D,3,0),VLOOKUP(I14217,'DE-PARA'!C:D,2,0)),"NÃO ENCONTRADO")</f>
        <v>Materiais</v>
      </c>
      <c r="L14217" s="50" t="str">
        <f>VLOOKUP(K14217,'Base -Receita-Despesa'!$B:$AS,1,FALSE)</f>
        <v>Materiais</v>
      </c>
    </row>
    <row r="14218" spans="1:12" x14ac:dyDescent="0.3">
      <c r="A14218" s="82" t="str">
        <f t="shared" si="444"/>
        <v>2019</v>
      </c>
      <c r="B14218" s="260" t="s">
        <v>2228</v>
      </c>
      <c r="C14218" s="261" t="s">
        <v>138</v>
      </c>
      <c r="D14218" s="74" t="str">
        <f t="shared" si="445"/>
        <v>jul/2019</v>
      </c>
      <c r="E14218" s="264">
        <v>43649</v>
      </c>
      <c r="F14218" s="260" t="s">
        <v>4517</v>
      </c>
      <c r="G14218" s="260" t="s">
        <v>2229</v>
      </c>
      <c r="H14218" s="265" t="s">
        <v>4385</v>
      </c>
      <c r="I14218" s="265" t="s">
        <v>2209</v>
      </c>
      <c r="J14218" s="265">
        <v>-40</v>
      </c>
      <c r="K14218" s="83" t="str">
        <f>IFERROR(IFERROR(VLOOKUP(I14218,'DE-PARA'!B:D,3,0),VLOOKUP(I14218,'DE-PARA'!C:D,2,0)),"NÃO ENCONTRADO")</f>
        <v>Despesas com Viagens</v>
      </c>
      <c r="L14218" s="50" t="str">
        <f>VLOOKUP(K14218,'Base -Receita-Despesa'!$B:$AS,1,FALSE)</f>
        <v>Despesas com Viagens</v>
      </c>
    </row>
    <row r="14219" spans="1:12" x14ac:dyDescent="0.3">
      <c r="A14219" s="82" t="str">
        <f t="shared" si="444"/>
        <v>2019</v>
      </c>
      <c r="B14219" s="260" t="s">
        <v>2228</v>
      </c>
      <c r="C14219" s="261" t="s">
        <v>138</v>
      </c>
      <c r="D14219" s="74" t="str">
        <f t="shared" si="445"/>
        <v>jul/2019</v>
      </c>
      <c r="E14219" s="264">
        <v>43649</v>
      </c>
      <c r="F14219" s="260" t="s">
        <v>4517</v>
      </c>
      <c r="G14219" s="260" t="s">
        <v>2229</v>
      </c>
      <c r="H14219" s="265" t="s">
        <v>4385</v>
      </c>
      <c r="I14219" s="265" t="s">
        <v>2209</v>
      </c>
      <c r="J14219" s="265">
        <v>-200</v>
      </c>
      <c r="K14219" s="83" t="str">
        <f>IFERROR(IFERROR(VLOOKUP(I14219,'DE-PARA'!B:D,3,0),VLOOKUP(I14219,'DE-PARA'!C:D,2,0)),"NÃO ENCONTRADO")</f>
        <v>Despesas com Viagens</v>
      </c>
      <c r="L14219" s="50" t="str">
        <f>VLOOKUP(K14219,'Base -Receita-Despesa'!$B:$AS,1,FALSE)</f>
        <v>Despesas com Viagens</v>
      </c>
    </row>
    <row r="14220" spans="1:12" x14ac:dyDescent="0.3">
      <c r="A14220" s="82" t="str">
        <f t="shared" si="444"/>
        <v>2019</v>
      </c>
      <c r="B14220" s="260" t="s">
        <v>2228</v>
      </c>
      <c r="C14220" s="261" t="s">
        <v>138</v>
      </c>
      <c r="D14220" s="74" t="str">
        <f t="shared" si="445"/>
        <v>jul/2019</v>
      </c>
      <c r="E14220" s="264">
        <v>43649</v>
      </c>
      <c r="F14220" s="260" t="s">
        <v>4517</v>
      </c>
      <c r="G14220" s="260" t="s">
        <v>2229</v>
      </c>
      <c r="H14220" s="265" t="s">
        <v>4385</v>
      </c>
      <c r="I14220" s="265" t="s">
        <v>2209</v>
      </c>
      <c r="J14220" s="265">
        <v>-200</v>
      </c>
      <c r="K14220" s="83" t="str">
        <f>IFERROR(IFERROR(VLOOKUP(I14220,'DE-PARA'!B:D,3,0),VLOOKUP(I14220,'DE-PARA'!C:D,2,0)),"NÃO ENCONTRADO")</f>
        <v>Despesas com Viagens</v>
      </c>
      <c r="L14220" s="50" t="str">
        <f>VLOOKUP(K14220,'Base -Receita-Despesa'!$B:$AS,1,FALSE)</f>
        <v>Despesas com Viagens</v>
      </c>
    </row>
    <row r="14221" spans="1:12" x14ac:dyDescent="0.3">
      <c r="A14221" s="82" t="str">
        <f t="shared" si="444"/>
        <v>2019</v>
      </c>
      <c r="B14221" s="260" t="s">
        <v>2228</v>
      </c>
      <c r="C14221" s="261" t="s">
        <v>138</v>
      </c>
      <c r="D14221" s="74" t="str">
        <f t="shared" si="445"/>
        <v>jul/2019</v>
      </c>
      <c r="E14221" s="264">
        <v>43649</v>
      </c>
      <c r="F14221" s="260" t="s">
        <v>4517</v>
      </c>
      <c r="G14221" s="260" t="s">
        <v>2229</v>
      </c>
      <c r="H14221" s="265" t="s">
        <v>4385</v>
      </c>
      <c r="I14221" s="265" t="s">
        <v>2209</v>
      </c>
      <c r="J14221" s="265">
        <v>-40</v>
      </c>
      <c r="K14221" s="83" t="str">
        <f>IFERROR(IFERROR(VLOOKUP(I14221,'DE-PARA'!B:D,3,0),VLOOKUP(I14221,'DE-PARA'!C:D,2,0)),"NÃO ENCONTRADO")</f>
        <v>Despesas com Viagens</v>
      </c>
      <c r="L14221" s="50" t="str">
        <f>VLOOKUP(K14221,'Base -Receita-Despesa'!$B:$AS,1,FALSE)</f>
        <v>Despesas com Viagens</v>
      </c>
    </row>
    <row r="14222" spans="1:12" x14ac:dyDescent="0.3">
      <c r="A14222" s="82" t="str">
        <f t="shared" si="444"/>
        <v>2019</v>
      </c>
      <c r="B14222" s="260" t="s">
        <v>2228</v>
      </c>
      <c r="C14222" s="261" t="s">
        <v>138</v>
      </c>
      <c r="D14222" s="74" t="str">
        <f t="shared" si="445"/>
        <v>jul/2019</v>
      </c>
      <c r="E14222" s="264">
        <v>43649</v>
      </c>
      <c r="F14222" s="260" t="s">
        <v>4517</v>
      </c>
      <c r="G14222" s="260" t="s">
        <v>2229</v>
      </c>
      <c r="H14222" s="265" t="s">
        <v>4385</v>
      </c>
      <c r="I14222" s="265" t="s">
        <v>2209</v>
      </c>
      <c r="J14222" s="265">
        <v>-40</v>
      </c>
      <c r="K14222" s="83" t="str">
        <f>IFERROR(IFERROR(VLOOKUP(I14222,'DE-PARA'!B:D,3,0),VLOOKUP(I14222,'DE-PARA'!C:D,2,0)),"NÃO ENCONTRADO")</f>
        <v>Despesas com Viagens</v>
      </c>
      <c r="L14222" s="50" t="str">
        <f>VLOOKUP(K14222,'Base -Receita-Despesa'!$B:$AS,1,FALSE)</f>
        <v>Despesas com Viagens</v>
      </c>
    </row>
    <row r="14223" spans="1:12" x14ac:dyDescent="0.3">
      <c r="A14223" s="82" t="str">
        <f t="shared" si="444"/>
        <v>2019</v>
      </c>
      <c r="B14223" s="260" t="s">
        <v>2228</v>
      </c>
      <c r="C14223" s="261" t="s">
        <v>138</v>
      </c>
      <c r="D14223" s="74" t="str">
        <f t="shared" si="445"/>
        <v>jul/2019</v>
      </c>
      <c r="E14223" s="264">
        <v>43649</v>
      </c>
      <c r="F14223" s="260" t="s">
        <v>208</v>
      </c>
      <c r="G14223" s="260" t="s">
        <v>2229</v>
      </c>
      <c r="H14223" s="265" t="s">
        <v>4470</v>
      </c>
      <c r="I14223" s="265" t="s">
        <v>160</v>
      </c>
      <c r="J14223" s="265">
        <v>-30</v>
      </c>
      <c r="K14223" s="83" t="str">
        <f>IFERROR(IFERROR(VLOOKUP(I14223,'DE-PARA'!B:D,3,0),VLOOKUP(I14223,'DE-PARA'!C:D,2,0)),"NÃO ENCONTRADO")</f>
        <v>Outras Saídas</v>
      </c>
      <c r="L14223" s="50" t="str">
        <f>VLOOKUP(K14223,'Base -Receita-Despesa'!$B:$AS,1,FALSE)</f>
        <v>Outras Saídas</v>
      </c>
    </row>
    <row r="14224" spans="1:12" x14ac:dyDescent="0.3">
      <c r="A14224" s="82" t="str">
        <f t="shared" si="444"/>
        <v>2019</v>
      </c>
      <c r="B14224" s="260" t="s">
        <v>2228</v>
      </c>
      <c r="C14224" s="261" t="s">
        <v>138</v>
      </c>
      <c r="D14224" s="74" t="str">
        <f t="shared" si="445"/>
        <v>jul/2019</v>
      </c>
      <c r="E14224" s="264">
        <v>43649</v>
      </c>
      <c r="F14224" s="260" t="s">
        <v>1070</v>
      </c>
      <c r="G14224" s="260" t="s">
        <v>2229</v>
      </c>
      <c r="H14224" s="265" t="s">
        <v>1071</v>
      </c>
      <c r="I14224" s="265" t="s">
        <v>2237</v>
      </c>
      <c r="J14224" s="266">
        <v>313849.99</v>
      </c>
      <c r="K14224" s="83" t="str">
        <f>IFERROR(IFERROR(VLOOKUP(I14224,'DE-PARA'!B:D,3,0),VLOOKUP(I14224,'DE-PARA'!C:D,2,0)),"NÃO ENCONTRADO")</f>
        <v>Entrada Conta Aplicação (+)</v>
      </c>
      <c r="L14224" s="50" t="str">
        <f>VLOOKUP(K14224,'Base -Receita-Despesa'!$B:$AS,1,FALSE)</f>
        <v>ENTRADA CONTA APLICAÇÃO (+)</v>
      </c>
    </row>
    <row r="14225" spans="1:12" x14ac:dyDescent="0.3">
      <c r="A14225" s="82" t="str">
        <f t="shared" si="444"/>
        <v>2019</v>
      </c>
      <c r="B14225" s="260" t="s">
        <v>2228</v>
      </c>
      <c r="C14225" s="261" t="s">
        <v>138</v>
      </c>
      <c r="D14225" s="74" t="str">
        <f t="shared" si="445"/>
        <v>jul/2019</v>
      </c>
      <c r="E14225" s="264">
        <v>43649</v>
      </c>
      <c r="F14225" s="260">
        <v>2628</v>
      </c>
      <c r="G14225" s="260" t="s">
        <v>2229</v>
      </c>
      <c r="H14225" s="265" t="s">
        <v>2322</v>
      </c>
      <c r="I14225" s="265" t="s">
        <v>120</v>
      </c>
      <c r="J14225" s="266">
        <v>-1012.98</v>
      </c>
      <c r="K14225" s="83" t="str">
        <f>IFERROR(IFERROR(VLOOKUP(I14225,'DE-PARA'!B:D,3,0),VLOOKUP(I14225,'DE-PARA'!C:D,2,0)),"NÃO ENCONTRADO")</f>
        <v>Serviços</v>
      </c>
      <c r="L14225" s="50" t="str">
        <f>VLOOKUP(K14225,'Base -Receita-Despesa'!$B:$AS,1,FALSE)</f>
        <v>Serviços</v>
      </c>
    </row>
    <row r="14226" spans="1:12" x14ac:dyDescent="0.3">
      <c r="A14226" s="82" t="str">
        <f t="shared" si="444"/>
        <v>2019</v>
      </c>
      <c r="B14226" s="260" t="s">
        <v>2228</v>
      </c>
      <c r="C14226" s="261" t="s">
        <v>138</v>
      </c>
      <c r="D14226" s="74" t="str">
        <f t="shared" si="445"/>
        <v>jul/2019</v>
      </c>
      <c r="E14226" s="264">
        <v>43649</v>
      </c>
      <c r="F14226" s="260">
        <v>7688</v>
      </c>
      <c r="G14226" s="260" t="s">
        <v>2229</v>
      </c>
      <c r="H14226" s="265" t="s">
        <v>4611</v>
      </c>
      <c r="I14226" s="265" t="s">
        <v>2190</v>
      </c>
      <c r="J14226" s="265">
        <v>-264.8</v>
      </c>
      <c r="K14226" s="83" t="str">
        <f>IFERROR(IFERROR(VLOOKUP(I14226,'DE-PARA'!B:D,3,0),VLOOKUP(I14226,'DE-PARA'!C:D,2,0)),"NÃO ENCONTRADO")</f>
        <v>Materiais</v>
      </c>
      <c r="L14226" s="50" t="str">
        <f>VLOOKUP(K14226,'Base -Receita-Despesa'!$B:$AS,1,FALSE)</f>
        <v>Materiais</v>
      </c>
    </row>
    <row r="14227" spans="1:12" x14ac:dyDescent="0.3">
      <c r="A14227" s="82" t="str">
        <f t="shared" si="444"/>
        <v>2019</v>
      </c>
      <c r="B14227" s="260" t="s">
        <v>2228</v>
      </c>
      <c r="C14227" s="261" t="s">
        <v>138</v>
      </c>
      <c r="D14227" s="74" t="str">
        <f t="shared" si="445"/>
        <v>jul/2019</v>
      </c>
      <c r="E14227" s="264">
        <v>43649</v>
      </c>
      <c r="F14227" s="260" t="s">
        <v>4517</v>
      </c>
      <c r="G14227" s="260" t="s">
        <v>2229</v>
      </c>
      <c r="H14227" s="265" t="s">
        <v>4562</v>
      </c>
      <c r="I14227" s="265" t="s">
        <v>2209</v>
      </c>
      <c r="J14227" s="265">
        <v>-87.5</v>
      </c>
      <c r="K14227" s="83" t="str">
        <f>IFERROR(IFERROR(VLOOKUP(I14227,'DE-PARA'!B:D,3,0),VLOOKUP(I14227,'DE-PARA'!C:D,2,0)),"NÃO ENCONTRADO")</f>
        <v>Despesas com Viagens</v>
      </c>
      <c r="L14227" s="50" t="str">
        <f>VLOOKUP(K14227,'Base -Receita-Despesa'!$B:$AS,1,FALSE)</f>
        <v>Despesas com Viagens</v>
      </c>
    </row>
    <row r="14228" spans="1:12" x14ac:dyDescent="0.3">
      <c r="A14228" s="82" t="str">
        <f t="shared" si="444"/>
        <v>2019</v>
      </c>
      <c r="B14228" s="260" t="s">
        <v>2228</v>
      </c>
      <c r="C14228" s="261" t="s">
        <v>138</v>
      </c>
      <c r="D14228" s="74" t="str">
        <f t="shared" si="445"/>
        <v>jul/2019</v>
      </c>
      <c r="E14228" s="264">
        <v>43649</v>
      </c>
      <c r="F14228" s="260" t="s">
        <v>1261</v>
      </c>
      <c r="G14228" s="260" t="s">
        <v>2229</v>
      </c>
      <c r="H14228" s="265" t="s">
        <v>2250</v>
      </c>
      <c r="I14228" s="265" t="s">
        <v>135</v>
      </c>
      <c r="J14228" s="265">
        <v>-9.5</v>
      </c>
      <c r="K14228" s="83" t="str">
        <f>IFERROR(IFERROR(VLOOKUP(I14228,'DE-PARA'!B:D,3,0),VLOOKUP(I14228,'DE-PARA'!C:D,2,0)),"NÃO ENCONTRADO")</f>
        <v>Outras Saídas</v>
      </c>
      <c r="L14228" s="50" t="str">
        <f>VLOOKUP(K14228,'Base -Receita-Despesa'!$B:$AS,1,FALSE)</f>
        <v>Outras Saídas</v>
      </c>
    </row>
    <row r="14229" spans="1:12" x14ac:dyDescent="0.3">
      <c r="A14229" s="82" t="str">
        <f t="shared" si="444"/>
        <v>2019</v>
      </c>
      <c r="B14229" s="260" t="s">
        <v>2228</v>
      </c>
      <c r="C14229" s="261" t="s">
        <v>138</v>
      </c>
      <c r="D14229" s="74" t="str">
        <f t="shared" si="445"/>
        <v>jul/2019</v>
      </c>
      <c r="E14229" s="264">
        <v>43649</v>
      </c>
      <c r="F14229" s="260" t="s">
        <v>1261</v>
      </c>
      <c r="G14229" s="260" t="s">
        <v>2229</v>
      </c>
      <c r="H14229" s="265" t="s">
        <v>2250</v>
      </c>
      <c r="I14229" s="265" t="s">
        <v>135</v>
      </c>
      <c r="J14229" s="265">
        <v>-9.5</v>
      </c>
      <c r="K14229" s="83" t="str">
        <f>IFERROR(IFERROR(VLOOKUP(I14229,'DE-PARA'!B:D,3,0),VLOOKUP(I14229,'DE-PARA'!C:D,2,0)),"NÃO ENCONTRADO")</f>
        <v>Outras Saídas</v>
      </c>
      <c r="L14229" s="50" t="str">
        <f>VLOOKUP(K14229,'Base -Receita-Despesa'!$B:$AS,1,FALSE)</f>
        <v>Outras Saídas</v>
      </c>
    </row>
    <row r="14230" spans="1:12" x14ac:dyDescent="0.3">
      <c r="A14230" s="82" t="str">
        <f t="shared" si="444"/>
        <v>2019</v>
      </c>
      <c r="B14230" s="260" t="s">
        <v>2228</v>
      </c>
      <c r="C14230" s="261" t="s">
        <v>138</v>
      </c>
      <c r="D14230" s="74" t="str">
        <f t="shared" si="445"/>
        <v>jul/2019</v>
      </c>
      <c r="E14230" s="264">
        <v>43649</v>
      </c>
      <c r="F14230" s="260" t="s">
        <v>1261</v>
      </c>
      <c r="G14230" s="260" t="s">
        <v>2229</v>
      </c>
      <c r="H14230" s="265" t="s">
        <v>2250</v>
      </c>
      <c r="I14230" s="265" t="s">
        <v>135</v>
      </c>
      <c r="J14230" s="265">
        <v>-9.5</v>
      </c>
      <c r="K14230" s="83" t="str">
        <f>IFERROR(IFERROR(VLOOKUP(I14230,'DE-PARA'!B:D,3,0),VLOOKUP(I14230,'DE-PARA'!C:D,2,0)),"NÃO ENCONTRADO")</f>
        <v>Outras Saídas</v>
      </c>
      <c r="L14230" s="50" t="str">
        <f>VLOOKUP(K14230,'Base -Receita-Despesa'!$B:$AS,1,FALSE)</f>
        <v>Outras Saídas</v>
      </c>
    </row>
    <row r="14231" spans="1:12" x14ac:dyDescent="0.3">
      <c r="A14231" s="82" t="str">
        <f t="shared" si="444"/>
        <v>2019</v>
      </c>
      <c r="B14231" s="260" t="s">
        <v>2228</v>
      </c>
      <c r="C14231" s="261" t="s">
        <v>138</v>
      </c>
      <c r="D14231" s="74" t="str">
        <f t="shared" si="445"/>
        <v>jul/2019</v>
      </c>
      <c r="E14231" s="264">
        <v>43649</v>
      </c>
      <c r="F14231" s="260" t="s">
        <v>1261</v>
      </c>
      <c r="G14231" s="260" t="s">
        <v>2229</v>
      </c>
      <c r="H14231" s="265" t="s">
        <v>2250</v>
      </c>
      <c r="I14231" s="265" t="s">
        <v>135</v>
      </c>
      <c r="J14231" s="265">
        <v>-9.5</v>
      </c>
      <c r="K14231" s="83" t="str">
        <f>IFERROR(IFERROR(VLOOKUP(I14231,'DE-PARA'!B:D,3,0),VLOOKUP(I14231,'DE-PARA'!C:D,2,0)),"NÃO ENCONTRADO")</f>
        <v>Outras Saídas</v>
      </c>
      <c r="L14231" s="50" t="str">
        <f>VLOOKUP(K14231,'Base -Receita-Despesa'!$B:$AS,1,FALSE)</f>
        <v>Outras Saídas</v>
      </c>
    </row>
    <row r="14232" spans="1:12" x14ac:dyDescent="0.3">
      <c r="A14232" s="82" t="str">
        <f t="shared" si="444"/>
        <v>2019</v>
      </c>
      <c r="B14232" s="260" t="s">
        <v>2228</v>
      </c>
      <c r="C14232" s="261" t="s">
        <v>138</v>
      </c>
      <c r="D14232" s="74" t="str">
        <f t="shared" si="445"/>
        <v>jul/2019</v>
      </c>
      <c r="E14232" s="264">
        <v>43649</v>
      </c>
      <c r="F14232" s="260" t="s">
        <v>1261</v>
      </c>
      <c r="G14232" s="260" t="s">
        <v>2229</v>
      </c>
      <c r="H14232" s="265" t="s">
        <v>2250</v>
      </c>
      <c r="I14232" s="265" t="s">
        <v>135</v>
      </c>
      <c r="J14232" s="265">
        <v>-9.5</v>
      </c>
      <c r="K14232" s="83" t="str">
        <f>IFERROR(IFERROR(VLOOKUP(I14232,'DE-PARA'!B:D,3,0),VLOOKUP(I14232,'DE-PARA'!C:D,2,0)),"NÃO ENCONTRADO")</f>
        <v>Outras Saídas</v>
      </c>
      <c r="L14232" s="50" t="str">
        <f>VLOOKUP(K14232,'Base -Receita-Despesa'!$B:$AS,1,FALSE)</f>
        <v>Outras Saídas</v>
      </c>
    </row>
    <row r="14233" spans="1:12" x14ac:dyDescent="0.3">
      <c r="A14233" s="82" t="str">
        <f t="shared" si="444"/>
        <v>2019</v>
      </c>
      <c r="B14233" s="260" t="s">
        <v>2228</v>
      </c>
      <c r="C14233" s="261" t="s">
        <v>138</v>
      </c>
      <c r="D14233" s="74" t="str">
        <f t="shared" si="445"/>
        <v>jul/2019</v>
      </c>
      <c r="E14233" s="264">
        <v>43649</v>
      </c>
      <c r="F14233" s="260" t="s">
        <v>1261</v>
      </c>
      <c r="G14233" s="260" t="s">
        <v>2229</v>
      </c>
      <c r="H14233" s="265" t="s">
        <v>2250</v>
      </c>
      <c r="I14233" s="265" t="s">
        <v>135</v>
      </c>
      <c r="J14233" s="265">
        <v>-9.5</v>
      </c>
      <c r="K14233" s="83" t="str">
        <f>IFERROR(IFERROR(VLOOKUP(I14233,'DE-PARA'!B:D,3,0),VLOOKUP(I14233,'DE-PARA'!C:D,2,0)),"NÃO ENCONTRADO")</f>
        <v>Outras Saídas</v>
      </c>
      <c r="L14233" s="50" t="str">
        <f>VLOOKUP(K14233,'Base -Receita-Despesa'!$B:$AS,1,FALSE)</f>
        <v>Outras Saídas</v>
      </c>
    </row>
    <row r="14234" spans="1:12" x14ac:dyDescent="0.3">
      <c r="A14234" s="82" t="str">
        <f t="shared" si="444"/>
        <v>2019</v>
      </c>
      <c r="B14234" s="260" t="s">
        <v>2228</v>
      </c>
      <c r="C14234" s="261" t="s">
        <v>138</v>
      </c>
      <c r="D14234" s="74" t="str">
        <f t="shared" si="445"/>
        <v>jul/2019</v>
      </c>
      <c r="E14234" s="264">
        <v>43649</v>
      </c>
      <c r="F14234" s="260" t="s">
        <v>1261</v>
      </c>
      <c r="G14234" s="260" t="s">
        <v>2229</v>
      </c>
      <c r="H14234" s="265" t="s">
        <v>2250</v>
      </c>
      <c r="I14234" s="265" t="s">
        <v>135</v>
      </c>
      <c r="J14234" s="265">
        <v>-9.5</v>
      </c>
      <c r="K14234" s="83" t="str">
        <f>IFERROR(IFERROR(VLOOKUP(I14234,'DE-PARA'!B:D,3,0),VLOOKUP(I14234,'DE-PARA'!C:D,2,0)),"NÃO ENCONTRADO")</f>
        <v>Outras Saídas</v>
      </c>
      <c r="L14234" s="50" t="str">
        <f>VLOOKUP(K14234,'Base -Receita-Despesa'!$B:$AS,1,FALSE)</f>
        <v>Outras Saídas</v>
      </c>
    </row>
    <row r="14235" spans="1:12" x14ac:dyDescent="0.3">
      <c r="A14235" s="82" t="str">
        <f t="shared" si="444"/>
        <v>2019</v>
      </c>
      <c r="B14235" s="260" t="s">
        <v>2228</v>
      </c>
      <c r="C14235" s="261" t="s">
        <v>138</v>
      </c>
      <c r="D14235" s="74" t="str">
        <f t="shared" si="445"/>
        <v>jul/2019</v>
      </c>
      <c r="E14235" s="264">
        <v>43649</v>
      </c>
      <c r="F14235" s="260" t="s">
        <v>1261</v>
      </c>
      <c r="G14235" s="260" t="s">
        <v>2229</v>
      </c>
      <c r="H14235" s="265" t="s">
        <v>2250</v>
      </c>
      <c r="I14235" s="265" t="s">
        <v>135</v>
      </c>
      <c r="J14235" s="265">
        <v>-9.5</v>
      </c>
      <c r="K14235" s="83" t="str">
        <f>IFERROR(IFERROR(VLOOKUP(I14235,'DE-PARA'!B:D,3,0),VLOOKUP(I14235,'DE-PARA'!C:D,2,0)),"NÃO ENCONTRADO")</f>
        <v>Outras Saídas</v>
      </c>
      <c r="L14235" s="50" t="str">
        <f>VLOOKUP(K14235,'Base -Receita-Despesa'!$B:$AS,1,FALSE)</f>
        <v>Outras Saídas</v>
      </c>
    </row>
    <row r="14236" spans="1:12" x14ac:dyDescent="0.3">
      <c r="A14236" s="82" t="str">
        <f t="shared" si="444"/>
        <v>2019</v>
      </c>
      <c r="B14236" s="260" t="s">
        <v>2228</v>
      </c>
      <c r="C14236" s="261" t="s">
        <v>138</v>
      </c>
      <c r="D14236" s="74" t="str">
        <f t="shared" si="445"/>
        <v>jul/2019</v>
      </c>
      <c r="E14236" s="264">
        <v>43649</v>
      </c>
      <c r="F14236" s="260" t="s">
        <v>1261</v>
      </c>
      <c r="G14236" s="260" t="s">
        <v>2229</v>
      </c>
      <c r="H14236" s="265" t="s">
        <v>2250</v>
      </c>
      <c r="I14236" s="265" t="s">
        <v>135</v>
      </c>
      <c r="J14236" s="265">
        <v>-9.5</v>
      </c>
      <c r="K14236" s="83" t="str">
        <f>IFERROR(IFERROR(VLOOKUP(I14236,'DE-PARA'!B:D,3,0),VLOOKUP(I14236,'DE-PARA'!C:D,2,0)),"NÃO ENCONTRADO")</f>
        <v>Outras Saídas</v>
      </c>
      <c r="L14236" s="50" t="str">
        <f>VLOOKUP(K14236,'Base -Receita-Despesa'!$B:$AS,1,FALSE)</f>
        <v>Outras Saídas</v>
      </c>
    </row>
    <row r="14237" spans="1:12" x14ac:dyDescent="0.3">
      <c r="A14237" s="82" t="str">
        <f t="shared" si="444"/>
        <v>2019</v>
      </c>
      <c r="B14237" s="260" t="s">
        <v>2228</v>
      </c>
      <c r="C14237" s="261" t="s">
        <v>138</v>
      </c>
      <c r="D14237" s="74" t="str">
        <f t="shared" si="445"/>
        <v>jul/2019</v>
      </c>
      <c r="E14237" s="264">
        <v>43649</v>
      </c>
      <c r="F14237" s="260" t="s">
        <v>1261</v>
      </c>
      <c r="G14237" s="260" t="s">
        <v>2229</v>
      </c>
      <c r="H14237" s="265" t="s">
        <v>2250</v>
      </c>
      <c r="I14237" s="265" t="s">
        <v>135</v>
      </c>
      <c r="J14237" s="265">
        <v>-9.5</v>
      </c>
      <c r="K14237" s="83" t="str">
        <f>IFERROR(IFERROR(VLOOKUP(I14237,'DE-PARA'!B:D,3,0),VLOOKUP(I14237,'DE-PARA'!C:D,2,0)),"NÃO ENCONTRADO")</f>
        <v>Outras Saídas</v>
      </c>
      <c r="L14237" s="50" t="str">
        <f>VLOOKUP(K14237,'Base -Receita-Despesa'!$B:$AS,1,FALSE)</f>
        <v>Outras Saídas</v>
      </c>
    </row>
    <row r="14238" spans="1:12" x14ac:dyDescent="0.3">
      <c r="A14238" s="82" t="str">
        <f t="shared" si="444"/>
        <v>2019</v>
      </c>
      <c r="B14238" s="260" t="s">
        <v>2228</v>
      </c>
      <c r="C14238" s="261" t="s">
        <v>138</v>
      </c>
      <c r="D14238" s="74" t="str">
        <f t="shared" si="445"/>
        <v>jul/2019</v>
      </c>
      <c r="E14238" s="264">
        <v>43649</v>
      </c>
      <c r="F14238" s="260" t="s">
        <v>1261</v>
      </c>
      <c r="G14238" s="260" t="s">
        <v>2229</v>
      </c>
      <c r="H14238" s="265" t="s">
        <v>2250</v>
      </c>
      <c r="I14238" s="265" t="s">
        <v>135</v>
      </c>
      <c r="J14238" s="265">
        <v>-9.5</v>
      </c>
      <c r="K14238" s="83" t="str">
        <f>IFERROR(IFERROR(VLOOKUP(I14238,'DE-PARA'!B:D,3,0),VLOOKUP(I14238,'DE-PARA'!C:D,2,0)),"NÃO ENCONTRADO")</f>
        <v>Outras Saídas</v>
      </c>
      <c r="L14238" s="50" t="str">
        <f>VLOOKUP(K14238,'Base -Receita-Despesa'!$B:$AS,1,FALSE)</f>
        <v>Outras Saídas</v>
      </c>
    </row>
    <row r="14239" spans="1:12" x14ac:dyDescent="0.3">
      <c r="A14239" s="82" t="str">
        <f t="shared" si="444"/>
        <v>2019</v>
      </c>
      <c r="B14239" s="260" t="s">
        <v>2228</v>
      </c>
      <c r="C14239" s="261" t="s">
        <v>138</v>
      </c>
      <c r="D14239" s="74" t="str">
        <f t="shared" si="445"/>
        <v>jul/2019</v>
      </c>
      <c r="E14239" s="264">
        <v>43649</v>
      </c>
      <c r="F14239" s="260" t="s">
        <v>1261</v>
      </c>
      <c r="G14239" s="260" t="s">
        <v>2229</v>
      </c>
      <c r="H14239" s="265" t="s">
        <v>2250</v>
      </c>
      <c r="I14239" s="265" t="s">
        <v>135</v>
      </c>
      <c r="J14239" s="265">
        <v>-9.5</v>
      </c>
      <c r="K14239" s="83" t="str">
        <f>IFERROR(IFERROR(VLOOKUP(I14239,'DE-PARA'!B:D,3,0),VLOOKUP(I14239,'DE-PARA'!C:D,2,0)),"NÃO ENCONTRADO")</f>
        <v>Outras Saídas</v>
      </c>
      <c r="L14239" s="50" t="str">
        <f>VLOOKUP(K14239,'Base -Receita-Despesa'!$B:$AS,1,FALSE)</f>
        <v>Outras Saídas</v>
      </c>
    </row>
    <row r="14240" spans="1:12" x14ac:dyDescent="0.3">
      <c r="A14240" s="82" t="str">
        <f t="shared" si="444"/>
        <v>2019</v>
      </c>
      <c r="B14240" s="260" t="s">
        <v>2228</v>
      </c>
      <c r="C14240" s="261" t="s">
        <v>138</v>
      </c>
      <c r="D14240" s="74" t="str">
        <f t="shared" si="445"/>
        <v>jul/2019</v>
      </c>
      <c r="E14240" s="264">
        <v>43649</v>
      </c>
      <c r="F14240" s="260" t="s">
        <v>1261</v>
      </c>
      <c r="G14240" s="260" t="s">
        <v>2229</v>
      </c>
      <c r="H14240" s="265" t="s">
        <v>2250</v>
      </c>
      <c r="I14240" s="265" t="s">
        <v>135</v>
      </c>
      <c r="J14240" s="265">
        <v>-9.5</v>
      </c>
      <c r="K14240" s="83" t="str">
        <f>IFERROR(IFERROR(VLOOKUP(I14240,'DE-PARA'!B:D,3,0),VLOOKUP(I14240,'DE-PARA'!C:D,2,0)),"NÃO ENCONTRADO")</f>
        <v>Outras Saídas</v>
      </c>
      <c r="L14240" s="50" t="str">
        <f>VLOOKUP(K14240,'Base -Receita-Despesa'!$B:$AS,1,FALSE)</f>
        <v>Outras Saídas</v>
      </c>
    </row>
    <row r="14241" spans="1:12" x14ac:dyDescent="0.3">
      <c r="A14241" s="82" t="str">
        <f t="shared" si="444"/>
        <v>2019</v>
      </c>
      <c r="B14241" s="260" t="s">
        <v>2228</v>
      </c>
      <c r="C14241" s="261" t="s">
        <v>138</v>
      </c>
      <c r="D14241" s="74" t="str">
        <f t="shared" si="445"/>
        <v>jul/2019</v>
      </c>
      <c r="E14241" s="264">
        <v>43649</v>
      </c>
      <c r="F14241" s="260" t="s">
        <v>1261</v>
      </c>
      <c r="G14241" s="260" t="s">
        <v>2229</v>
      </c>
      <c r="H14241" s="265" t="s">
        <v>2250</v>
      </c>
      <c r="I14241" s="265" t="s">
        <v>135</v>
      </c>
      <c r="J14241" s="265">
        <v>-9.5</v>
      </c>
      <c r="K14241" s="83" t="str">
        <f>IFERROR(IFERROR(VLOOKUP(I14241,'DE-PARA'!B:D,3,0),VLOOKUP(I14241,'DE-PARA'!C:D,2,0)),"NÃO ENCONTRADO")</f>
        <v>Outras Saídas</v>
      </c>
      <c r="L14241" s="50" t="str">
        <f>VLOOKUP(K14241,'Base -Receita-Despesa'!$B:$AS,1,FALSE)</f>
        <v>Outras Saídas</v>
      </c>
    </row>
    <row r="14242" spans="1:12" x14ac:dyDescent="0.3">
      <c r="A14242" s="82" t="str">
        <f t="shared" si="444"/>
        <v>2019</v>
      </c>
      <c r="B14242" s="260" t="s">
        <v>2228</v>
      </c>
      <c r="C14242" s="261" t="s">
        <v>138</v>
      </c>
      <c r="D14242" s="74" t="str">
        <f t="shared" si="445"/>
        <v>jul/2019</v>
      </c>
      <c r="E14242" s="264">
        <v>43649</v>
      </c>
      <c r="F14242" s="260" t="s">
        <v>1261</v>
      </c>
      <c r="G14242" s="260" t="s">
        <v>2229</v>
      </c>
      <c r="H14242" s="265" t="s">
        <v>2250</v>
      </c>
      <c r="I14242" s="265" t="s">
        <v>135</v>
      </c>
      <c r="J14242" s="265">
        <v>-9.5</v>
      </c>
      <c r="K14242" s="83" t="str">
        <f>IFERROR(IFERROR(VLOOKUP(I14242,'DE-PARA'!B:D,3,0),VLOOKUP(I14242,'DE-PARA'!C:D,2,0)),"NÃO ENCONTRADO")</f>
        <v>Outras Saídas</v>
      </c>
      <c r="L14242" s="50" t="str">
        <f>VLOOKUP(K14242,'Base -Receita-Despesa'!$B:$AS,1,FALSE)</f>
        <v>Outras Saídas</v>
      </c>
    </row>
    <row r="14243" spans="1:12" x14ac:dyDescent="0.3">
      <c r="A14243" s="82" t="str">
        <f t="shared" si="444"/>
        <v>2019</v>
      </c>
      <c r="B14243" s="260" t="s">
        <v>2228</v>
      </c>
      <c r="C14243" s="261" t="s">
        <v>138</v>
      </c>
      <c r="D14243" s="74" t="str">
        <f t="shared" si="445"/>
        <v>jul/2019</v>
      </c>
      <c r="E14243" s="264">
        <v>43649</v>
      </c>
      <c r="F14243" s="260" t="s">
        <v>1261</v>
      </c>
      <c r="G14243" s="260" t="s">
        <v>2229</v>
      </c>
      <c r="H14243" s="265" t="s">
        <v>2250</v>
      </c>
      <c r="I14243" s="265" t="s">
        <v>135</v>
      </c>
      <c r="J14243" s="265">
        <v>-9.5</v>
      </c>
      <c r="K14243" s="83" t="str">
        <f>IFERROR(IFERROR(VLOOKUP(I14243,'DE-PARA'!B:D,3,0),VLOOKUP(I14243,'DE-PARA'!C:D,2,0)),"NÃO ENCONTRADO")</f>
        <v>Outras Saídas</v>
      </c>
      <c r="L14243" s="50" t="str">
        <f>VLOOKUP(K14243,'Base -Receita-Despesa'!$B:$AS,1,FALSE)</f>
        <v>Outras Saídas</v>
      </c>
    </row>
    <row r="14244" spans="1:12" x14ac:dyDescent="0.3">
      <c r="A14244" s="82" t="str">
        <f t="shared" si="444"/>
        <v>2019</v>
      </c>
      <c r="B14244" s="260" t="s">
        <v>2228</v>
      </c>
      <c r="C14244" s="261" t="s">
        <v>138</v>
      </c>
      <c r="D14244" s="74" t="str">
        <f t="shared" si="445"/>
        <v>jul/2019</v>
      </c>
      <c r="E14244" s="264">
        <v>43649</v>
      </c>
      <c r="F14244" s="260" t="s">
        <v>1261</v>
      </c>
      <c r="G14244" s="260" t="s">
        <v>2229</v>
      </c>
      <c r="H14244" s="265" t="s">
        <v>2250</v>
      </c>
      <c r="I14244" s="265" t="s">
        <v>135</v>
      </c>
      <c r="J14244" s="265">
        <v>-9.5</v>
      </c>
      <c r="K14244" s="83" t="str">
        <f>IFERROR(IFERROR(VLOOKUP(I14244,'DE-PARA'!B:D,3,0),VLOOKUP(I14244,'DE-PARA'!C:D,2,0)),"NÃO ENCONTRADO")</f>
        <v>Outras Saídas</v>
      </c>
      <c r="L14244" s="50" t="str">
        <f>VLOOKUP(K14244,'Base -Receita-Despesa'!$B:$AS,1,FALSE)</f>
        <v>Outras Saídas</v>
      </c>
    </row>
    <row r="14245" spans="1:12" x14ac:dyDescent="0.3">
      <c r="A14245" s="82" t="str">
        <f t="shared" si="444"/>
        <v>2019</v>
      </c>
      <c r="B14245" s="260" t="s">
        <v>2228</v>
      </c>
      <c r="C14245" s="261" t="s">
        <v>138</v>
      </c>
      <c r="D14245" s="74" t="str">
        <f t="shared" si="445"/>
        <v>jul/2019</v>
      </c>
      <c r="E14245" s="264">
        <v>43649</v>
      </c>
      <c r="F14245" s="260" t="s">
        <v>1261</v>
      </c>
      <c r="G14245" s="260" t="s">
        <v>2229</v>
      </c>
      <c r="H14245" s="265" t="s">
        <v>2250</v>
      </c>
      <c r="I14245" s="265" t="s">
        <v>135</v>
      </c>
      <c r="J14245" s="265">
        <v>-9.5</v>
      </c>
      <c r="K14245" s="83" t="str">
        <f>IFERROR(IFERROR(VLOOKUP(I14245,'DE-PARA'!B:D,3,0),VLOOKUP(I14245,'DE-PARA'!C:D,2,0)),"NÃO ENCONTRADO")</f>
        <v>Outras Saídas</v>
      </c>
      <c r="L14245" s="50" t="str">
        <f>VLOOKUP(K14245,'Base -Receita-Despesa'!$B:$AS,1,FALSE)</f>
        <v>Outras Saídas</v>
      </c>
    </row>
    <row r="14246" spans="1:12" x14ac:dyDescent="0.3">
      <c r="A14246" s="82" t="str">
        <f t="shared" si="444"/>
        <v>2019</v>
      </c>
      <c r="B14246" s="260" t="s">
        <v>2228</v>
      </c>
      <c r="C14246" s="261" t="s">
        <v>138</v>
      </c>
      <c r="D14246" s="74" t="str">
        <f t="shared" si="445"/>
        <v>jul/2019</v>
      </c>
      <c r="E14246" s="264">
        <v>43649</v>
      </c>
      <c r="F14246" s="260" t="s">
        <v>1261</v>
      </c>
      <c r="G14246" s="260" t="s">
        <v>2229</v>
      </c>
      <c r="H14246" s="265" t="s">
        <v>2250</v>
      </c>
      <c r="I14246" s="265" t="s">
        <v>135</v>
      </c>
      <c r="J14246" s="265">
        <v>-9.5</v>
      </c>
      <c r="K14246" s="83" t="str">
        <f>IFERROR(IFERROR(VLOOKUP(I14246,'DE-PARA'!B:D,3,0),VLOOKUP(I14246,'DE-PARA'!C:D,2,0)),"NÃO ENCONTRADO")</f>
        <v>Outras Saídas</v>
      </c>
      <c r="L14246" s="50" t="str">
        <f>VLOOKUP(K14246,'Base -Receita-Despesa'!$B:$AS,1,FALSE)</f>
        <v>Outras Saídas</v>
      </c>
    </row>
    <row r="14247" spans="1:12" x14ac:dyDescent="0.3">
      <c r="A14247" s="82" t="str">
        <f t="shared" si="444"/>
        <v>2019</v>
      </c>
      <c r="B14247" s="260" t="s">
        <v>2228</v>
      </c>
      <c r="C14247" s="261" t="s">
        <v>138</v>
      </c>
      <c r="D14247" s="74" t="str">
        <f t="shared" si="445"/>
        <v>jul/2019</v>
      </c>
      <c r="E14247" s="264">
        <v>43649</v>
      </c>
      <c r="F14247" s="260" t="s">
        <v>1261</v>
      </c>
      <c r="G14247" s="260" t="s">
        <v>2229</v>
      </c>
      <c r="H14247" s="265" t="s">
        <v>2250</v>
      </c>
      <c r="I14247" s="265" t="s">
        <v>135</v>
      </c>
      <c r="J14247" s="265">
        <v>-9.5</v>
      </c>
      <c r="K14247" s="83" t="str">
        <f>IFERROR(IFERROR(VLOOKUP(I14247,'DE-PARA'!B:D,3,0),VLOOKUP(I14247,'DE-PARA'!C:D,2,0)),"NÃO ENCONTRADO")</f>
        <v>Outras Saídas</v>
      </c>
      <c r="L14247" s="50" t="str">
        <f>VLOOKUP(K14247,'Base -Receita-Despesa'!$B:$AS,1,FALSE)</f>
        <v>Outras Saídas</v>
      </c>
    </row>
    <row r="14248" spans="1:12" x14ac:dyDescent="0.3">
      <c r="A14248" s="82" t="str">
        <f t="shared" si="444"/>
        <v>2019</v>
      </c>
      <c r="B14248" s="260" t="s">
        <v>2228</v>
      </c>
      <c r="C14248" s="261" t="s">
        <v>138</v>
      </c>
      <c r="D14248" s="74" t="str">
        <f t="shared" si="445"/>
        <v>jul/2019</v>
      </c>
      <c r="E14248" s="264">
        <v>43649</v>
      </c>
      <c r="F14248" s="260" t="s">
        <v>1261</v>
      </c>
      <c r="G14248" s="260" t="s">
        <v>2229</v>
      </c>
      <c r="H14248" s="265" t="s">
        <v>2250</v>
      </c>
      <c r="I14248" s="265" t="s">
        <v>135</v>
      </c>
      <c r="J14248" s="265">
        <v>-9.5</v>
      </c>
      <c r="K14248" s="83" t="str">
        <f>IFERROR(IFERROR(VLOOKUP(I14248,'DE-PARA'!B:D,3,0),VLOOKUP(I14248,'DE-PARA'!C:D,2,0)),"NÃO ENCONTRADO")</f>
        <v>Outras Saídas</v>
      </c>
      <c r="L14248" s="50" t="str">
        <f>VLOOKUP(K14248,'Base -Receita-Despesa'!$B:$AS,1,FALSE)</f>
        <v>Outras Saídas</v>
      </c>
    </row>
    <row r="14249" spans="1:12" x14ac:dyDescent="0.3">
      <c r="A14249" s="82" t="str">
        <f t="shared" si="444"/>
        <v>2019</v>
      </c>
      <c r="B14249" s="260" t="s">
        <v>2228</v>
      </c>
      <c r="C14249" s="261" t="s">
        <v>138</v>
      </c>
      <c r="D14249" s="74" t="str">
        <f t="shared" si="445"/>
        <v>jul/2019</v>
      </c>
      <c r="E14249" s="264">
        <v>43649</v>
      </c>
      <c r="F14249" s="260" t="s">
        <v>1261</v>
      </c>
      <c r="G14249" s="260" t="s">
        <v>2229</v>
      </c>
      <c r="H14249" s="265" t="s">
        <v>2250</v>
      </c>
      <c r="I14249" s="265" t="s">
        <v>135</v>
      </c>
      <c r="J14249" s="265">
        <v>-9.5</v>
      </c>
      <c r="K14249" s="83" t="str">
        <f>IFERROR(IFERROR(VLOOKUP(I14249,'DE-PARA'!B:D,3,0),VLOOKUP(I14249,'DE-PARA'!C:D,2,0)),"NÃO ENCONTRADO")</f>
        <v>Outras Saídas</v>
      </c>
      <c r="L14249" s="50" t="str">
        <f>VLOOKUP(K14249,'Base -Receita-Despesa'!$B:$AS,1,FALSE)</f>
        <v>Outras Saídas</v>
      </c>
    </row>
    <row r="14250" spans="1:12" x14ac:dyDescent="0.3">
      <c r="A14250" s="82" t="str">
        <f t="shared" ref="A14250:A14313" si="446">IF(K14250="NÃO ENCONTRADO",0,RIGHT(D14250,4))</f>
        <v>2019</v>
      </c>
      <c r="B14250" s="260" t="s">
        <v>2228</v>
      </c>
      <c r="C14250" s="261" t="s">
        <v>138</v>
      </c>
      <c r="D14250" s="74" t="str">
        <f t="shared" si="445"/>
        <v>jul/2019</v>
      </c>
      <c r="E14250" s="264">
        <v>43649</v>
      </c>
      <c r="F14250" s="260" t="s">
        <v>1261</v>
      </c>
      <c r="G14250" s="260" t="s">
        <v>2229</v>
      </c>
      <c r="H14250" s="265" t="s">
        <v>2250</v>
      </c>
      <c r="I14250" s="265" t="s">
        <v>135</v>
      </c>
      <c r="J14250" s="265">
        <v>-9.5</v>
      </c>
      <c r="K14250" s="83" t="str">
        <f>IFERROR(IFERROR(VLOOKUP(I14250,'DE-PARA'!B:D,3,0),VLOOKUP(I14250,'DE-PARA'!C:D,2,0)),"NÃO ENCONTRADO")</f>
        <v>Outras Saídas</v>
      </c>
      <c r="L14250" s="50" t="str">
        <f>VLOOKUP(K14250,'Base -Receita-Despesa'!$B:$AS,1,FALSE)</f>
        <v>Outras Saídas</v>
      </c>
    </row>
    <row r="14251" spans="1:12" x14ac:dyDescent="0.3">
      <c r="A14251" s="82" t="str">
        <f t="shared" si="446"/>
        <v>2019</v>
      </c>
      <c r="B14251" s="260" t="s">
        <v>2228</v>
      </c>
      <c r="C14251" s="261" t="s">
        <v>138</v>
      </c>
      <c r="D14251" s="74" t="str">
        <f t="shared" si="445"/>
        <v>jul/2019</v>
      </c>
      <c r="E14251" s="264">
        <v>43649</v>
      </c>
      <c r="F14251" s="260" t="s">
        <v>1261</v>
      </c>
      <c r="G14251" s="260" t="s">
        <v>2229</v>
      </c>
      <c r="H14251" s="265" t="s">
        <v>2250</v>
      </c>
      <c r="I14251" s="265" t="s">
        <v>135</v>
      </c>
      <c r="J14251" s="265">
        <v>-9.5</v>
      </c>
      <c r="K14251" s="83" t="str">
        <f>IFERROR(IFERROR(VLOOKUP(I14251,'DE-PARA'!B:D,3,0),VLOOKUP(I14251,'DE-PARA'!C:D,2,0)),"NÃO ENCONTRADO")</f>
        <v>Outras Saídas</v>
      </c>
      <c r="L14251" s="50" t="str">
        <f>VLOOKUP(K14251,'Base -Receita-Despesa'!$B:$AS,1,FALSE)</f>
        <v>Outras Saídas</v>
      </c>
    </row>
    <row r="14252" spans="1:12" x14ac:dyDescent="0.3">
      <c r="A14252" s="82" t="str">
        <f t="shared" si="446"/>
        <v>2019</v>
      </c>
      <c r="B14252" s="260" t="s">
        <v>2228</v>
      </c>
      <c r="C14252" s="261" t="s">
        <v>138</v>
      </c>
      <c r="D14252" s="74" t="str">
        <f t="shared" si="445"/>
        <v>jul/2019</v>
      </c>
      <c r="E14252" s="264">
        <v>43649</v>
      </c>
      <c r="F14252" s="260" t="s">
        <v>1261</v>
      </c>
      <c r="G14252" s="260" t="s">
        <v>2229</v>
      </c>
      <c r="H14252" s="265" t="s">
        <v>2250</v>
      </c>
      <c r="I14252" s="265" t="s">
        <v>135</v>
      </c>
      <c r="J14252" s="265">
        <v>-9.5</v>
      </c>
      <c r="K14252" s="83" t="str">
        <f>IFERROR(IFERROR(VLOOKUP(I14252,'DE-PARA'!B:D,3,0),VLOOKUP(I14252,'DE-PARA'!C:D,2,0)),"NÃO ENCONTRADO")</f>
        <v>Outras Saídas</v>
      </c>
      <c r="L14252" s="50" t="str">
        <f>VLOOKUP(K14252,'Base -Receita-Despesa'!$B:$AS,1,FALSE)</f>
        <v>Outras Saídas</v>
      </c>
    </row>
    <row r="14253" spans="1:12" x14ac:dyDescent="0.3">
      <c r="A14253" s="82" t="str">
        <f t="shared" si="446"/>
        <v>2019</v>
      </c>
      <c r="B14253" s="260" t="s">
        <v>2228</v>
      </c>
      <c r="C14253" s="261" t="s">
        <v>138</v>
      </c>
      <c r="D14253" s="74" t="str">
        <f t="shared" si="445"/>
        <v>jul/2019</v>
      </c>
      <c r="E14253" s="264">
        <v>43649</v>
      </c>
      <c r="F14253" s="260" t="s">
        <v>1261</v>
      </c>
      <c r="G14253" s="260" t="s">
        <v>2229</v>
      </c>
      <c r="H14253" s="265" t="s">
        <v>2250</v>
      </c>
      <c r="I14253" s="265" t="s">
        <v>135</v>
      </c>
      <c r="J14253" s="265">
        <v>-9.5</v>
      </c>
      <c r="K14253" s="83" t="str">
        <f>IFERROR(IFERROR(VLOOKUP(I14253,'DE-PARA'!B:D,3,0),VLOOKUP(I14253,'DE-PARA'!C:D,2,0)),"NÃO ENCONTRADO")</f>
        <v>Outras Saídas</v>
      </c>
      <c r="L14253" s="50" t="str">
        <f>VLOOKUP(K14253,'Base -Receita-Despesa'!$B:$AS,1,FALSE)</f>
        <v>Outras Saídas</v>
      </c>
    </row>
    <row r="14254" spans="1:12" x14ac:dyDescent="0.3">
      <c r="A14254" s="82" t="str">
        <f t="shared" si="446"/>
        <v>2019</v>
      </c>
      <c r="B14254" s="260" t="s">
        <v>2228</v>
      </c>
      <c r="C14254" s="261" t="s">
        <v>138</v>
      </c>
      <c r="D14254" s="74" t="str">
        <f t="shared" si="445"/>
        <v>jul/2019</v>
      </c>
      <c r="E14254" s="264">
        <v>43649</v>
      </c>
      <c r="F14254" s="260">
        <v>7930</v>
      </c>
      <c r="G14254" s="260" t="s">
        <v>2229</v>
      </c>
      <c r="H14254" s="265" t="s">
        <v>4464</v>
      </c>
      <c r="I14254" s="265" t="s">
        <v>118</v>
      </c>
      <c r="J14254" s="266">
        <v>-116447.11</v>
      </c>
      <c r="K14254" s="83" t="str">
        <f>IFERROR(IFERROR(VLOOKUP(I14254,'DE-PARA'!B:D,3,0),VLOOKUP(I14254,'DE-PARA'!C:D,2,0)),"NÃO ENCONTRADO")</f>
        <v>Serviços</v>
      </c>
      <c r="L14254" s="50" t="str">
        <f>VLOOKUP(K14254,'Base -Receita-Despesa'!$B:$AS,1,FALSE)</f>
        <v>Serviços</v>
      </c>
    </row>
    <row r="14255" spans="1:12" x14ac:dyDescent="0.3">
      <c r="A14255" s="82" t="str">
        <f t="shared" si="446"/>
        <v>2019</v>
      </c>
      <c r="B14255" s="260" t="s">
        <v>2228</v>
      </c>
      <c r="C14255" s="261" t="s">
        <v>138</v>
      </c>
      <c r="D14255" s="74" t="str">
        <f t="shared" si="445"/>
        <v>jul/2019</v>
      </c>
      <c r="E14255" s="264">
        <v>43649</v>
      </c>
      <c r="F14255" s="260">
        <v>5845</v>
      </c>
      <c r="G14255" s="260" t="s">
        <v>2229</v>
      </c>
      <c r="H14255" s="265" t="s">
        <v>2349</v>
      </c>
      <c r="I14255" s="265" t="s">
        <v>181</v>
      </c>
      <c r="J14255" s="266">
        <v>-13660.25</v>
      </c>
      <c r="K14255" s="83" t="str">
        <f>IFERROR(IFERROR(VLOOKUP(I14255,'DE-PARA'!B:D,3,0),VLOOKUP(I14255,'DE-PARA'!C:D,2,0)),"NÃO ENCONTRADO")</f>
        <v>Serviços</v>
      </c>
      <c r="L14255" s="50" t="str">
        <f>VLOOKUP(K14255,'Base -Receita-Despesa'!$B:$AS,1,FALSE)</f>
        <v>Serviços</v>
      </c>
    </row>
    <row r="14256" spans="1:12" x14ac:dyDescent="0.3">
      <c r="A14256" s="82" t="str">
        <f t="shared" si="446"/>
        <v>2019</v>
      </c>
      <c r="B14256" s="260" t="s">
        <v>2228</v>
      </c>
      <c r="C14256" s="261" t="s">
        <v>138</v>
      </c>
      <c r="D14256" s="74" t="str">
        <f t="shared" si="445"/>
        <v>jul/2019</v>
      </c>
      <c r="E14256" s="264">
        <v>43649</v>
      </c>
      <c r="F14256" s="260">
        <v>5844</v>
      </c>
      <c r="G14256" s="260" t="s">
        <v>2229</v>
      </c>
      <c r="H14256" s="265" t="s">
        <v>2349</v>
      </c>
      <c r="I14256" s="265" t="s">
        <v>181</v>
      </c>
      <c r="J14256" s="266">
        <v>-20085.3</v>
      </c>
      <c r="K14256" s="83" t="str">
        <f>IFERROR(IFERROR(VLOOKUP(I14256,'DE-PARA'!B:D,3,0),VLOOKUP(I14256,'DE-PARA'!C:D,2,0)),"NÃO ENCONTRADO")</f>
        <v>Serviços</v>
      </c>
      <c r="L14256" s="50" t="str">
        <f>VLOOKUP(K14256,'Base -Receita-Despesa'!$B:$AS,1,FALSE)</f>
        <v>Serviços</v>
      </c>
    </row>
    <row r="14257" spans="1:12" x14ac:dyDescent="0.3">
      <c r="A14257" s="82" t="str">
        <f t="shared" si="446"/>
        <v>2019</v>
      </c>
      <c r="B14257" s="260" t="s">
        <v>2228</v>
      </c>
      <c r="C14257" s="261" t="s">
        <v>138</v>
      </c>
      <c r="D14257" s="74" t="str">
        <f t="shared" si="445"/>
        <v>jul/2019</v>
      </c>
      <c r="E14257" s="264">
        <v>43649</v>
      </c>
      <c r="F14257" s="260">
        <v>55</v>
      </c>
      <c r="G14257" s="260" t="s">
        <v>2229</v>
      </c>
      <c r="H14257" s="265" t="s">
        <v>2351</v>
      </c>
      <c r="I14257" s="265" t="s">
        <v>145</v>
      </c>
      <c r="J14257" s="266">
        <v>-21980</v>
      </c>
      <c r="K14257" s="83" t="str">
        <f>IFERROR(IFERROR(VLOOKUP(I14257,'DE-PARA'!B:D,3,0),VLOOKUP(I14257,'DE-PARA'!C:D,2,0)),"NÃO ENCONTRADO")</f>
        <v>Serviços</v>
      </c>
      <c r="L14257" s="50" t="str">
        <f>VLOOKUP(K14257,'Base -Receita-Despesa'!$B:$AS,1,FALSE)</f>
        <v>Serviços</v>
      </c>
    </row>
    <row r="14258" spans="1:12" x14ac:dyDescent="0.3">
      <c r="A14258" s="82" t="str">
        <f t="shared" si="446"/>
        <v>2019</v>
      </c>
      <c r="B14258" s="260" t="s">
        <v>2228</v>
      </c>
      <c r="C14258" s="261" t="s">
        <v>138</v>
      </c>
      <c r="D14258" s="74" t="str">
        <f t="shared" si="445"/>
        <v>jul/2019</v>
      </c>
      <c r="E14258" s="264">
        <v>43649</v>
      </c>
      <c r="F14258" s="260">
        <v>66</v>
      </c>
      <c r="G14258" s="260" t="s">
        <v>2229</v>
      </c>
      <c r="H14258" s="265" t="s">
        <v>2351</v>
      </c>
      <c r="I14258" s="265" t="s">
        <v>145</v>
      </c>
      <c r="J14258" s="266">
        <v>-21980</v>
      </c>
      <c r="K14258" s="83" t="str">
        <f>IFERROR(IFERROR(VLOOKUP(I14258,'DE-PARA'!B:D,3,0),VLOOKUP(I14258,'DE-PARA'!C:D,2,0)),"NÃO ENCONTRADO")</f>
        <v>Serviços</v>
      </c>
      <c r="L14258" s="50" t="str">
        <f>VLOOKUP(K14258,'Base -Receita-Despesa'!$B:$AS,1,FALSE)</f>
        <v>Serviços</v>
      </c>
    </row>
    <row r="14259" spans="1:12" x14ac:dyDescent="0.3">
      <c r="A14259" s="82" t="str">
        <f t="shared" si="446"/>
        <v>2019</v>
      </c>
      <c r="B14259" s="260" t="s">
        <v>2228</v>
      </c>
      <c r="C14259" s="261" t="s">
        <v>138</v>
      </c>
      <c r="D14259" s="74" t="str">
        <f t="shared" si="445"/>
        <v>jul/2019</v>
      </c>
      <c r="E14259" s="264">
        <v>43649</v>
      </c>
      <c r="F14259" s="260">
        <v>528</v>
      </c>
      <c r="G14259" s="260" t="s">
        <v>4612</v>
      </c>
      <c r="H14259" s="265" t="s">
        <v>2382</v>
      </c>
      <c r="I14259" s="265" t="s">
        <v>200</v>
      </c>
      <c r="J14259" s="266">
        <v>-4575.18</v>
      </c>
      <c r="K14259" s="83" t="str">
        <f>IFERROR(IFERROR(VLOOKUP(I14259,'DE-PARA'!B:D,3,0),VLOOKUP(I14259,'DE-PARA'!C:D,2,0)),"NÃO ENCONTRADO")</f>
        <v>Serviços</v>
      </c>
      <c r="L14259" s="50" t="str">
        <f>VLOOKUP(K14259,'Base -Receita-Despesa'!$B:$AS,1,FALSE)</f>
        <v>Serviços</v>
      </c>
    </row>
    <row r="14260" spans="1:12" x14ac:dyDescent="0.3">
      <c r="A14260" s="82" t="str">
        <f t="shared" si="446"/>
        <v>2019</v>
      </c>
      <c r="B14260" s="260" t="s">
        <v>2228</v>
      </c>
      <c r="C14260" s="261" t="s">
        <v>138</v>
      </c>
      <c r="D14260" s="74" t="str">
        <f t="shared" si="445"/>
        <v>jul/2019</v>
      </c>
      <c r="E14260" s="264">
        <v>43649</v>
      </c>
      <c r="F14260" s="260">
        <v>547</v>
      </c>
      <c r="G14260" s="260" t="s">
        <v>4613</v>
      </c>
      <c r="H14260" s="265" t="s">
        <v>2382</v>
      </c>
      <c r="I14260" s="265" t="s">
        <v>200</v>
      </c>
      <c r="J14260" s="266">
        <v>-4575.1899999999996</v>
      </c>
      <c r="K14260" s="83" t="str">
        <f>IFERROR(IFERROR(VLOOKUP(I14260,'DE-PARA'!B:D,3,0),VLOOKUP(I14260,'DE-PARA'!C:D,2,0)),"NÃO ENCONTRADO")</f>
        <v>Serviços</v>
      </c>
      <c r="L14260" s="50" t="str">
        <f>VLOOKUP(K14260,'Base -Receita-Despesa'!$B:$AS,1,FALSE)</f>
        <v>Serviços</v>
      </c>
    </row>
    <row r="14261" spans="1:12" x14ac:dyDescent="0.3">
      <c r="A14261" s="82" t="str">
        <f t="shared" si="446"/>
        <v>2019</v>
      </c>
      <c r="B14261" s="260" t="s">
        <v>2240</v>
      </c>
      <c r="C14261" s="261" t="s">
        <v>138</v>
      </c>
      <c r="D14261" s="74" t="str">
        <f t="shared" si="445"/>
        <v>jul/2019</v>
      </c>
      <c r="E14261" s="264">
        <v>43650</v>
      </c>
      <c r="F14261" s="260" t="s">
        <v>1070</v>
      </c>
      <c r="G14261" s="260" t="s">
        <v>2229</v>
      </c>
      <c r="H14261" s="265" t="s">
        <v>1071</v>
      </c>
      <c r="I14261" s="265" t="s">
        <v>2237</v>
      </c>
      <c r="J14261" s="265">
        <v>0.01</v>
      </c>
      <c r="K14261" s="83" t="str">
        <f>IFERROR(IFERROR(VLOOKUP(I14261,'DE-PARA'!B:D,3,0),VLOOKUP(I14261,'DE-PARA'!C:D,2,0)),"NÃO ENCONTRADO")</f>
        <v>Entrada Conta Aplicação (+)</v>
      </c>
      <c r="L14261" s="50" t="str">
        <f>VLOOKUP(K14261,'Base -Receita-Despesa'!$B:$AS,1,FALSE)</f>
        <v>ENTRADA CONTA APLICAÇÃO (+)</v>
      </c>
    </row>
    <row r="14262" spans="1:12" x14ac:dyDescent="0.3">
      <c r="A14262" s="82" t="str">
        <f t="shared" si="446"/>
        <v>2019</v>
      </c>
      <c r="B14262" s="260" t="s">
        <v>2240</v>
      </c>
      <c r="C14262" s="261" t="s">
        <v>138</v>
      </c>
      <c r="D14262" s="74" t="str">
        <f t="shared" si="445"/>
        <v>jul/2019</v>
      </c>
      <c r="E14262" s="264">
        <v>43650</v>
      </c>
      <c r="F14262" s="260" t="s">
        <v>1061</v>
      </c>
      <c r="G14262" s="260" t="s">
        <v>2229</v>
      </c>
      <c r="H14262" s="265" t="s">
        <v>4370</v>
      </c>
      <c r="I14262" s="265" t="s">
        <v>126</v>
      </c>
      <c r="J14262" s="266">
        <v>-26993.72</v>
      </c>
      <c r="K14262" s="83" t="str">
        <f>IFERROR(IFERROR(VLOOKUP(I14262,'DE-PARA'!B:D,3,0),VLOOKUP(I14262,'DE-PARA'!C:D,2,0)),"NÃO ENCONTRADO")</f>
        <v>TEV – Transferências Entre Contas (Entradas)</v>
      </c>
      <c r="L14262" s="50" t="str">
        <f>VLOOKUP(K14262,'Base -Receita-Despesa'!$B:$AS,1,FALSE)</f>
        <v>TEV – Transferências Entre Contas (Entradas)</v>
      </c>
    </row>
    <row r="14263" spans="1:12" x14ac:dyDescent="0.3">
      <c r="A14263" s="82" t="str">
        <f t="shared" si="446"/>
        <v>2019</v>
      </c>
      <c r="B14263" s="260" t="s">
        <v>2228</v>
      </c>
      <c r="C14263" s="261" t="s">
        <v>138</v>
      </c>
      <c r="D14263" s="74" t="str">
        <f t="shared" si="445"/>
        <v>jul/2019</v>
      </c>
      <c r="E14263" s="264">
        <v>43650</v>
      </c>
      <c r="F14263" s="260" t="s">
        <v>4374</v>
      </c>
      <c r="G14263" s="260" t="s">
        <v>2229</v>
      </c>
      <c r="H14263" s="265" t="s">
        <v>72</v>
      </c>
      <c r="I14263" s="265" t="s">
        <v>1064</v>
      </c>
      <c r="J14263" s="266">
        <v>-26578.77</v>
      </c>
      <c r="K14263" s="83" t="str">
        <f>IFERROR(IFERROR(VLOOKUP(I14263,'DE-PARA'!B:D,3,0),VLOOKUP(I14263,'DE-PARA'!C:D,2,0)),"NÃO ENCONTRADO")</f>
        <v>Saídas Da C/A Por Regates (-)</v>
      </c>
      <c r="L14263" s="50" t="str">
        <f>VLOOKUP(K14263,'Base -Receita-Despesa'!$B:$AS,1,FALSE)</f>
        <v>SAÍDAS DA C/A POR REGATES (-)</v>
      </c>
    </row>
    <row r="14264" spans="1:12" x14ac:dyDescent="0.3">
      <c r="A14264" s="82" t="str">
        <f t="shared" si="446"/>
        <v>2019</v>
      </c>
      <c r="B14264" s="262" t="s">
        <v>2228</v>
      </c>
      <c r="C14264" s="261" t="s">
        <v>138</v>
      </c>
      <c r="D14264" s="74" t="str">
        <f t="shared" si="445"/>
        <v>jul/2019</v>
      </c>
      <c r="E14264" s="274">
        <v>43650</v>
      </c>
      <c r="F14264" s="262" t="s">
        <v>139</v>
      </c>
      <c r="G14264" s="262" t="s">
        <v>2229</v>
      </c>
      <c r="H14264" s="270" t="s">
        <v>4614</v>
      </c>
      <c r="I14264" s="270" t="s">
        <v>141</v>
      </c>
      <c r="J14264" s="275">
        <v>-1629.81</v>
      </c>
      <c r="K14264" s="83" t="str">
        <f>IFERROR(IFERROR(VLOOKUP(I14264,'DE-PARA'!B:D,3,0),VLOOKUP(I14264,'DE-PARA'!C:D,2,0)),"NÃO ENCONTRADO")</f>
        <v>Pessoal</v>
      </c>
      <c r="L14264" s="50" t="str">
        <f>VLOOKUP(K14264,'Base -Receita-Despesa'!$B:$AS,1,FALSE)</f>
        <v>Pessoal</v>
      </c>
    </row>
    <row r="14265" spans="1:12" x14ac:dyDescent="0.3">
      <c r="A14265" s="82" t="str">
        <f t="shared" si="446"/>
        <v>2019</v>
      </c>
      <c r="B14265" s="262" t="s">
        <v>2228</v>
      </c>
      <c r="C14265" s="261" t="s">
        <v>138</v>
      </c>
      <c r="D14265" s="74" t="str">
        <f t="shared" si="445"/>
        <v>jul/2019</v>
      </c>
      <c r="E14265" s="274">
        <v>43650</v>
      </c>
      <c r="F14265" s="262" t="s">
        <v>139</v>
      </c>
      <c r="G14265" s="262" t="s">
        <v>2229</v>
      </c>
      <c r="H14265" s="270" t="s">
        <v>4615</v>
      </c>
      <c r="I14265" s="270" t="s">
        <v>141</v>
      </c>
      <c r="J14265" s="275">
        <v>-1982.54</v>
      </c>
      <c r="K14265" s="83" t="str">
        <f>IFERROR(IFERROR(VLOOKUP(I14265,'DE-PARA'!B:D,3,0),VLOOKUP(I14265,'DE-PARA'!C:D,2,0)),"NÃO ENCONTRADO")</f>
        <v>Pessoal</v>
      </c>
      <c r="L14265" s="50" t="str">
        <f>VLOOKUP(K14265,'Base -Receita-Despesa'!$B:$AS,1,FALSE)</f>
        <v>Pessoal</v>
      </c>
    </row>
    <row r="14266" spans="1:12" x14ac:dyDescent="0.3">
      <c r="A14266" s="82" t="str">
        <f t="shared" si="446"/>
        <v>2019</v>
      </c>
      <c r="B14266" s="260" t="s">
        <v>2228</v>
      </c>
      <c r="C14266" s="261" t="s">
        <v>138</v>
      </c>
      <c r="D14266" s="74" t="str">
        <f t="shared" si="445"/>
        <v>jul/2019</v>
      </c>
      <c r="E14266" s="264">
        <v>43650</v>
      </c>
      <c r="F14266" s="260" t="s">
        <v>4616</v>
      </c>
      <c r="G14266" s="260" t="s">
        <v>2229</v>
      </c>
      <c r="H14266" s="265" t="s">
        <v>3357</v>
      </c>
      <c r="I14266" s="265" t="s">
        <v>540</v>
      </c>
      <c r="J14266" s="265">
        <v>-355.44</v>
      </c>
      <c r="K14266" s="83" t="str">
        <f>IFERROR(IFERROR(VLOOKUP(I14266,'DE-PARA'!B:D,3,0),VLOOKUP(I14266,'DE-PARA'!C:D,2,0)),"NÃO ENCONTRADO")</f>
        <v>Tributos, Taxas e Contribuições</v>
      </c>
      <c r="L14266" s="50" t="str">
        <f>VLOOKUP(K14266,'Base -Receita-Despesa'!$B:$AS,1,FALSE)</f>
        <v>Tributos, Taxas e Contribuições</v>
      </c>
    </row>
    <row r="14267" spans="1:12" x14ac:dyDescent="0.3">
      <c r="A14267" s="82" t="str">
        <f t="shared" si="446"/>
        <v>2019</v>
      </c>
      <c r="B14267" s="260" t="s">
        <v>2228</v>
      </c>
      <c r="C14267" s="261" t="s">
        <v>138</v>
      </c>
      <c r="D14267" s="74" t="str">
        <f t="shared" si="445"/>
        <v>jul/2019</v>
      </c>
      <c r="E14267" s="264">
        <v>43650</v>
      </c>
      <c r="F14267" s="260" t="s">
        <v>139</v>
      </c>
      <c r="G14267" s="260" t="s">
        <v>2229</v>
      </c>
      <c r="H14267" s="265" t="s">
        <v>4604</v>
      </c>
      <c r="I14267" s="265" t="s">
        <v>141</v>
      </c>
      <c r="J14267" s="266">
        <v>-217149.63</v>
      </c>
      <c r="K14267" s="83" t="str">
        <f>IFERROR(IFERROR(VLOOKUP(I14267,'DE-PARA'!B:D,3,0),VLOOKUP(I14267,'DE-PARA'!C:D,2,0)),"NÃO ENCONTRADO")</f>
        <v>Pessoal</v>
      </c>
      <c r="L14267" s="50" t="str">
        <f>VLOOKUP(K14267,'Base -Receita-Despesa'!$B:$AS,1,FALSE)</f>
        <v>Pessoal</v>
      </c>
    </row>
    <row r="14268" spans="1:12" x14ac:dyDescent="0.3">
      <c r="A14268" s="82" t="str">
        <f t="shared" si="446"/>
        <v>2019</v>
      </c>
      <c r="B14268" s="262" t="s">
        <v>2228</v>
      </c>
      <c r="C14268" s="261" t="s">
        <v>138</v>
      </c>
      <c r="D14268" s="74" t="str">
        <f t="shared" si="445"/>
        <v>jul/2019</v>
      </c>
      <c r="E14268" s="274">
        <v>43650</v>
      </c>
      <c r="F14268" s="262" t="s">
        <v>139</v>
      </c>
      <c r="G14268" s="262" t="s">
        <v>2229</v>
      </c>
      <c r="H14268" s="270" t="s">
        <v>4617</v>
      </c>
      <c r="I14268" s="270" t="s">
        <v>141</v>
      </c>
      <c r="J14268" s="270">
        <v>-714.75</v>
      </c>
      <c r="K14268" s="83" t="str">
        <f>IFERROR(IFERROR(VLOOKUP(I14268,'DE-PARA'!B:D,3,0),VLOOKUP(I14268,'DE-PARA'!C:D,2,0)),"NÃO ENCONTRADO")</f>
        <v>Pessoal</v>
      </c>
      <c r="L14268" s="50" t="str">
        <f>VLOOKUP(K14268,'Base -Receita-Despesa'!$B:$AS,1,FALSE)</f>
        <v>Pessoal</v>
      </c>
    </row>
    <row r="14269" spans="1:12" x14ac:dyDescent="0.3">
      <c r="A14269" s="82" t="str">
        <f t="shared" si="446"/>
        <v>2019</v>
      </c>
      <c r="B14269" s="260" t="s">
        <v>2228</v>
      </c>
      <c r="C14269" s="261" t="s">
        <v>138</v>
      </c>
      <c r="D14269" s="74" t="str">
        <f t="shared" si="445"/>
        <v>jul/2019</v>
      </c>
      <c r="E14269" s="264">
        <v>43650</v>
      </c>
      <c r="F14269" s="260">
        <v>1975846</v>
      </c>
      <c r="G14269" s="260" t="s">
        <v>2229</v>
      </c>
      <c r="H14269" s="265" t="s">
        <v>3364</v>
      </c>
      <c r="I14269" s="265" t="s">
        <v>846</v>
      </c>
      <c r="J14269" s="265">
        <v>-389.3</v>
      </c>
      <c r="K14269" s="83" t="str">
        <f>IFERROR(IFERROR(VLOOKUP(I14269,'DE-PARA'!B:D,3,0),VLOOKUP(I14269,'DE-PARA'!C:D,2,0)),"NÃO ENCONTRADO")</f>
        <v>Pessoal</v>
      </c>
      <c r="L14269" s="50" t="str">
        <f>VLOOKUP(K14269,'Base -Receita-Despesa'!$B:$AS,1,FALSE)</f>
        <v>Pessoal</v>
      </c>
    </row>
    <row r="14270" spans="1:12" x14ac:dyDescent="0.3">
      <c r="A14270" s="82" t="str">
        <f t="shared" si="446"/>
        <v>2019</v>
      </c>
      <c r="B14270" s="260" t="s">
        <v>2228</v>
      </c>
      <c r="C14270" s="261" t="s">
        <v>138</v>
      </c>
      <c r="D14270" s="74" t="str">
        <f t="shared" si="445"/>
        <v>jul/2019</v>
      </c>
      <c r="E14270" s="264">
        <v>43650</v>
      </c>
      <c r="F14270" s="260" t="s">
        <v>1070</v>
      </c>
      <c r="G14270" s="260" t="s">
        <v>2229</v>
      </c>
      <c r="H14270" s="265" t="s">
        <v>1071</v>
      </c>
      <c r="I14270" s="265" t="s">
        <v>2237</v>
      </c>
      <c r="J14270" s="266">
        <v>221843.08</v>
      </c>
      <c r="K14270" s="83" t="str">
        <f>IFERROR(IFERROR(VLOOKUP(I14270,'DE-PARA'!B:D,3,0),VLOOKUP(I14270,'DE-PARA'!C:D,2,0)),"NÃO ENCONTRADO")</f>
        <v>Entrada Conta Aplicação (+)</v>
      </c>
      <c r="L14270" s="50" t="str">
        <f>VLOOKUP(K14270,'Base -Receita-Despesa'!$B:$AS,1,FALSE)</f>
        <v>ENTRADA CONTA APLICAÇÃO (+)</v>
      </c>
    </row>
    <row r="14271" spans="1:12" x14ac:dyDescent="0.3">
      <c r="A14271" s="82" t="str">
        <f t="shared" si="446"/>
        <v>2019</v>
      </c>
      <c r="B14271" s="260" t="s">
        <v>2228</v>
      </c>
      <c r="C14271" s="261" t="s">
        <v>138</v>
      </c>
      <c r="D14271" s="74" t="str">
        <f t="shared" si="445"/>
        <v>jul/2019</v>
      </c>
      <c r="E14271" s="264">
        <v>43650</v>
      </c>
      <c r="F14271" s="260" t="s">
        <v>1261</v>
      </c>
      <c r="G14271" s="260" t="s">
        <v>2229</v>
      </c>
      <c r="H14271" s="265" t="s">
        <v>2250</v>
      </c>
      <c r="I14271" s="265" t="s">
        <v>135</v>
      </c>
      <c r="J14271" s="265">
        <v>-9.5</v>
      </c>
      <c r="K14271" s="83" t="str">
        <f>IFERROR(IFERROR(VLOOKUP(I14271,'DE-PARA'!B:D,3,0),VLOOKUP(I14271,'DE-PARA'!C:D,2,0)),"NÃO ENCONTRADO")</f>
        <v>Outras Saídas</v>
      </c>
      <c r="L14271" s="50" t="str">
        <f>VLOOKUP(K14271,'Base -Receita-Despesa'!$B:$AS,1,FALSE)</f>
        <v>Outras Saídas</v>
      </c>
    </row>
    <row r="14272" spans="1:12" x14ac:dyDescent="0.3">
      <c r="A14272" s="82" t="str">
        <f t="shared" si="446"/>
        <v>2019</v>
      </c>
      <c r="B14272" s="260" t="s">
        <v>2228</v>
      </c>
      <c r="C14272" s="261" t="s">
        <v>138</v>
      </c>
      <c r="D14272" s="74" t="str">
        <f t="shared" si="445"/>
        <v>jul/2019</v>
      </c>
      <c r="E14272" s="264">
        <v>43650</v>
      </c>
      <c r="F14272" s="260" t="s">
        <v>1261</v>
      </c>
      <c r="G14272" s="260" t="s">
        <v>2229</v>
      </c>
      <c r="H14272" s="265" t="s">
        <v>2250</v>
      </c>
      <c r="I14272" s="265" t="s">
        <v>135</v>
      </c>
      <c r="J14272" s="265">
        <v>-27.06</v>
      </c>
      <c r="K14272" s="83" t="str">
        <f>IFERROR(IFERROR(VLOOKUP(I14272,'DE-PARA'!B:D,3,0),VLOOKUP(I14272,'DE-PARA'!C:D,2,0)),"NÃO ENCONTRADO")</f>
        <v>Outras Saídas</v>
      </c>
      <c r="L14272" s="50" t="str">
        <f>VLOOKUP(K14272,'Base -Receita-Despesa'!$B:$AS,1,FALSE)</f>
        <v>Outras Saídas</v>
      </c>
    </row>
    <row r="14273" spans="1:12" x14ac:dyDescent="0.3">
      <c r="A14273" s="82" t="str">
        <f t="shared" si="446"/>
        <v>2019</v>
      </c>
      <c r="B14273" s="260" t="s">
        <v>2228</v>
      </c>
      <c r="C14273" s="261" t="s">
        <v>138</v>
      </c>
      <c r="D14273" s="74" t="str">
        <f t="shared" si="445"/>
        <v>jul/2019</v>
      </c>
      <c r="E14273" s="264">
        <v>43650</v>
      </c>
      <c r="F14273" s="260" t="s">
        <v>1061</v>
      </c>
      <c r="G14273" s="260" t="s">
        <v>2229</v>
      </c>
      <c r="H14273" s="265" t="s">
        <v>4370</v>
      </c>
      <c r="I14273" s="265" t="s">
        <v>126</v>
      </c>
      <c r="J14273" s="266">
        <v>26993.72</v>
      </c>
      <c r="K14273" s="83" t="str">
        <f>IFERROR(IFERROR(VLOOKUP(I14273,'DE-PARA'!B:D,3,0),VLOOKUP(I14273,'DE-PARA'!C:D,2,0)),"NÃO ENCONTRADO")</f>
        <v>TEV – Transferências Entre Contas (Entradas)</v>
      </c>
      <c r="L14273" s="50" t="str">
        <f>VLOOKUP(K14273,'Base -Receita-Despesa'!$B:$AS,1,FALSE)</f>
        <v>TEV – Transferências Entre Contas (Entradas)</v>
      </c>
    </row>
    <row r="14274" spans="1:12" x14ac:dyDescent="0.3">
      <c r="A14274" s="82" t="str">
        <f t="shared" si="446"/>
        <v>2019</v>
      </c>
      <c r="B14274" s="260" t="s">
        <v>2228</v>
      </c>
      <c r="C14274" s="261" t="s">
        <v>138</v>
      </c>
      <c r="D14274" s="74" t="str">
        <f t="shared" si="445"/>
        <v>jul/2019</v>
      </c>
      <c r="E14274" s="264">
        <v>43651</v>
      </c>
      <c r="F14274" s="260" t="s">
        <v>4618</v>
      </c>
      <c r="G14274" s="260" t="s">
        <v>2229</v>
      </c>
      <c r="H14274" s="265" t="s">
        <v>4525</v>
      </c>
      <c r="I14274" s="265" t="s">
        <v>141</v>
      </c>
      <c r="J14274" s="266">
        <v>-4366.57</v>
      </c>
      <c r="K14274" s="83" t="str">
        <f>IFERROR(IFERROR(VLOOKUP(I14274,'DE-PARA'!B:D,3,0),VLOOKUP(I14274,'DE-PARA'!C:D,2,0)),"NÃO ENCONTRADO")</f>
        <v>Pessoal</v>
      </c>
      <c r="L14274" s="50" t="str">
        <f>VLOOKUP(K14274,'Base -Receita-Despesa'!$B:$AS,1,FALSE)</f>
        <v>Pessoal</v>
      </c>
    </row>
    <row r="14275" spans="1:12" x14ac:dyDescent="0.3">
      <c r="A14275" s="82" t="str">
        <f t="shared" si="446"/>
        <v>2019</v>
      </c>
      <c r="B14275" s="260" t="s">
        <v>2228</v>
      </c>
      <c r="C14275" s="261" t="s">
        <v>138</v>
      </c>
      <c r="D14275" s="74" t="str">
        <f t="shared" si="445"/>
        <v>jul/2019</v>
      </c>
      <c r="E14275" s="264">
        <v>43651</v>
      </c>
      <c r="F14275" s="260" t="s">
        <v>4405</v>
      </c>
      <c r="G14275" s="260" t="s">
        <v>2229</v>
      </c>
      <c r="H14275" s="265" t="s">
        <v>4406</v>
      </c>
      <c r="I14275" s="265" t="s">
        <v>846</v>
      </c>
      <c r="J14275" s="265">
        <v>-769.01</v>
      </c>
      <c r="K14275" s="83" t="str">
        <f>IFERROR(IFERROR(VLOOKUP(I14275,'DE-PARA'!B:D,3,0),VLOOKUP(I14275,'DE-PARA'!C:D,2,0)),"NÃO ENCONTRADO")</f>
        <v>Pessoal</v>
      </c>
      <c r="L14275" s="50" t="str">
        <f>VLOOKUP(K14275,'Base -Receita-Despesa'!$B:$AS,1,FALSE)</f>
        <v>Pessoal</v>
      </c>
    </row>
    <row r="14276" spans="1:12" x14ac:dyDescent="0.3">
      <c r="A14276" s="82" t="str">
        <f t="shared" si="446"/>
        <v>2019</v>
      </c>
      <c r="B14276" s="260" t="s">
        <v>2228</v>
      </c>
      <c r="C14276" s="261" t="s">
        <v>138</v>
      </c>
      <c r="D14276" s="74" t="str">
        <f t="shared" ref="D14276:D14339" si="447">TEXT(E14276,"mmm/aaaa")</f>
        <v>jul/2019</v>
      </c>
      <c r="E14276" s="264">
        <v>43651</v>
      </c>
      <c r="F14276" s="260" t="s">
        <v>4517</v>
      </c>
      <c r="G14276" s="260" t="s">
        <v>2229</v>
      </c>
      <c r="H14276" s="265" t="s">
        <v>2958</v>
      </c>
      <c r="I14276" s="265" t="s">
        <v>2209</v>
      </c>
      <c r="J14276" s="265">
        <v>-87.5</v>
      </c>
      <c r="K14276" s="83" t="str">
        <f>IFERROR(IFERROR(VLOOKUP(I14276,'DE-PARA'!B:D,3,0),VLOOKUP(I14276,'DE-PARA'!C:D,2,0)),"NÃO ENCONTRADO")</f>
        <v>Despesas com Viagens</v>
      </c>
      <c r="L14276" s="50" t="str">
        <f>VLOOKUP(K14276,'Base -Receita-Despesa'!$B:$AS,1,FALSE)</f>
        <v>Despesas com Viagens</v>
      </c>
    </row>
    <row r="14277" spans="1:12" x14ac:dyDescent="0.3">
      <c r="A14277" s="82" t="str">
        <f t="shared" si="446"/>
        <v>2019</v>
      </c>
      <c r="B14277" s="260" t="s">
        <v>2228</v>
      </c>
      <c r="C14277" s="261" t="s">
        <v>138</v>
      </c>
      <c r="D14277" s="74" t="str">
        <f t="shared" si="447"/>
        <v>jul/2019</v>
      </c>
      <c r="E14277" s="264">
        <v>43651</v>
      </c>
      <c r="F14277" s="260" t="s">
        <v>4619</v>
      </c>
      <c r="G14277" s="260" t="s">
        <v>2229</v>
      </c>
      <c r="H14277" s="265" t="s">
        <v>4371</v>
      </c>
      <c r="I14277" s="265" t="s">
        <v>2170</v>
      </c>
      <c r="J14277" s="266">
        <v>-67239.77</v>
      </c>
      <c r="K14277" s="83" t="str">
        <f>IFERROR(IFERROR(VLOOKUP(I14277,'DE-PARA'!B:D,3,0),VLOOKUP(I14277,'DE-PARA'!C:D,2,0)),"NÃO ENCONTRADO")</f>
        <v>Reembolso de Rateios(-)</v>
      </c>
      <c r="L14277" s="50" t="str">
        <f>VLOOKUP(K14277,'Base -Receita-Despesa'!$B:$AS,1,FALSE)</f>
        <v>Reembolso de Rateios(-)</v>
      </c>
    </row>
    <row r="14278" spans="1:12" x14ac:dyDescent="0.3">
      <c r="A14278" s="82" t="str">
        <f t="shared" si="446"/>
        <v>2019</v>
      </c>
      <c r="B14278" s="260" t="s">
        <v>2228</v>
      </c>
      <c r="C14278" s="261" t="s">
        <v>138</v>
      </c>
      <c r="D14278" s="74" t="str">
        <f t="shared" si="447"/>
        <v>jul/2019</v>
      </c>
      <c r="E14278" s="264">
        <v>43651</v>
      </c>
      <c r="F14278" s="260">
        <v>17674</v>
      </c>
      <c r="G14278" s="260" t="s">
        <v>2229</v>
      </c>
      <c r="H14278" s="265" t="s">
        <v>2340</v>
      </c>
      <c r="I14278" s="265" t="s">
        <v>618</v>
      </c>
      <c r="J14278" s="266">
        <v>-26468.63</v>
      </c>
      <c r="K14278" s="83" t="str">
        <f>IFERROR(IFERROR(VLOOKUP(I14278,'DE-PARA'!B:D,3,0),VLOOKUP(I14278,'DE-PARA'!C:D,2,0)),"NÃO ENCONTRADO")</f>
        <v>Serviços</v>
      </c>
      <c r="L14278" s="50" t="str">
        <f>VLOOKUP(K14278,'Base -Receita-Despesa'!$B:$AS,1,FALSE)</f>
        <v>Serviços</v>
      </c>
    </row>
    <row r="14279" spans="1:12" x14ac:dyDescent="0.3">
      <c r="A14279" s="82" t="str">
        <f t="shared" si="446"/>
        <v>2019</v>
      </c>
      <c r="B14279" s="260" t="s">
        <v>2228</v>
      </c>
      <c r="C14279" s="261" t="s">
        <v>138</v>
      </c>
      <c r="D14279" s="74" t="str">
        <f t="shared" si="447"/>
        <v>jul/2019</v>
      </c>
      <c r="E14279" s="264">
        <v>43651</v>
      </c>
      <c r="F14279" s="260" t="s">
        <v>4620</v>
      </c>
      <c r="G14279" s="260" t="s">
        <v>2229</v>
      </c>
      <c r="H14279" s="265" t="s">
        <v>4621</v>
      </c>
      <c r="I14279" s="265" t="s">
        <v>128</v>
      </c>
      <c r="J14279" s="266">
        <v>-30509.45</v>
      </c>
      <c r="K14279" s="83" t="str">
        <f>IFERROR(IFERROR(VLOOKUP(I14279,'DE-PARA'!B:D,3,0),VLOOKUP(I14279,'DE-PARA'!C:D,2,0)),"NÃO ENCONTRADO")</f>
        <v>Encargos sobre Folha de Pagamento</v>
      </c>
      <c r="L14279" s="50" t="str">
        <f>VLOOKUP(K14279,'Base -Receita-Despesa'!$B:$AS,1,FALSE)</f>
        <v>Encargos sobre Folha de Pagamento</v>
      </c>
    </row>
    <row r="14280" spans="1:12" x14ac:dyDescent="0.3">
      <c r="A14280" s="82" t="str">
        <f t="shared" si="446"/>
        <v>2019</v>
      </c>
      <c r="B14280" s="260" t="s">
        <v>2228</v>
      </c>
      <c r="C14280" s="261" t="s">
        <v>138</v>
      </c>
      <c r="D14280" s="74" t="str">
        <f t="shared" si="447"/>
        <v>jul/2019</v>
      </c>
      <c r="E14280" s="264">
        <v>43651</v>
      </c>
      <c r="F14280" s="260">
        <v>8</v>
      </c>
      <c r="G14280" s="260" t="s">
        <v>2229</v>
      </c>
      <c r="H14280" s="265" t="s">
        <v>4379</v>
      </c>
      <c r="I14280" s="265" t="s">
        <v>2177</v>
      </c>
      <c r="J14280" s="266">
        <v>-18000</v>
      </c>
      <c r="K14280" s="83" t="str">
        <f>IFERROR(IFERROR(VLOOKUP(I14280,'DE-PARA'!B:D,3,0),VLOOKUP(I14280,'DE-PARA'!C:D,2,0)),"NÃO ENCONTRADO")</f>
        <v>Pessoal</v>
      </c>
      <c r="L14280" s="50" t="str">
        <f>VLOOKUP(K14280,'Base -Receita-Despesa'!$B:$AS,1,FALSE)</f>
        <v>Pessoal</v>
      </c>
    </row>
    <row r="14281" spans="1:12" x14ac:dyDescent="0.3">
      <c r="A14281" s="82" t="str">
        <f t="shared" si="446"/>
        <v>2019</v>
      </c>
      <c r="B14281" s="260" t="s">
        <v>2228</v>
      </c>
      <c r="C14281" s="261" t="s">
        <v>138</v>
      </c>
      <c r="D14281" s="74" t="str">
        <f t="shared" si="447"/>
        <v>jul/2019</v>
      </c>
      <c r="E14281" s="264">
        <v>43651</v>
      </c>
      <c r="F14281" s="260" t="s">
        <v>4622</v>
      </c>
      <c r="G14281" s="260" t="s">
        <v>2229</v>
      </c>
      <c r="H14281" s="265" t="s">
        <v>4623</v>
      </c>
      <c r="I14281" s="265" t="s">
        <v>194</v>
      </c>
      <c r="J14281" s="266">
        <v>-3909.86</v>
      </c>
      <c r="K14281" s="83" t="str">
        <f>IFERROR(IFERROR(VLOOKUP(I14281,'DE-PARA'!B:D,3,0),VLOOKUP(I14281,'DE-PARA'!C:D,2,0)),"NÃO ENCONTRADO")</f>
        <v>Encargos sobre Folha de Pagamento</v>
      </c>
      <c r="L14281" s="50" t="str">
        <f>VLOOKUP(K14281,'Base -Receita-Despesa'!$B:$AS,1,FALSE)</f>
        <v>Encargos sobre Folha de Pagamento</v>
      </c>
    </row>
    <row r="14282" spans="1:12" x14ac:dyDescent="0.3">
      <c r="A14282" s="82" t="str">
        <f t="shared" si="446"/>
        <v>2019</v>
      </c>
      <c r="B14282" s="260" t="s">
        <v>2228</v>
      </c>
      <c r="C14282" s="261" t="s">
        <v>138</v>
      </c>
      <c r="D14282" s="74" t="str">
        <f t="shared" si="447"/>
        <v>jul/2019</v>
      </c>
      <c r="E14282" s="264">
        <v>43651</v>
      </c>
      <c r="F14282" s="260" t="s">
        <v>4622</v>
      </c>
      <c r="G14282" s="260" t="s">
        <v>2229</v>
      </c>
      <c r="H14282" s="265" t="s">
        <v>4623</v>
      </c>
      <c r="I14282" s="265" t="s">
        <v>562</v>
      </c>
      <c r="J14282" s="265">
        <v>-918.42</v>
      </c>
      <c r="K14282" s="83" t="str">
        <f>IFERROR(IFERROR(VLOOKUP(I14282,'DE-PARA'!B:D,3,0),VLOOKUP(I14282,'DE-PARA'!C:D,2,0)),"NÃO ENCONTRADO")</f>
        <v>Outras Saídas</v>
      </c>
      <c r="L14282" s="50" t="str">
        <f>VLOOKUP(K14282,'Base -Receita-Despesa'!$B:$AS,1,FALSE)</f>
        <v>Outras Saídas</v>
      </c>
    </row>
    <row r="14283" spans="1:12" x14ac:dyDescent="0.3">
      <c r="A14283" s="82" t="str">
        <f t="shared" si="446"/>
        <v>2019</v>
      </c>
      <c r="B14283" s="260" t="s">
        <v>2228</v>
      </c>
      <c r="C14283" s="261" t="s">
        <v>138</v>
      </c>
      <c r="D14283" s="74" t="str">
        <f t="shared" si="447"/>
        <v>jul/2019</v>
      </c>
      <c r="E14283" s="264">
        <v>43651</v>
      </c>
      <c r="F14283" s="260">
        <v>8825</v>
      </c>
      <c r="G14283" s="260" t="s">
        <v>2229</v>
      </c>
      <c r="H14283" s="265" t="s">
        <v>4432</v>
      </c>
      <c r="I14283" s="265" t="s">
        <v>2182</v>
      </c>
      <c r="J14283" s="266">
        <v>-1362.61</v>
      </c>
      <c r="K14283" s="83" t="str">
        <f>IFERROR(IFERROR(VLOOKUP(I14283,'DE-PARA'!B:D,3,0),VLOOKUP(I14283,'DE-PARA'!C:D,2,0)),"NÃO ENCONTRADO")</f>
        <v>Materiais</v>
      </c>
      <c r="L14283" s="50" t="str">
        <f>VLOOKUP(K14283,'Base -Receita-Despesa'!$B:$AS,1,FALSE)</f>
        <v>Materiais</v>
      </c>
    </row>
    <row r="14284" spans="1:12" x14ac:dyDescent="0.3">
      <c r="A14284" s="82" t="str">
        <f t="shared" si="446"/>
        <v>2019</v>
      </c>
      <c r="B14284" s="260" t="s">
        <v>2228</v>
      </c>
      <c r="C14284" s="261" t="s">
        <v>138</v>
      </c>
      <c r="D14284" s="74" t="str">
        <f t="shared" si="447"/>
        <v>jul/2019</v>
      </c>
      <c r="E14284" s="264">
        <v>43651</v>
      </c>
      <c r="F14284" s="260">
        <v>8825</v>
      </c>
      <c r="G14284" s="260" t="s">
        <v>2229</v>
      </c>
      <c r="H14284" s="265" t="s">
        <v>4432</v>
      </c>
      <c r="I14284" s="265" t="s">
        <v>562</v>
      </c>
      <c r="J14284" s="265">
        <v>-218.79</v>
      </c>
      <c r="K14284" s="83" t="str">
        <f>IFERROR(IFERROR(VLOOKUP(I14284,'DE-PARA'!B:D,3,0),VLOOKUP(I14284,'DE-PARA'!C:D,2,0)),"NÃO ENCONTRADO")</f>
        <v>Outras Saídas</v>
      </c>
      <c r="L14284" s="50" t="str">
        <f>VLOOKUP(K14284,'Base -Receita-Despesa'!$B:$AS,1,FALSE)</f>
        <v>Outras Saídas</v>
      </c>
    </row>
    <row r="14285" spans="1:12" x14ac:dyDescent="0.3">
      <c r="A14285" s="82" t="str">
        <f t="shared" si="446"/>
        <v>2019</v>
      </c>
      <c r="B14285" s="260" t="s">
        <v>2228</v>
      </c>
      <c r="C14285" s="261" t="s">
        <v>138</v>
      </c>
      <c r="D14285" s="74" t="str">
        <f t="shared" si="447"/>
        <v>jul/2019</v>
      </c>
      <c r="E14285" s="264">
        <v>43651</v>
      </c>
      <c r="F14285" s="260">
        <v>65</v>
      </c>
      <c r="G14285" s="260" t="s">
        <v>2229</v>
      </c>
      <c r="H14285" s="265" t="s">
        <v>4624</v>
      </c>
      <c r="I14285" s="265" t="s">
        <v>2176</v>
      </c>
      <c r="J14285" s="266">
        <v>-18679.900000000001</v>
      </c>
      <c r="K14285" s="83" t="str">
        <f>IFERROR(IFERROR(VLOOKUP(I14285,'DE-PARA'!B:D,3,0),VLOOKUP(I14285,'DE-PARA'!C:D,2,0)),"NÃO ENCONTRADO")</f>
        <v>Pessoal</v>
      </c>
      <c r="L14285" s="50" t="str">
        <f>VLOOKUP(K14285,'Base -Receita-Despesa'!$B:$AS,1,FALSE)</f>
        <v>Pessoal</v>
      </c>
    </row>
    <row r="14286" spans="1:12" x14ac:dyDescent="0.3">
      <c r="A14286" s="82" t="str">
        <f t="shared" si="446"/>
        <v>2019</v>
      </c>
      <c r="B14286" s="260" t="s">
        <v>2228</v>
      </c>
      <c r="C14286" s="261" t="s">
        <v>138</v>
      </c>
      <c r="D14286" s="74" t="str">
        <f t="shared" si="447"/>
        <v>jul/2019</v>
      </c>
      <c r="E14286" s="264">
        <v>43651</v>
      </c>
      <c r="F14286" s="260">
        <v>64</v>
      </c>
      <c r="G14286" s="260" t="s">
        <v>2229</v>
      </c>
      <c r="H14286" s="265" t="s">
        <v>4624</v>
      </c>
      <c r="I14286" s="265" t="s">
        <v>2176</v>
      </c>
      <c r="J14286" s="277">
        <v>-8987.08</v>
      </c>
      <c r="K14286" s="83" t="str">
        <f>IFERROR(IFERROR(VLOOKUP(I14286,'DE-PARA'!B:D,3,0),VLOOKUP(I14286,'DE-PARA'!C:D,2,0)),"NÃO ENCONTRADO")</f>
        <v>Pessoal</v>
      </c>
      <c r="L14286" s="50" t="str">
        <f>VLOOKUP(K14286,'Base -Receita-Despesa'!$B:$AS,1,FALSE)</f>
        <v>Pessoal</v>
      </c>
    </row>
    <row r="14287" spans="1:12" x14ac:dyDescent="0.3">
      <c r="A14287" s="82" t="str">
        <f t="shared" si="446"/>
        <v>2019</v>
      </c>
      <c r="B14287" s="260" t="s">
        <v>2228</v>
      </c>
      <c r="C14287" s="261" t="s">
        <v>138</v>
      </c>
      <c r="D14287" s="74" t="str">
        <f t="shared" si="447"/>
        <v>jul/2019</v>
      </c>
      <c r="E14287" s="264">
        <v>43651</v>
      </c>
      <c r="F14287" s="260">
        <v>62</v>
      </c>
      <c r="G14287" s="260" t="s">
        <v>2229</v>
      </c>
      <c r="H14287" s="265" t="s">
        <v>4624</v>
      </c>
      <c r="I14287" s="265" t="s">
        <v>2176</v>
      </c>
      <c r="J14287" s="266">
        <v>-448145.78</v>
      </c>
      <c r="K14287" s="83" t="str">
        <f>IFERROR(IFERROR(VLOOKUP(I14287,'DE-PARA'!B:D,3,0),VLOOKUP(I14287,'DE-PARA'!C:D,2,0)),"NÃO ENCONTRADO")</f>
        <v>Pessoal</v>
      </c>
      <c r="L14287" s="50" t="str">
        <f>VLOOKUP(K14287,'Base -Receita-Despesa'!$B:$AS,1,FALSE)</f>
        <v>Pessoal</v>
      </c>
    </row>
    <row r="14288" spans="1:12" x14ac:dyDescent="0.3">
      <c r="A14288" s="82" t="str">
        <f t="shared" si="446"/>
        <v>2019</v>
      </c>
      <c r="B14288" s="260" t="s">
        <v>2228</v>
      </c>
      <c r="C14288" s="261" t="s">
        <v>138</v>
      </c>
      <c r="D14288" s="74" t="str">
        <f t="shared" si="447"/>
        <v>jul/2019</v>
      </c>
      <c r="E14288" s="264">
        <v>43651</v>
      </c>
      <c r="F14288" s="260">
        <v>63</v>
      </c>
      <c r="G14288" s="260" t="s">
        <v>2229</v>
      </c>
      <c r="H14288" s="265" t="s">
        <v>3189</v>
      </c>
      <c r="I14288" s="265" t="s">
        <v>2176</v>
      </c>
      <c r="J14288" s="266">
        <v>-36000</v>
      </c>
      <c r="K14288" s="83" t="str">
        <f>IFERROR(IFERROR(VLOOKUP(I14288,'DE-PARA'!B:D,3,0),VLOOKUP(I14288,'DE-PARA'!C:D,2,0)),"NÃO ENCONTRADO")</f>
        <v>Pessoal</v>
      </c>
      <c r="L14288" s="50" t="str">
        <f>VLOOKUP(K14288,'Base -Receita-Despesa'!$B:$AS,1,FALSE)</f>
        <v>Pessoal</v>
      </c>
    </row>
    <row r="14289" spans="1:12" x14ac:dyDescent="0.3">
      <c r="A14289" s="82" t="str">
        <f t="shared" si="446"/>
        <v>2019</v>
      </c>
      <c r="B14289" s="260" t="s">
        <v>2228</v>
      </c>
      <c r="C14289" s="261" t="s">
        <v>138</v>
      </c>
      <c r="D14289" s="74" t="str">
        <f t="shared" si="447"/>
        <v>jul/2019</v>
      </c>
      <c r="E14289" s="264">
        <v>43651</v>
      </c>
      <c r="F14289" s="260" t="s">
        <v>4618</v>
      </c>
      <c r="G14289" s="260" t="s">
        <v>2229</v>
      </c>
      <c r="H14289" s="265" t="s">
        <v>3280</v>
      </c>
      <c r="I14289" s="265" t="s">
        <v>141</v>
      </c>
      <c r="J14289" s="266">
        <v>-1504.76</v>
      </c>
      <c r="K14289" s="83" t="str">
        <f>IFERROR(IFERROR(VLOOKUP(I14289,'DE-PARA'!B:D,3,0),VLOOKUP(I14289,'DE-PARA'!C:D,2,0)),"NÃO ENCONTRADO")</f>
        <v>Pessoal</v>
      </c>
      <c r="L14289" s="50" t="str">
        <f>VLOOKUP(K14289,'Base -Receita-Despesa'!$B:$AS,1,FALSE)</f>
        <v>Pessoal</v>
      </c>
    </row>
    <row r="14290" spans="1:12" x14ac:dyDescent="0.3">
      <c r="A14290" s="82" t="str">
        <f t="shared" si="446"/>
        <v>2019</v>
      </c>
      <c r="B14290" s="260" t="s">
        <v>2228</v>
      </c>
      <c r="C14290" s="261" t="s">
        <v>138</v>
      </c>
      <c r="D14290" s="74" t="str">
        <f t="shared" si="447"/>
        <v>jul/2019</v>
      </c>
      <c r="E14290" s="264">
        <v>43651</v>
      </c>
      <c r="F14290" s="260" t="s">
        <v>1070</v>
      </c>
      <c r="G14290" s="260" t="s">
        <v>2229</v>
      </c>
      <c r="H14290" s="265" t="s">
        <v>1071</v>
      </c>
      <c r="I14290" s="265" t="s">
        <v>2237</v>
      </c>
      <c r="J14290" s="266">
        <v>674173.83</v>
      </c>
      <c r="K14290" s="83" t="str">
        <f>IFERROR(IFERROR(VLOOKUP(I14290,'DE-PARA'!B:D,3,0),VLOOKUP(I14290,'DE-PARA'!C:D,2,0)),"NÃO ENCONTRADO")</f>
        <v>Entrada Conta Aplicação (+)</v>
      </c>
      <c r="L14290" s="50" t="str">
        <f>VLOOKUP(K14290,'Base -Receita-Despesa'!$B:$AS,1,FALSE)</f>
        <v>ENTRADA CONTA APLICAÇÃO (+)</v>
      </c>
    </row>
    <row r="14291" spans="1:12" x14ac:dyDescent="0.3">
      <c r="A14291" s="82" t="str">
        <f t="shared" si="446"/>
        <v>2019</v>
      </c>
      <c r="B14291" s="260" t="s">
        <v>2228</v>
      </c>
      <c r="C14291" s="261" t="s">
        <v>138</v>
      </c>
      <c r="D14291" s="74" t="str">
        <f t="shared" si="447"/>
        <v>jul/2019</v>
      </c>
      <c r="E14291" s="264">
        <v>43651</v>
      </c>
      <c r="F14291" s="260" t="s">
        <v>1261</v>
      </c>
      <c r="G14291" s="260" t="s">
        <v>2229</v>
      </c>
      <c r="H14291" s="265" t="s">
        <v>2250</v>
      </c>
      <c r="I14291" s="265" t="s">
        <v>135</v>
      </c>
      <c r="J14291" s="265">
        <v>-9.5</v>
      </c>
      <c r="K14291" s="83" t="str">
        <f>IFERROR(IFERROR(VLOOKUP(I14291,'DE-PARA'!B:D,3,0),VLOOKUP(I14291,'DE-PARA'!C:D,2,0)),"NÃO ENCONTRADO")</f>
        <v>Outras Saídas</v>
      </c>
      <c r="L14291" s="50" t="str">
        <f>VLOOKUP(K14291,'Base -Receita-Despesa'!$B:$AS,1,FALSE)</f>
        <v>Outras Saídas</v>
      </c>
    </row>
    <row r="14292" spans="1:12" x14ac:dyDescent="0.3">
      <c r="A14292" s="82" t="str">
        <f t="shared" si="446"/>
        <v>2019</v>
      </c>
      <c r="B14292" s="260" t="s">
        <v>2228</v>
      </c>
      <c r="C14292" s="261" t="s">
        <v>138</v>
      </c>
      <c r="D14292" s="74" t="str">
        <f t="shared" si="447"/>
        <v>jul/2019</v>
      </c>
      <c r="E14292" s="264">
        <v>43651</v>
      </c>
      <c r="F14292" s="260" t="s">
        <v>1261</v>
      </c>
      <c r="G14292" s="260" t="s">
        <v>2229</v>
      </c>
      <c r="H14292" s="265" t="s">
        <v>2250</v>
      </c>
      <c r="I14292" s="265" t="s">
        <v>135</v>
      </c>
      <c r="J14292" s="265">
        <v>-9.5</v>
      </c>
      <c r="K14292" s="83" t="str">
        <f>IFERROR(IFERROR(VLOOKUP(I14292,'DE-PARA'!B:D,3,0),VLOOKUP(I14292,'DE-PARA'!C:D,2,0)),"NÃO ENCONTRADO")</f>
        <v>Outras Saídas</v>
      </c>
      <c r="L14292" s="50" t="str">
        <f>VLOOKUP(K14292,'Base -Receita-Despesa'!$B:$AS,1,FALSE)</f>
        <v>Outras Saídas</v>
      </c>
    </row>
    <row r="14293" spans="1:12" x14ac:dyDescent="0.3">
      <c r="A14293" s="82" t="str">
        <f t="shared" si="446"/>
        <v>2019</v>
      </c>
      <c r="B14293" s="260" t="s">
        <v>2228</v>
      </c>
      <c r="C14293" s="261" t="s">
        <v>138</v>
      </c>
      <c r="D14293" s="74" t="str">
        <f t="shared" si="447"/>
        <v>jul/2019</v>
      </c>
      <c r="E14293" s="264">
        <v>43651</v>
      </c>
      <c r="F14293" s="260" t="s">
        <v>1261</v>
      </c>
      <c r="G14293" s="260" t="s">
        <v>2229</v>
      </c>
      <c r="H14293" s="265" t="s">
        <v>2250</v>
      </c>
      <c r="I14293" s="265" t="s">
        <v>135</v>
      </c>
      <c r="J14293" s="265">
        <v>-9.5</v>
      </c>
      <c r="K14293" s="83" t="str">
        <f>IFERROR(IFERROR(VLOOKUP(I14293,'DE-PARA'!B:D,3,0),VLOOKUP(I14293,'DE-PARA'!C:D,2,0)),"NÃO ENCONTRADO")</f>
        <v>Outras Saídas</v>
      </c>
      <c r="L14293" s="50" t="str">
        <f>VLOOKUP(K14293,'Base -Receita-Despesa'!$B:$AS,1,FALSE)</f>
        <v>Outras Saídas</v>
      </c>
    </row>
    <row r="14294" spans="1:12" x14ac:dyDescent="0.3">
      <c r="A14294" s="82" t="str">
        <f t="shared" si="446"/>
        <v>2019</v>
      </c>
      <c r="B14294" s="260" t="s">
        <v>2228</v>
      </c>
      <c r="C14294" s="261" t="s">
        <v>138</v>
      </c>
      <c r="D14294" s="74" t="str">
        <f t="shared" si="447"/>
        <v>jul/2019</v>
      </c>
      <c r="E14294" s="264">
        <v>43651</v>
      </c>
      <c r="F14294" s="260" t="s">
        <v>1261</v>
      </c>
      <c r="G14294" s="260" t="s">
        <v>2229</v>
      </c>
      <c r="H14294" s="265" t="s">
        <v>2250</v>
      </c>
      <c r="I14294" s="265" t="s">
        <v>135</v>
      </c>
      <c r="J14294" s="265">
        <v>-9.5</v>
      </c>
      <c r="K14294" s="83" t="str">
        <f>IFERROR(IFERROR(VLOOKUP(I14294,'DE-PARA'!B:D,3,0),VLOOKUP(I14294,'DE-PARA'!C:D,2,0)),"NÃO ENCONTRADO")</f>
        <v>Outras Saídas</v>
      </c>
      <c r="L14294" s="50" t="str">
        <f>VLOOKUP(K14294,'Base -Receita-Despesa'!$B:$AS,1,FALSE)</f>
        <v>Outras Saídas</v>
      </c>
    </row>
    <row r="14295" spans="1:12" x14ac:dyDescent="0.3">
      <c r="A14295" s="82" t="str">
        <f t="shared" si="446"/>
        <v>2019</v>
      </c>
      <c r="B14295" s="260" t="s">
        <v>2228</v>
      </c>
      <c r="C14295" s="261" t="s">
        <v>138</v>
      </c>
      <c r="D14295" s="74" t="str">
        <f t="shared" si="447"/>
        <v>jul/2019</v>
      </c>
      <c r="E14295" s="264">
        <v>43651</v>
      </c>
      <c r="F14295" s="260" t="s">
        <v>1261</v>
      </c>
      <c r="G14295" s="260" t="s">
        <v>2229</v>
      </c>
      <c r="H14295" s="265" t="s">
        <v>2250</v>
      </c>
      <c r="I14295" s="265" t="s">
        <v>135</v>
      </c>
      <c r="J14295" s="265">
        <v>-9.5</v>
      </c>
      <c r="K14295" s="83" t="str">
        <f>IFERROR(IFERROR(VLOOKUP(I14295,'DE-PARA'!B:D,3,0),VLOOKUP(I14295,'DE-PARA'!C:D,2,0)),"NÃO ENCONTRADO")</f>
        <v>Outras Saídas</v>
      </c>
      <c r="L14295" s="50" t="str">
        <f>VLOOKUP(K14295,'Base -Receita-Despesa'!$B:$AS,1,FALSE)</f>
        <v>Outras Saídas</v>
      </c>
    </row>
    <row r="14296" spans="1:12" x14ac:dyDescent="0.3">
      <c r="A14296" s="82" t="str">
        <f t="shared" si="446"/>
        <v>2019</v>
      </c>
      <c r="B14296" s="260" t="s">
        <v>2228</v>
      </c>
      <c r="C14296" s="261" t="s">
        <v>138</v>
      </c>
      <c r="D14296" s="74" t="str">
        <f t="shared" si="447"/>
        <v>jul/2019</v>
      </c>
      <c r="E14296" s="264">
        <v>43651</v>
      </c>
      <c r="F14296" s="260" t="s">
        <v>1261</v>
      </c>
      <c r="G14296" s="260" t="s">
        <v>2229</v>
      </c>
      <c r="H14296" s="265" t="s">
        <v>2250</v>
      </c>
      <c r="I14296" s="265" t="s">
        <v>135</v>
      </c>
      <c r="J14296" s="265">
        <v>-9.5</v>
      </c>
      <c r="K14296" s="83" t="str">
        <f>IFERROR(IFERROR(VLOOKUP(I14296,'DE-PARA'!B:D,3,0),VLOOKUP(I14296,'DE-PARA'!C:D,2,0)),"NÃO ENCONTRADO")</f>
        <v>Outras Saídas</v>
      </c>
      <c r="L14296" s="50" t="str">
        <f>VLOOKUP(K14296,'Base -Receita-Despesa'!$B:$AS,1,FALSE)</f>
        <v>Outras Saídas</v>
      </c>
    </row>
    <row r="14297" spans="1:12" x14ac:dyDescent="0.3">
      <c r="A14297" s="82" t="str">
        <f t="shared" si="446"/>
        <v>2019</v>
      </c>
      <c r="B14297" s="260" t="s">
        <v>2228</v>
      </c>
      <c r="C14297" s="261" t="s">
        <v>138</v>
      </c>
      <c r="D14297" s="74" t="str">
        <f t="shared" si="447"/>
        <v>jul/2019</v>
      </c>
      <c r="E14297" s="264">
        <v>43651</v>
      </c>
      <c r="F14297" s="260" t="s">
        <v>1261</v>
      </c>
      <c r="G14297" s="260" t="s">
        <v>2229</v>
      </c>
      <c r="H14297" s="265" t="s">
        <v>2250</v>
      </c>
      <c r="I14297" s="265" t="s">
        <v>135</v>
      </c>
      <c r="J14297" s="265">
        <v>-9.5</v>
      </c>
      <c r="K14297" s="83" t="str">
        <f>IFERROR(IFERROR(VLOOKUP(I14297,'DE-PARA'!B:D,3,0),VLOOKUP(I14297,'DE-PARA'!C:D,2,0)),"NÃO ENCONTRADO")</f>
        <v>Outras Saídas</v>
      </c>
      <c r="L14297" s="50" t="str">
        <f>VLOOKUP(K14297,'Base -Receita-Despesa'!$B:$AS,1,FALSE)</f>
        <v>Outras Saídas</v>
      </c>
    </row>
    <row r="14298" spans="1:12" x14ac:dyDescent="0.3">
      <c r="A14298" s="82" t="str">
        <f t="shared" si="446"/>
        <v>2019</v>
      </c>
      <c r="B14298" s="260" t="s">
        <v>2228</v>
      </c>
      <c r="C14298" s="261" t="s">
        <v>138</v>
      </c>
      <c r="D14298" s="74" t="str">
        <f t="shared" si="447"/>
        <v>jul/2019</v>
      </c>
      <c r="E14298" s="264">
        <v>43651</v>
      </c>
      <c r="F14298" s="260" t="s">
        <v>1261</v>
      </c>
      <c r="G14298" s="260" t="s">
        <v>2229</v>
      </c>
      <c r="H14298" s="265" t="s">
        <v>2250</v>
      </c>
      <c r="I14298" s="265" t="s">
        <v>135</v>
      </c>
      <c r="J14298" s="265">
        <v>-9.5</v>
      </c>
      <c r="K14298" s="83" t="str">
        <f>IFERROR(IFERROR(VLOOKUP(I14298,'DE-PARA'!B:D,3,0),VLOOKUP(I14298,'DE-PARA'!C:D,2,0)),"NÃO ENCONTRADO")</f>
        <v>Outras Saídas</v>
      </c>
      <c r="L14298" s="50" t="str">
        <f>VLOOKUP(K14298,'Base -Receita-Despesa'!$B:$AS,1,FALSE)</f>
        <v>Outras Saídas</v>
      </c>
    </row>
    <row r="14299" spans="1:12" x14ac:dyDescent="0.3">
      <c r="A14299" s="82" t="str">
        <f t="shared" si="446"/>
        <v>2019</v>
      </c>
      <c r="B14299" s="260" t="s">
        <v>2228</v>
      </c>
      <c r="C14299" s="261" t="s">
        <v>138</v>
      </c>
      <c r="D14299" s="74" t="str">
        <f t="shared" si="447"/>
        <v>jul/2019</v>
      </c>
      <c r="E14299" s="264">
        <v>43651</v>
      </c>
      <c r="F14299" s="260" t="s">
        <v>1261</v>
      </c>
      <c r="G14299" s="260" t="s">
        <v>2229</v>
      </c>
      <c r="H14299" s="265" t="s">
        <v>2250</v>
      </c>
      <c r="I14299" s="265" t="s">
        <v>135</v>
      </c>
      <c r="J14299" s="265">
        <v>-9.5</v>
      </c>
      <c r="K14299" s="83" t="str">
        <f>IFERROR(IFERROR(VLOOKUP(I14299,'DE-PARA'!B:D,3,0),VLOOKUP(I14299,'DE-PARA'!C:D,2,0)),"NÃO ENCONTRADO")</f>
        <v>Outras Saídas</v>
      </c>
      <c r="L14299" s="50" t="str">
        <f>VLOOKUP(K14299,'Base -Receita-Despesa'!$B:$AS,1,FALSE)</f>
        <v>Outras Saídas</v>
      </c>
    </row>
    <row r="14300" spans="1:12" x14ac:dyDescent="0.3">
      <c r="A14300" s="82" t="str">
        <f t="shared" si="446"/>
        <v>2019</v>
      </c>
      <c r="B14300" s="260" t="s">
        <v>2228</v>
      </c>
      <c r="C14300" s="261" t="s">
        <v>138</v>
      </c>
      <c r="D14300" s="74" t="str">
        <f t="shared" si="447"/>
        <v>jul/2019</v>
      </c>
      <c r="E14300" s="264">
        <v>43651</v>
      </c>
      <c r="F14300" s="260">
        <v>2359104</v>
      </c>
      <c r="G14300" s="260" t="s">
        <v>2229</v>
      </c>
      <c r="H14300" s="265" t="s">
        <v>2392</v>
      </c>
      <c r="I14300" s="265" t="s">
        <v>145</v>
      </c>
      <c r="J14300" s="266">
        <v>-6920.2</v>
      </c>
      <c r="K14300" s="83" t="str">
        <f>IFERROR(IFERROR(VLOOKUP(I14300,'DE-PARA'!B:D,3,0),VLOOKUP(I14300,'DE-PARA'!C:D,2,0)),"NÃO ENCONTRADO")</f>
        <v>Serviços</v>
      </c>
      <c r="L14300" s="50" t="str">
        <f>VLOOKUP(K14300,'Base -Receita-Despesa'!$B:$AS,1,FALSE)</f>
        <v>Serviços</v>
      </c>
    </row>
    <row r="14301" spans="1:12" x14ac:dyDescent="0.3">
      <c r="A14301" s="82" t="str">
        <f t="shared" si="446"/>
        <v>2019</v>
      </c>
      <c r="B14301" s="260" t="s">
        <v>2228</v>
      </c>
      <c r="C14301" s="261" t="s">
        <v>138</v>
      </c>
      <c r="D14301" s="74" t="str">
        <f t="shared" si="447"/>
        <v>jul/2019</v>
      </c>
      <c r="E14301" s="264">
        <v>43654</v>
      </c>
      <c r="F14301" s="260" t="s">
        <v>1261</v>
      </c>
      <c r="G14301" s="260" t="s">
        <v>2229</v>
      </c>
      <c r="H14301" s="265" t="s">
        <v>262</v>
      </c>
      <c r="I14301" s="265" t="s">
        <v>135</v>
      </c>
      <c r="J14301" s="265">
        <v>-105.78</v>
      </c>
      <c r="K14301" s="83" t="str">
        <f>IFERROR(IFERROR(VLOOKUP(I14301,'DE-PARA'!B:D,3,0),VLOOKUP(I14301,'DE-PARA'!C:D,2,0)),"NÃO ENCONTRADO")</f>
        <v>Outras Saídas</v>
      </c>
      <c r="L14301" s="50" t="str">
        <f>VLOOKUP(K14301,'Base -Receita-Despesa'!$B:$AS,1,FALSE)</f>
        <v>Outras Saídas</v>
      </c>
    </row>
    <row r="14302" spans="1:12" x14ac:dyDescent="0.3">
      <c r="A14302" s="82" t="str">
        <f t="shared" si="446"/>
        <v>2019</v>
      </c>
      <c r="B14302" s="260" t="s">
        <v>2228</v>
      </c>
      <c r="C14302" s="261" t="s">
        <v>138</v>
      </c>
      <c r="D14302" s="74" t="str">
        <f t="shared" si="447"/>
        <v>jul/2019</v>
      </c>
      <c r="E14302" s="264">
        <v>43654</v>
      </c>
      <c r="F14302" s="260">
        <v>42800</v>
      </c>
      <c r="G14302" s="260" t="s">
        <v>2229</v>
      </c>
      <c r="H14302" s="265" t="s">
        <v>3287</v>
      </c>
      <c r="I14302" s="265" t="s">
        <v>2182</v>
      </c>
      <c r="J14302" s="265">
        <v>-787.5</v>
      </c>
      <c r="K14302" s="83" t="str">
        <f>IFERROR(IFERROR(VLOOKUP(I14302,'DE-PARA'!B:D,3,0),VLOOKUP(I14302,'DE-PARA'!C:D,2,0)),"NÃO ENCONTRADO")</f>
        <v>Materiais</v>
      </c>
      <c r="L14302" s="50" t="str">
        <f>VLOOKUP(K14302,'Base -Receita-Despesa'!$B:$AS,1,FALSE)</f>
        <v>Materiais</v>
      </c>
    </row>
    <row r="14303" spans="1:12" x14ac:dyDescent="0.3">
      <c r="A14303" s="82" t="str">
        <f t="shared" si="446"/>
        <v>2019</v>
      </c>
      <c r="B14303" s="260" t="s">
        <v>2228</v>
      </c>
      <c r="C14303" s="261" t="s">
        <v>138</v>
      </c>
      <c r="D14303" s="74" t="str">
        <f t="shared" si="447"/>
        <v>jul/2019</v>
      </c>
      <c r="E14303" s="264">
        <v>43654</v>
      </c>
      <c r="F14303" s="260">
        <v>3224</v>
      </c>
      <c r="G14303" s="260" t="s">
        <v>2229</v>
      </c>
      <c r="H14303" s="265" t="s">
        <v>4535</v>
      </c>
      <c r="I14303" s="265" t="s">
        <v>2182</v>
      </c>
      <c r="J14303" s="266">
        <v>-1216</v>
      </c>
      <c r="K14303" s="83" t="str">
        <f>IFERROR(IFERROR(VLOOKUP(I14303,'DE-PARA'!B:D,3,0),VLOOKUP(I14303,'DE-PARA'!C:D,2,0)),"NÃO ENCONTRADO")</f>
        <v>Materiais</v>
      </c>
      <c r="L14303" s="50" t="str">
        <f>VLOOKUP(K14303,'Base -Receita-Despesa'!$B:$AS,1,FALSE)</f>
        <v>Materiais</v>
      </c>
    </row>
    <row r="14304" spans="1:12" x14ac:dyDescent="0.3">
      <c r="A14304" s="82" t="str">
        <f t="shared" si="446"/>
        <v>2019</v>
      </c>
      <c r="B14304" s="260" t="s">
        <v>2228</v>
      </c>
      <c r="C14304" s="261" t="s">
        <v>138</v>
      </c>
      <c r="D14304" s="74" t="str">
        <f t="shared" si="447"/>
        <v>jul/2019</v>
      </c>
      <c r="E14304" s="264">
        <v>43654</v>
      </c>
      <c r="F14304" s="260">
        <v>3935</v>
      </c>
      <c r="G14304" s="260" t="s">
        <v>2229</v>
      </c>
      <c r="H14304" s="265" t="s">
        <v>4441</v>
      </c>
      <c r="I14304" s="265" t="s">
        <v>2182</v>
      </c>
      <c r="J14304" s="265">
        <v>-102</v>
      </c>
      <c r="K14304" s="83" t="str">
        <f>IFERROR(IFERROR(VLOOKUP(I14304,'DE-PARA'!B:D,3,0),VLOOKUP(I14304,'DE-PARA'!C:D,2,0)),"NÃO ENCONTRADO")</f>
        <v>Materiais</v>
      </c>
      <c r="L14304" s="50" t="str">
        <f>VLOOKUP(K14304,'Base -Receita-Despesa'!$B:$AS,1,FALSE)</f>
        <v>Materiais</v>
      </c>
    </row>
    <row r="14305" spans="1:12" x14ac:dyDescent="0.3">
      <c r="A14305" s="82" t="str">
        <f t="shared" si="446"/>
        <v>2019</v>
      </c>
      <c r="B14305" s="260" t="s">
        <v>2228</v>
      </c>
      <c r="C14305" s="261" t="s">
        <v>138</v>
      </c>
      <c r="D14305" s="74" t="str">
        <f t="shared" si="447"/>
        <v>jul/2019</v>
      </c>
      <c r="E14305" s="264">
        <v>43654</v>
      </c>
      <c r="F14305" s="260" t="s">
        <v>1070</v>
      </c>
      <c r="G14305" s="260" t="s">
        <v>2229</v>
      </c>
      <c r="H14305" s="265" t="s">
        <v>1071</v>
      </c>
      <c r="I14305" s="265" t="s">
        <v>2237</v>
      </c>
      <c r="J14305" s="266">
        <v>12249.28</v>
      </c>
      <c r="K14305" s="83" t="str">
        <f>IFERROR(IFERROR(VLOOKUP(I14305,'DE-PARA'!B:D,3,0),VLOOKUP(I14305,'DE-PARA'!C:D,2,0)),"NÃO ENCONTRADO")</f>
        <v>Entrada Conta Aplicação (+)</v>
      </c>
      <c r="L14305" s="50" t="str">
        <f>VLOOKUP(K14305,'Base -Receita-Despesa'!$B:$AS,1,FALSE)</f>
        <v>ENTRADA CONTA APLICAÇÃO (+)</v>
      </c>
    </row>
    <row r="14306" spans="1:12" x14ac:dyDescent="0.3">
      <c r="A14306" s="82" t="str">
        <f t="shared" si="446"/>
        <v>2019</v>
      </c>
      <c r="B14306" s="260" t="s">
        <v>2228</v>
      </c>
      <c r="C14306" s="261" t="s">
        <v>138</v>
      </c>
      <c r="D14306" s="74" t="str">
        <f t="shared" si="447"/>
        <v>jul/2019</v>
      </c>
      <c r="E14306" s="264">
        <v>43654</v>
      </c>
      <c r="F14306" s="260">
        <v>124</v>
      </c>
      <c r="G14306" s="260" t="s">
        <v>2229</v>
      </c>
      <c r="H14306" s="265" t="s">
        <v>3270</v>
      </c>
      <c r="I14306" s="265" t="s">
        <v>2177</v>
      </c>
      <c r="J14306" s="266">
        <v>-10000</v>
      </c>
      <c r="K14306" s="83" t="str">
        <f>IFERROR(IFERROR(VLOOKUP(I14306,'DE-PARA'!B:D,3,0),VLOOKUP(I14306,'DE-PARA'!C:D,2,0)),"NÃO ENCONTRADO")</f>
        <v>Pessoal</v>
      </c>
      <c r="L14306" s="50" t="str">
        <f>VLOOKUP(K14306,'Base -Receita-Despesa'!$B:$AS,1,FALSE)</f>
        <v>Pessoal</v>
      </c>
    </row>
    <row r="14307" spans="1:12" x14ac:dyDescent="0.3">
      <c r="A14307" s="82" t="str">
        <f t="shared" si="446"/>
        <v>2019</v>
      </c>
      <c r="B14307" s="260" t="s">
        <v>2228</v>
      </c>
      <c r="C14307" s="261" t="s">
        <v>138</v>
      </c>
      <c r="D14307" s="74" t="str">
        <f t="shared" si="447"/>
        <v>jul/2019</v>
      </c>
      <c r="E14307" s="264">
        <v>43654</v>
      </c>
      <c r="F14307" s="260" t="s">
        <v>1261</v>
      </c>
      <c r="G14307" s="260" t="s">
        <v>2229</v>
      </c>
      <c r="H14307" s="265" t="s">
        <v>2250</v>
      </c>
      <c r="I14307" s="265" t="s">
        <v>135</v>
      </c>
      <c r="J14307" s="265">
        <v>-9.5</v>
      </c>
      <c r="K14307" s="83" t="str">
        <f>IFERROR(IFERROR(VLOOKUP(I14307,'DE-PARA'!B:D,3,0),VLOOKUP(I14307,'DE-PARA'!C:D,2,0)),"NÃO ENCONTRADO")</f>
        <v>Outras Saídas</v>
      </c>
      <c r="L14307" s="50" t="str">
        <f>VLOOKUP(K14307,'Base -Receita-Despesa'!$B:$AS,1,FALSE)</f>
        <v>Outras Saídas</v>
      </c>
    </row>
    <row r="14308" spans="1:12" x14ac:dyDescent="0.3">
      <c r="A14308" s="82" t="str">
        <f t="shared" si="446"/>
        <v>2019</v>
      </c>
      <c r="B14308" s="260" t="s">
        <v>2228</v>
      </c>
      <c r="C14308" s="261" t="s">
        <v>138</v>
      </c>
      <c r="D14308" s="74" t="str">
        <f t="shared" si="447"/>
        <v>jul/2019</v>
      </c>
      <c r="E14308" s="264">
        <v>43654</v>
      </c>
      <c r="F14308" s="260" t="s">
        <v>1261</v>
      </c>
      <c r="G14308" s="260" t="s">
        <v>2229</v>
      </c>
      <c r="H14308" s="265" t="s">
        <v>2250</v>
      </c>
      <c r="I14308" s="265" t="s">
        <v>135</v>
      </c>
      <c r="J14308" s="265">
        <v>-9.5</v>
      </c>
      <c r="K14308" s="83" t="str">
        <f>IFERROR(IFERROR(VLOOKUP(I14308,'DE-PARA'!B:D,3,0),VLOOKUP(I14308,'DE-PARA'!C:D,2,0)),"NÃO ENCONTRADO")</f>
        <v>Outras Saídas</v>
      </c>
      <c r="L14308" s="50" t="str">
        <f>VLOOKUP(K14308,'Base -Receita-Despesa'!$B:$AS,1,FALSE)</f>
        <v>Outras Saídas</v>
      </c>
    </row>
    <row r="14309" spans="1:12" x14ac:dyDescent="0.3">
      <c r="A14309" s="82" t="str">
        <f t="shared" si="446"/>
        <v>2019</v>
      </c>
      <c r="B14309" s="260" t="s">
        <v>2228</v>
      </c>
      <c r="C14309" s="261" t="s">
        <v>138</v>
      </c>
      <c r="D14309" s="74" t="str">
        <f t="shared" si="447"/>
        <v>jul/2019</v>
      </c>
      <c r="E14309" s="264">
        <v>43654</v>
      </c>
      <c r="F14309" s="260" t="s">
        <v>1261</v>
      </c>
      <c r="G14309" s="260" t="s">
        <v>2229</v>
      </c>
      <c r="H14309" s="265" t="s">
        <v>2250</v>
      </c>
      <c r="I14309" s="265" t="s">
        <v>135</v>
      </c>
      <c r="J14309" s="265">
        <v>-9.5</v>
      </c>
      <c r="K14309" s="83" t="str">
        <f>IFERROR(IFERROR(VLOOKUP(I14309,'DE-PARA'!B:D,3,0),VLOOKUP(I14309,'DE-PARA'!C:D,2,0)),"NÃO ENCONTRADO")</f>
        <v>Outras Saídas</v>
      </c>
      <c r="L14309" s="50" t="str">
        <f>VLOOKUP(K14309,'Base -Receita-Despesa'!$B:$AS,1,FALSE)</f>
        <v>Outras Saídas</v>
      </c>
    </row>
    <row r="14310" spans="1:12" x14ac:dyDescent="0.3">
      <c r="A14310" s="82" t="str">
        <f t="shared" si="446"/>
        <v>2019</v>
      </c>
      <c r="B14310" s="260" t="s">
        <v>2228</v>
      </c>
      <c r="C14310" s="261" t="s">
        <v>138</v>
      </c>
      <c r="D14310" s="74" t="str">
        <f t="shared" si="447"/>
        <v>jul/2019</v>
      </c>
      <c r="E14310" s="264">
        <v>43654</v>
      </c>
      <c r="F14310" s="260" t="s">
        <v>1261</v>
      </c>
      <c r="G14310" s="260" t="s">
        <v>2229</v>
      </c>
      <c r="H14310" s="265" t="s">
        <v>2250</v>
      </c>
      <c r="I14310" s="265" t="s">
        <v>135</v>
      </c>
      <c r="J14310" s="265">
        <v>-9.5</v>
      </c>
      <c r="K14310" s="83" t="str">
        <f>IFERROR(IFERROR(VLOOKUP(I14310,'DE-PARA'!B:D,3,0),VLOOKUP(I14310,'DE-PARA'!C:D,2,0)),"NÃO ENCONTRADO")</f>
        <v>Outras Saídas</v>
      </c>
      <c r="L14310" s="50" t="str">
        <f>VLOOKUP(K14310,'Base -Receita-Despesa'!$B:$AS,1,FALSE)</f>
        <v>Outras Saídas</v>
      </c>
    </row>
    <row r="14311" spans="1:12" x14ac:dyDescent="0.3">
      <c r="A14311" s="82" t="str">
        <f t="shared" si="446"/>
        <v>2019</v>
      </c>
      <c r="B14311" s="260" t="s">
        <v>2228</v>
      </c>
      <c r="C14311" s="261" t="s">
        <v>138</v>
      </c>
      <c r="D14311" s="74" t="str">
        <f t="shared" si="447"/>
        <v>jul/2019</v>
      </c>
      <c r="E14311" s="264">
        <v>43655</v>
      </c>
      <c r="F14311" s="260">
        <v>860</v>
      </c>
      <c r="G14311" s="260" t="s">
        <v>2229</v>
      </c>
      <c r="H14311" s="265" t="s">
        <v>4625</v>
      </c>
      <c r="I14311" s="265" t="s">
        <v>2194</v>
      </c>
      <c r="J14311" s="265">
        <v>-560</v>
      </c>
      <c r="K14311" s="83" t="str">
        <f>IFERROR(IFERROR(VLOOKUP(I14311,'DE-PARA'!B:D,3,0),VLOOKUP(I14311,'DE-PARA'!C:D,2,0)),"NÃO ENCONTRADO")</f>
        <v>Materiais</v>
      </c>
      <c r="L14311" s="50" t="str">
        <f>VLOOKUP(K14311,'Base -Receita-Despesa'!$B:$AS,1,FALSE)</f>
        <v>Materiais</v>
      </c>
    </row>
    <row r="14312" spans="1:12" x14ac:dyDescent="0.3">
      <c r="A14312" s="82" t="str">
        <f t="shared" si="446"/>
        <v>2019</v>
      </c>
      <c r="B14312" s="260" t="s">
        <v>2228</v>
      </c>
      <c r="C14312" s="261" t="s">
        <v>138</v>
      </c>
      <c r="D14312" s="74" t="str">
        <f t="shared" si="447"/>
        <v>jul/2019</v>
      </c>
      <c r="E14312" s="264">
        <v>43655</v>
      </c>
      <c r="F14312" s="260">
        <v>2721</v>
      </c>
      <c r="G14312" s="260" t="s">
        <v>2229</v>
      </c>
      <c r="H14312" s="265" t="s">
        <v>4626</v>
      </c>
      <c r="I14312" s="265" t="s">
        <v>2182</v>
      </c>
      <c r="J14312" s="265">
        <v>-590.38</v>
      </c>
      <c r="K14312" s="83" t="str">
        <f>IFERROR(IFERROR(VLOOKUP(I14312,'DE-PARA'!B:D,3,0),VLOOKUP(I14312,'DE-PARA'!C:D,2,0)),"NÃO ENCONTRADO")</f>
        <v>Materiais</v>
      </c>
      <c r="L14312" s="50" t="str">
        <f>VLOOKUP(K14312,'Base -Receita-Despesa'!$B:$AS,1,FALSE)</f>
        <v>Materiais</v>
      </c>
    </row>
    <row r="14313" spans="1:12" x14ac:dyDescent="0.3">
      <c r="A14313" s="82" t="str">
        <f t="shared" si="446"/>
        <v>2019</v>
      </c>
      <c r="B14313" s="260" t="s">
        <v>2228</v>
      </c>
      <c r="C14313" s="261" t="s">
        <v>138</v>
      </c>
      <c r="D14313" s="74" t="str">
        <f t="shared" si="447"/>
        <v>jul/2019</v>
      </c>
      <c r="E14313" s="264">
        <v>43655</v>
      </c>
      <c r="F14313" s="260">
        <v>599</v>
      </c>
      <c r="G14313" s="260" t="s">
        <v>2229</v>
      </c>
      <c r="H14313" s="265" t="s">
        <v>4627</v>
      </c>
      <c r="I14313" s="265" t="s">
        <v>2182</v>
      </c>
      <c r="J14313" s="265">
        <v>-319.39999999999998</v>
      </c>
      <c r="K14313" s="83" t="str">
        <f>IFERROR(IFERROR(VLOOKUP(I14313,'DE-PARA'!B:D,3,0),VLOOKUP(I14313,'DE-PARA'!C:D,2,0)),"NÃO ENCONTRADO")</f>
        <v>Materiais</v>
      </c>
      <c r="L14313" s="50" t="str">
        <f>VLOOKUP(K14313,'Base -Receita-Despesa'!$B:$AS,1,FALSE)</f>
        <v>Materiais</v>
      </c>
    </row>
    <row r="14314" spans="1:12" x14ac:dyDescent="0.3">
      <c r="A14314" s="82" t="str">
        <f t="shared" ref="A14314:A14377" si="448">IF(K14314="NÃO ENCONTRADO",0,RIGHT(D14314,4))</f>
        <v>2019</v>
      </c>
      <c r="B14314" s="260" t="s">
        <v>2228</v>
      </c>
      <c r="C14314" s="261" t="s">
        <v>138</v>
      </c>
      <c r="D14314" s="74" t="str">
        <f t="shared" si="447"/>
        <v>jul/2019</v>
      </c>
      <c r="E14314" s="264">
        <v>43655</v>
      </c>
      <c r="F14314" s="260">
        <v>2346</v>
      </c>
      <c r="G14314" s="260" t="s">
        <v>2229</v>
      </c>
      <c r="H14314" s="265" t="s">
        <v>4628</v>
      </c>
      <c r="I14314" s="265" t="s">
        <v>2182</v>
      </c>
      <c r="J14314" s="266">
        <v>-1530</v>
      </c>
      <c r="K14314" s="83" t="str">
        <f>IFERROR(IFERROR(VLOOKUP(I14314,'DE-PARA'!B:D,3,0),VLOOKUP(I14314,'DE-PARA'!C:D,2,0)),"NÃO ENCONTRADO")</f>
        <v>Materiais</v>
      </c>
      <c r="L14314" s="50" t="str">
        <f>VLOOKUP(K14314,'Base -Receita-Despesa'!$B:$AS,1,FALSE)</f>
        <v>Materiais</v>
      </c>
    </row>
    <row r="14315" spans="1:12" x14ac:dyDescent="0.3">
      <c r="A14315" s="82" t="str">
        <f t="shared" si="448"/>
        <v>2019</v>
      </c>
      <c r="B14315" s="260" t="s">
        <v>2228</v>
      </c>
      <c r="C14315" s="261" t="s">
        <v>138</v>
      </c>
      <c r="D14315" s="74" t="str">
        <f t="shared" si="447"/>
        <v>jul/2019</v>
      </c>
      <c r="E14315" s="264">
        <v>43655</v>
      </c>
      <c r="F14315" s="260">
        <v>2427</v>
      </c>
      <c r="G14315" s="260" t="s">
        <v>2229</v>
      </c>
      <c r="H14315" s="265" t="s">
        <v>4629</v>
      </c>
      <c r="I14315" s="265" t="s">
        <v>2194</v>
      </c>
      <c r="J14315" s="265">
        <v>-282.3</v>
      </c>
      <c r="K14315" s="83" t="str">
        <f>IFERROR(IFERROR(VLOOKUP(I14315,'DE-PARA'!B:D,3,0),VLOOKUP(I14315,'DE-PARA'!C:D,2,0)),"NÃO ENCONTRADO")</f>
        <v>Materiais</v>
      </c>
      <c r="L14315" s="50" t="str">
        <f>VLOOKUP(K14315,'Base -Receita-Despesa'!$B:$AS,1,FALSE)</f>
        <v>Materiais</v>
      </c>
    </row>
    <row r="14316" spans="1:12" x14ac:dyDescent="0.3">
      <c r="A14316" s="82" t="str">
        <f t="shared" si="448"/>
        <v>2019</v>
      </c>
      <c r="B14316" s="260" t="s">
        <v>2228</v>
      </c>
      <c r="C14316" s="261" t="s">
        <v>138</v>
      </c>
      <c r="D14316" s="74" t="str">
        <f t="shared" si="447"/>
        <v>jul/2019</v>
      </c>
      <c r="E14316" s="264">
        <v>43655</v>
      </c>
      <c r="F14316" s="260" t="s">
        <v>1070</v>
      </c>
      <c r="G14316" s="260" t="s">
        <v>2229</v>
      </c>
      <c r="H14316" s="265" t="s">
        <v>1071</v>
      </c>
      <c r="I14316" s="265" t="s">
        <v>2237</v>
      </c>
      <c r="J14316" s="266">
        <v>3320.08</v>
      </c>
      <c r="K14316" s="83" t="str">
        <f>IFERROR(IFERROR(VLOOKUP(I14316,'DE-PARA'!B:D,3,0),VLOOKUP(I14316,'DE-PARA'!C:D,2,0)),"NÃO ENCONTRADO")</f>
        <v>Entrada Conta Aplicação (+)</v>
      </c>
      <c r="L14316" s="50" t="str">
        <f>VLOOKUP(K14316,'Base -Receita-Despesa'!$B:$AS,1,FALSE)</f>
        <v>ENTRADA CONTA APLICAÇÃO (+)</v>
      </c>
    </row>
    <row r="14317" spans="1:12" x14ac:dyDescent="0.3">
      <c r="A14317" s="82" t="str">
        <f t="shared" si="448"/>
        <v>2019</v>
      </c>
      <c r="B14317" s="260" t="s">
        <v>2228</v>
      </c>
      <c r="C14317" s="261" t="s">
        <v>138</v>
      </c>
      <c r="D14317" s="74" t="str">
        <f t="shared" si="447"/>
        <v>jul/2019</v>
      </c>
      <c r="E14317" s="264">
        <v>43655</v>
      </c>
      <c r="F14317" s="260" t="s">
        <v>1261</v>
      </c>
      <c r="G14317" s="260" t="s">
        <v>2229</v>
      </c>
      <c r="H14317" s="265" t="s">
        <v>2250</v>
      </c>
      <c r="I14317" s="265" t="s">
        <v>135</v>
      </c>
      <c r="J14317" s="265">
        <v>-9.5</v>
      </c>
      <c r="K14317" s="83" t="str">
        <f>IFERROR(IFERROR(VLOOKUP(I14317,'DE-PARA'!B:D,3,0),VLOOKUP(I14317,'DE-PARA'!C:D,2,0)),"NÃO ENCONTRADO")</f>
        <v>Outras Saídas</v>
      </c>
      <c r="L14317" s="50" t="str">
        <f>VLOOKUP(K14317,'Base -Receita-Despesa'!$B:$AS,1,FALSE)</f>
        <v>Outras Saídas</v>
      </c>
    </row>
    <row r="14318" spans="1:12" x14ac:dyDescent="0.3">
      <c r="A14318" s="82" t="str">
        <f t="shared" si="448"/>
        <v>2019</v>
      </c>
      <c r="B14318" s="260" t="s">
        <v>2228</v>
      </c>
      <c r="C14318" s="261" t="s">
        <v>138</v>
      </c>
      <c r="D14318" s="74" t="str">
        <f t="shared" si="447"/>
        <v>jul/2019</v>
      </c>
      <c r="E14318" s="264">
        <v>43655</v>
      </c>
      <c r="F14318" s="260" t="s">
        <v>1261</v>
      </c>
      <c r="G14318" s="260" t="s">
        <v>2229</v>
      </c>
      <c r="H14318" s="265" t="s">
        <v>2250</v>
      </c>
      <c r="I14318" s="265" t="s">
        <v>135</v>
      </c>
      <c r="J14318" s="265">
        <v>-9.5</v>
      </c>
      <c r="K14318" s="83" t="str">
        <f>IFERROR(IFERROR(VLOOKUP(I14318,'DE-PARA'!B:D,3,0),VLOOKUP(I14318,'DE-PARA'!C:D,2,0)),"NÃO ENCONTRADO")</f>
        <v>Outras Saídas</v>
      </c>
      <c r="L14318" s="50" t="str">
        <f>VLOOKUP(K14318,'Base -Receita-Despesa'!$B:$AS,1,FALSE)</f>
        <v>Outras Saídas</v>
      </c>
    </row>
    <row r="14319" spans="1:12" x14ac:dyDescent="0.3">
      <c r="A14319" s="82" t="str">
        <f t="shared" si="448"/>
        <v>2019</v>
      </c>
      <c r="B14319" s="260" t="s">
        <v>2228</v>
      </c>
      <c r="C14319" s="261" t="s">
        <v>138</v>
      </c>
      <c r="D14319" s="74" t="str">
        <f t="shared" si="447"/>
        <v>jul/2019</v>
      </c>
      <c r="E14319" s="264">
        <v>43655</v>
      </c>
      <c r="F14319" s="260" t="s">
        <v>1261</v>
      </c>
      <c r="G14319" s="260" t="s">
        <v>2229</v>
      </c>
      <c r="H14319" s="265" t="s">
        <v>2250</v>
      </c>
      <c r="I14319" s="265" t="s">
        <v>135</v>
      </c>
      <c r="J14319" s="265">
        <v>-9.5</v>
      </c>
      <c r="K14319" s="83" t="str">
        <f>IFERROR(IFERROR(VLOOKUP(I14319,'DE-PARA'!B:D,3,0),VLOOKUP(I14319,'DE-PARA'!C:D,2,0)),"NÃO ENCONTRADO")</f>
        <v>Outras Saídas</v>
      </c>
      <c r="L14319" s="50" t="str">
        <f>VLOOKUP(K14319,'Base -Receita-Despesa'!$B:$AS,1,FALSE)</f>
        <v>Outras Saídas</v>
      </c>
    </row>
    <row r="14320" spans="1:12" x14ac:dyDescent="0.3">
      <c r="A14320" s="82" t="str">
        <f t="shared" si="448"/>
        <v>2019</v>
      </c>
      <c r="B14320" s="260" t="s">
        <v>2228</v>
      </c>
      <c r="C14320" s="261" t="s">
        <v>138</v>
      </c>
      <c r="D14320" s="74" t="str">
        <f t="shared" si="447"/>
        <v>jul/2019</v>
      </c>
      <c r="E14320" s="264">
        <v>43655</v>
      </c>
      <c r="F14320" s="260" t="s">
        <v>1261</v>
      </c>
      <c r="G14320" s="260" t="s">
        <v>2229</v>
      </c>
      <c r="H14320" s="265" t="s">
        <v>2250</v>
      </c>
      <c r="I14320" s="265" t="s">
        <v>135</v>
      </c>
      <c r="J14320" s="265">
        <v>-9.5</v>
      </c>
      <c r="K14320" s="83" t="str">
        <f>IFERROR(IFERROR(VLOOKUP(I14320,'DE-PARA'!B:D,3,0),VLOOKUP(I14320,'DE-PARA'!C:D,2,0)),"NÃO ENCONTRADO")</f>
        <v>Outras Saídas</v>
      </c>
      <c r="L14320" s="50" t="str">
        <f>VLOOKUP(K14320,'Base -Receita-Despesa'!$B:$AS,1,FALSE)</f>
        <v>Outras Saídas</v>
      </c>
    </row>
    <row r="14321" spans="1:12" x14ac:dyDescent="0.3">
      <c r="A14321" s="82" t="str">
        <f t="shared" si="448"/>
        <v>2019</v>
      </c>
      <c r="B14321" s="260" t="s">
        <v>2228</v>
      </c>
      <c r="C14321" s="261" t="s">
        <v>138</v>
      </c>
      <c r="D14321" s="74" t="str">
        <f t="shared" si="447"/>
        <v>jul/2019</v>
      </c>
      <c r="E14321" s="264">
        <v>43656</v>
      </c>
      <c r="F14321" s="260" t="s">
        <v>4412</v>
      </c>
      <c r="G14321" s="260" t="s">
        <v>2229</v>
      </c>
      <c r="H14321" s="265" t="s">
        <v>549</v>
      </c>
      <c r="I14321" s="265" t="s">
        <v>130</v>
      </c>
      <c r="J14321" s="266">
        <v>-1283.56</v>
      </c>
      <c r="K14321" s="83" t="str">
        <f>IFERROR(IFERROR(VLOOKUP(I14321,'DE-PARA'!B:D,3,0),VLOOKUP(I14321,'DE-PARA'!C:D,2,0)),"NÃO ENCONTRADO")</f>
        <v>Rescisões Trabalhistas</v>
      </c>
      <c r="L14321" s="50" t="str">
        <f>VLOOKUP(K14321,'Base -Receita-Despesa'!$B:$AS,1,FALSE)</f>
        <v>Rescisões Trabalhistas</v>
      </c>
    </row>
    <row r="14322" spans="1:12" x14ac:dyDescent="0.3">
      <c r="A14322" s="82" t="str">
        <f t="shared" si="448"/>
        <v>2019</v>
      </c>
      <c r="B14322" s="260" t="s">
        <v>2228</v>
      </c>
      <c r="C14322" s="261" t="s">
        <v>138</v>
      </c>
      <c r="D14322" s="74" t="str">
        <f t="shared" si="447"/>
        <v>jul/2019</v>
      </c>
      <c r="E14322" s="264">
        <v>43656</v>
      </c>
      <c r="F14322" s="260" t="s">
        <v>3376</v>
      </c>
      <c r="G14322" s="260" t="s">
        <v>2229</v>
      </c>
      <c r="H14322" s="265" t="s">
        <v>549</v>
      </c>
      <c r="I14322" s="265" t="s">
        <v>130</v>
      </c>
      <c r="J14322" s="266">
        <v>-6061.9</v>
      </c>
      <c r="K14322" s="83" t="str">
        <f>IFERROR(IFERROR(VLOOKUP(I14322,'DE-PARA'!B:D,3,0),VLOOKUP(I14322,'DE-PARA'!C:D,2,0)),"NÃO ENCONTRADO")</f>
        <v>Rescisões Trabalhistas</v>
      </c>
      <c r="L14322" s="50" t="str">
        <f>VLOOKUP(K14322,'Base -Receita-Despesa'!$B:$AS,1,FALSE)</f>
        <v>Rescisões Trabalhistas</v>
      </c>
    </row>
    <row r="14323" spans="1:12" x14ac:dyDescent="0.3">
      <c r="A14323" s="82" t="str">
        <f t="shared" si="448"/>
        <v>2019</v>
      </c>
      <c r="B14323" s="260" t="s">
        <v>2228</v>
      </c>
      <c r="C14323" s="261" t="s">
        <v>138</v>
      </c>
      <c r="D14323" s="74" t="str">
        <f t="shared" si="447"/>
        <v>jul/2019</v>
      </c>
      <c r="E14323" s="264">
        <v>43656</v>
      </c>
      <c r="F14323" s="260">
        <v>141698</v>
      </c>
      <c r="G14323" s="260" t="s">
        <v>2229</v>
      </c>
      <c r="H14323" s="265" t="s">
        <v>4630</v>
      </c>
      <c r="I14323" s="265" t="s">
        <v>2182</v>
      </c>
      <c r="J14323" s="266">
        <v>-20904.39</v>
      </c>
      <c r="K14323" s="83" t="str">
        <f>IFERROR(IFERROR(VLOOKUP(I14323,'DE-PARA'!B:D,3,0),VLOOKUP(I14323,'DE-PARA'!C:D,2,0)),"NÃO ENCONTRADO")</f>
        <v>Materiais</v>
      </c>
      <c r="L14323" s="50" t="str">
        <f>VLOOKUP(K14323,'Base -Receita-Despesa'!$B:$AS,1,FALSE)</f>
        <v>Materiais</v>
      </c>
    </row>
    <row r="14324" spans="1:12" x14ac:dyDescent="0.3">
      <c r="A14324" s="82" t="str">
        <f t="shared" si="448"/>
        <v>2019</v>
      </c>
      <c r="B14324" s="260" t="s">
        <v>2228</v>
      </c>
      <c r="C14324" s="261" t="s">
        <v>138</v>
      </c>
      <c r="D14324" s="74" t="str">
        <f t="shared" si="447"/>
        <v>jul/2019</v>
      </c>
      <c r="E14324" s="264">
        <v>43656</v>
      </c>
      <c r="F14324" s="260" t="s">
        <v>4412</v>
      </c>
      <c r="G14324" s="260" t="s">
        <v>2229</v>
      </c>
      <c r="H14324" s="265" t="s">
        <v>2855</v>
      </c>
      <c r="I14324" s="265" t="s">
        <v>130</v>
      </c>
      <c r="J14324" s="266">
        <v>-2102.52</v>
      </c>
      <c r="K14324" s="83" t="str">
        <f>IFERROR(IFERROR(VLOOKUP(I14324,'DE-PARA'!B:D,3,0),VLOOKUP(I14324,'DE-PARA'!C:D,2,0)),"NÃO ENCONTRADO")</f>
        <v>Rescisões Trabalhistas</v>
      </c>
      <c r="L14324" s="50" t="str">
        <f>VLOOKUP(K14324,'Base -Receita-Despesa'!$B:$AS,1,FALSE)</f>
        <v>Rescisões Trabalhistas</v>
      </c>
    </row>
    <row r="14325" spans="1:12" x14ac:dyDescent="0.3">
      <c r="A14325" s="82" t="str">
        <f t="shared" si="448"/>
        <v>2019</v>
      </c>
      <c r="B14325" s="260" t="s">
        <v>2228</v>
      </c>
      <c r="C14325" s="261" t="s">
        <v>138</v>
      </c>
      <c r="D14325" s="74" t="str">
        <f t="shared" si="447"/>
        <v>jul/2019</v>
      </c>
      <c r="E14325" s="264">
        <v>43656</v>
      </c>
      <c r="F14325" s="260" t="s">
        <v>3376</v>
      </c>
      <c r="G14325" s="260" t="s">
        <v>2229</v>
      </c>
      <c r="H14325" s="265" t="s">
        <v>2855</v>
      </c>
      <c r="I14325" s="265" t="s">
        <v>130</v>
      </c>
      <c r="J14325" s="266">
        <v>-9516.2900000000009</v>
      </c>
      <c r="K14325" s="83" t="str">
        <f>IFERROR(IFERROR(VLOOKUP(I14325,'DE-PARA'!B:D,3,0),VLOOKUP(I14325,'DE-PARA'!C:D,2,0)),"NÃO ENCONTRADO")</f>
        <v>Rescisões Trabalhistas</v>
      </c>
      <c r="L14325" s="50" t="str">
        <f>VLOOKUP(K14325,'Base -Receita-Despesa'!$B:$AS,1,FALSE)</f>
        <v>Rescisões Trabalhistas</v>
      </c>
    </row>
    <row r="14326" spans="1:12" x14ac:dyDescent="0.3">
      <c r="A14326" s="82" t="str">
        <f t="shared" si="448"/>
        <v>2019</v>
      </c>
      <c r="B14326" s="260" t="s">
        <v>2228</v>
      </c>
      <c r="C14326" s="261" t="s">
        <v>138</v>
      </c>
      <c r="D14326" s="74" t="str">
        <f t="shared" si="447"/>
        <v>jul/2019</v>
      </c>
      <c r="E14326" s="264">
        <v>43656</v>
      </c>
      <c r="F14326" s="260" t="s">
        <v>131</v>
      </c>
      <c r="G14326" s="260" t="s">
        <v>2229</v>
      </c>
      <c r="H14326" s="265" t="s">
        <v>2418</v>
      </c>
      <c r="I14326" s="265" t="s">
        <v>133</v>
      </c>
      <c r="J14326" s="266">
        <v>-1452.24</v>
      </c>
      <c r="K14326" s="83" t="str">
        <f>IFERROR(IFERROR(VLOOKUP(I14326,'DE-PARA'!B:D,3,0),VLOOKUP(I14326,'DE-PARA'!C:D,2,0)),"NÃO ENCONTRADO")</f>
        <v>Pessoal</v>
      </c>
      <c r="L14326" s="50" t="str">
        <f>VLOOKUP(K14326,'Base -Receita-Despesa'!$B:$AS,1,FALSE)</f>
        <v>Pessoal</v>
      </c>
    </row>
    <row r="14327" spans="1:12" x14ac:dyDescent="0.3">
      <c r="A14327" s="82" t="str">
        <f t="shared" si="448"/>
        <v>2019</v>
      </c>
      <c r="B14327" s="260" t="s">
        <v>2228</v>
      </c>
      <c r="C14327" s="261" t="s">
        <v>138</v>
      </c>
      <c r="D14327" s="74" t="str">
        <f t="shared" si="447"/>
        <v>jul/2019</v>
      </c>
      <c r="E14327" s="264">
        <v>43656</v>
      </c>
      <c r="F14327" s="260" t="s">
        <v>131</v>
      </c>
      <c r="G14327" s="260" t="s">
        <v>2229</v>
      </c>
      <c r="H14327" s="265" t="s">
        <v>4285</v>
      </c>
      <c r="I14327" s="265" t="s">
        <v>133</v>
      </c>
      <c r="J14327" s="266">
        <v>-3154.53</v>
      </c>
      <c r="K14327" s="83" t="str">
        <f>IFERROR(IFERROR(VLOOKUP(I14327,'DE-PARA'!B:D,3,0),VLOOKUP(I14327,'DE-PARA'!C:D,2,0)),"NÃO ENCONTRADO")</f>
        <v>Pessoal</v>
      </c>
      <c r="L14327" s="50" t="str">
        <f>VLOOKUP(K14327,'Base -Receita-Despesa'!$B:$AS,1,FALSE)</f>
        <v>Pessoal</v>
      </c>
    </row>
    <row r="14328" spans="1:12" x14ac:dyDescent="0.3">
      <c r="A14328" s="82" t="str">
        <f t="shared" si="448"/>
        <v>2019</v>
      </c>
      <c r="B14328" s="260" t="s">
        <v>2228</v>
      </c>
      <c r="C14328" s="261" t="s">
        <v>138</v>
      </c>
      <c r="D14328" s="74" t="str">
        <f t="shared" si="447"/>
        <v>jul/2019</v>
      </c>
      <c r="E14328" s="264">
        <v>43656</v>
      </c>
      <c r="F14328" s="260" t="s">
        <v>1070</v>
      </c>
      <c r="G14328" s="260" t="s">
        <v>2229</v>
      </c>
      <c r="H14328" s="265" t="s">
        <v>1071</v>
      </c>
      <c r="I14328" s="265" t="s">
        <v>2237</v>
      </c>
      <c r="J14328" s="266">
        <v>44513.43</v>
      </c>
      <c r="K14328" s="83" t="str">
        <f>IFERROR(IFERROR(VLOOKUP(I14328,'DE-PARA'!B:D,3,0),VLOOKUP(I14328,'DE-PARA'!C:D,2,0)),"NÃO ENCONTRADO")</f>
        <v>Entrada Conta Aplicação (+)</v>
      </c>
      <c r="L14328" s="50" t="str">
        <f>VLOOKUP(K14328,'Base -Receita-Despesa'!$B:$AS,1,FALSE)</f>
        <v>ENTRADA CONTA APLICAÇÃO (+)</v>
      </c>
    </row>
    <row r="14329" spans="1:12" x14ac:dyDescent="0.3">
      <c r="A14329" s="82" t="str">
        <f t="shared" si="448"/>
        <v>2019</v>
      </c>
      <c r="B14329" s="260" t="s">
        <v>2228</v>
      </c>
      <c r="C14329" s="261" t="s">
        <v>138</v>
      </c>
      <c r="D14329" s="74" t="str">
        <f t="shared" si="447"/>
        <v>jul/2019</v>
      </c>
      <c r="E14329" s="264">
        <v>43656</v>
      </c>
      <c r="F14329" s="260" t="s">
        <v>1261</v>
      </c>
      <c r="G14329" s="260" t="s">
        <v>2229</v>
      </c>
      <c r="H14329" s="265" t="s">
        <v>2250</v>
      </c>
      <c r="I14329" s="265" t="s">
        <v>135</v>
      </c>
      <c r="J14329" s="265">
        <v>-9.5</v>
      </c>
      <c r="K14329" s="83" t="str">
        <f>IFERROR(IFERROR(VLOOKUP(I14329,'DE-PARA'!B:D,3,0),VLOOKUP(I14329,'DE-PARA'!C:D,2,0)),"NÃO ENCONTRADO")</f>
        <v>Outras Saídas</v>
      </c>
      <c r="L14329" s="50" t="str">
        <f>VLOOKUP(K14329,'Base -Receita-Despesa'!$B:$AS,1,FALSE)</f>
        <v>Outras Saídas</v>
      </c>
    </row>
    <row r="14330" spans="1:12" x14ac:dyDescent="0.3">
      <c r="A14330" s="82" t="str">
        <f t="shared" si="448"/>
        <v>2019</v>
      </c>
      <c r="B14330" s="260" t="s">
        <v>2228</v>
      </c>
      <c r="C14330" s="261" t="s">
        <v>138</v>
      </c>
      <c r="D14330" s="74" t="str">
        <f t="shared" si="447"/>
        <v>jul/2019</v>
      </c>
      <c r="E14330" s="264">
        <v>43656</v>
      </c>
      <c r="F14330" s="260" t="s">
        <v>1261</v>
      </c>
      <c r="G14330" s="260" t="s">
        <v>2229</v>
      </c>
      <c r="H14330" s="265" t="s">
        <v>2250</v>
      </c>
      <c r="I14330" s="265" t="s">
        <v>135</v>
      </c>
      <c r="J14330" s="265">
        <v>-9.5</v>
      </c>
      <c r="K14330" s="83" t="str">
        <f>IFERROR(IFERROR(VLOOKUP(I14330,'DE-PARA'!B:D,3,0),VLOOKUP(I14330,'DE-PARA'!C:D,2,0)),"NÃO ENCONTRADO")</f>
        <v>Outras Saídas</v>
      </c>
      <c r="L14330" s="50" t="str">
        <f>VLOOKUP(K14330,'Base -Receita-Despesa'!$B:$AS,1,FALSE)</f>
        <v>Outras Saídas</v>
      </c>
    </row>
    <row r="14331" spans="1:12" x14ac:dyDescent="0.3">
      <c r="A14331" s="82" t="str">
        <f t="shared" si="448"/>
        <v>2019</v>
      </c>
      <c r="B14331" s="260" t="s">
        <v>2228</v>
      </c>
      <c r="C14331" s="261" t="s">
        <v>138</v>
      </c>
      <c r="D14331" s="74" t="str">
        <f t="shared" si="447"/>
        <v>jul/2019</v>
      </c>
      <c r="E14331" s="264">
        <v>43656</v>
      </c>
      <c r="F14331" s="260" t="s">
        <v>1261</v>
      </c>
      <c r="G14331" s="260" t="s">
        <v>2229</v>
      </c>
      <c r="H14331" s="265" t="s">
        <v>2250</v>
      </c>
      <c r="I14331" s="265" t="s">
        <v>135</v>
      </c>
      <c r="J14331" s="265">
        <v>-9.5</v>
      </c>
      <c r="K14331" s="83" t="str">
        <f>IFERROR(IFERROR(VLOOKUP(I14331,'DE-PARA'!B:D,3,0),VLOOKUP(I14331,'DE-PARA'!C:D,2,0)),"NÃO ENCONTRADO")</f>
        <v>Outras Saídas</v>
      </c>
      <c r="L14331" s="50" t="str">
        <f>VLOOKUP(K14331,'Base -Receita-Despesa'!$B:$AS,1,FALSE)</f>
        <v>Outras Saídas</v>
      </c>
    </row>
    <row r="14332" spans="1:12" x14ac:dyDescent="0.3">
      <c r="A14332" s="82" t="str">
        <f t="shared" si="448"/>
        <v>2019</v>
      </c>
      <c r="B14332" s="260" t="s">
        <v>2228</v>
      </c>
      <c r="C14332" s="261" t="s">
        <v>138</v>
      </c>
      <c r="D14332" s="74" t="str">
        <f t="shared" si="447"/>
        <v>jul/2019</v>
      </c>
      <c r="E14332" s="264">
        <v>43656</v>
      </c>
      <c r="F14332" s="260" t="s">
        <v>1261</v>
      </c>
      <c r="G14332" s="260" t="s">
        <v>2229</v>
      </c>
      <c r="H14332" s="265" t="s">
        <v>2250</v>
      </c>
      <c r="I14332" s="265" t="s">
        <v>135</v>
      </c>
      <c r="J14332" s="265">
        <v>-9.5</v>
      </c>
      <c r="K14332" s="83" t="str">
        <f>IFERROR(IFERROR(VLOOKUP(I14332,'DE-PARA'!B:D,3,0),VLOOKUP(I14332,'DE-PARA'!C:D,2,0)),"NÃO ENCONTRADO")</f>
        <v>Outras Saídas</v>
      </c>
      <c r="L14332" s="50" t="str">
        <f>VLOOKUP(K14332,'Base -Receita-Despesa'!$B:$AS,1,FALSE)</f>
        <v>Outras Saídas</v>
      </c>
    </row>
    <row r="14333" spans="1:12" x14ac:dyDescent="0.3">
      <c r="A14333" s="82" t="str">
        <f t="shared" si="448"/>
        <v>2019</v>
      </c>
      <c r="B14333" s="260" t="s">
        <v>2228</v>
      </c>
      <c r="C14333" s="261" t="s">
        <v>138</v>
      </c>
      <c r="D14333" s="74" t="str">
        <f t="shared" si="447"/>
        <v>jul/2019</v>
      </c>
      <c r="E14333" s="264">
        <v>43657</v>
      </c>
      <c r="F14333" s="260" t="s">
        <v>4517</v>
      </c>
      <c r="G14333" s="260" t="s">
        <v>2229</v>
      </c>
      <c r="H14333" s="265" t="s">
        <v>4394</v>
      </c>
      <c r="I14333" s="265" t="s">
        <v>2209</v>
      </c>
      <c r="J14333" s="265">
        <v>-783.16</v>
      </c>
      <c r="K14333" s="83" t="str">
        <f>IFERROR(IFERROR(VLOOKUP(I14333,'DE-PARA'!B:D,3,0),VLOOKUP(I14333,'DE-PARA'!C:D,2,0)),"NÃO ENCONTRADO")</f>
        <v>Despesas com Viagens</v>
      </c>
      <c r="L14333" s="50" t="str">
        <f>VLOOKUP(K14333,'Base -Receita-Despesa'!$B:$AS,1,FALSE)</f>
        <v>Despesas com Viagens</v>
      </c>
    </row>
    <row r="14334" spans="1:12" x14ac:dyDescent="0.3">
      <c r="A14334" s="82" t="str">
        <f t="shared" si="448"/>
        <v>2019</v>
      </c>
      <c r="B14334" s="260" t="s">
        <v>2228</v>
      </c>
      <c r="C14334" s="261" t="s">
        <v>138</v>
      </c>
      <c r="D14334" s="74" t="str">
        <f t="shared" si="447"/>
        <v>jul/2019</v>
      </c>
      <c r="E14334" s="264">
        <v>43657</v>
      </c>
      <c r="F14334" s="260" t="s">
        <v>1070</v>
      </c>
      <c r="G14334" s="260" t="s">
        <v>2229</v>
      </c>
      <c r="H14334" s="265" t="s">
        <v>1071</v>
      </c>
      <c r="I14334" s="265" t="s">
        <v>2237</v>
      </c>
      <c r="J14334" s="266">
        <v>1065.32</v>
      </c>
      <c r="K14334" s="83" t="str">
        <f>IFERROR(IFERROR(VLOOKUP(I14334,'DE-PARA'!B:D,3,0),VLOOKUP(I14334,'DE-PARA'!C:D,2,0)),"NÃO ENCONTRADO")</f>
        <v>Entrada Conta Aplicação (+)</v>
      </c>
      <c r="L14334" s="50" t="str">
        <f>VLOOKUP(K14334,'Base -Receita-Despesa'!$B:$AS,1,FALSE)</f>
        <v>ENTRADA CONTA APLICAÇÃO (+)</v>
      </c>
    </row>
    <row r="14335" spans="1:12" x14ac:dyDescent="0.3">
      <c r="A14335" s="82" t="str">
        <f t="shared" si="448"/>
        <v>2019</v>
      </c>
      <c r="B14335" s="260" t="s">
        <v>2228</v>
      </c>
      <c r="C14335" s="261" t="s">
        <v>138</v>
      </c>
      <c r="D14335" s="74" t="str">
        <f t="shared" si="447"/>
        <v>jul/2019</v>
      </c>
      <c r="E14335" s="264">
        <v>43657</v>
      </c>
      <c r="F14335" s="260" t="s">
        <v>4517</v>
      </c>
      <c r="G14335" s="260" t="s">
        <v>2229</v>
      </c>
      <c r="H14335" s="265" t="s">
        <v>883</v>
      </c>
      <c r="I14335" s="265" t="s">
        <v>2209</v>
      </c>
      <c r="J14335" s="265">
        <v>-263.16000000000003</v>
      </c>
      <c r="K14335" s="83" t="str">
        <f>IFERROR(IFERROR(VLOOKUP(I14335,'DE-PARA'!B:D,3,0),VLOOKUP(I14335,'DE-PARA'!C:D,2,0)),"NÃO ENCONTRADO")</f>
        <v>Despesas com Viagens</v>
      </c>
      <c r="L14335" s="50" t="str">
        <f>VLOOKUP(K14335,'Base -Receita-Despesa'!$B:$AS,1,FALSE)</f>
        <v>Despesas com Viagens</v>
      </c>
    </row>
    <row r="14336" spans="1:12" x14ac:dyDescent="0.3">
      <c r="A14336" s="82" t="str">
        <f t="shared" si="448"/>
        <v>2019</v>
      </c>
      <c r="B14336" s="260" t="s">
        <v>2228</v>
      </c>
      <c r="C14336" s="261" t="s">
        <v>138</v>
      </c>
      <c r="D14336" s="74" t="str">
        <f t="shared" si="447"/>
        <v>jul/2019</v>
      </c>
      <c r="E14336" s="264">
        <v>43657</v>
      </c>
      <c r="F14336" s="260" t="s">
        <v>1261</v>
      </c>
      <c r="G14336" s="260" t="s">
        <v>2229</v>
      </c>
      <c r="H14336" s="265" t="s">
        <v>2250</v>
      </c>
      <c r="I14336" s="265" t="s">
        <v>135</v>
      </c>
      <c r="J14336" s="265">
        <v>-9.5</v>
      </c>
      <c r="K14336" s="83" t="str">
        <f>IFERROR(IFERROR(VLOOKUP(I14336,'DE-PARA'!B:D,3,0),VLOOKUP(I14336,'DE-PARA'!C:D,2,0)),"NÃO ENCONTRADO")</f>
        <v>Outras Saídas</v>
      </c>
      <c r="L14336" s="50" t="str">
        <f>VLOOKUP(K14336,'Base -Receita-Despesa'!$B:$AS,1,FALSE)</f>
        <v>Outras Saídas</v>
      </c>
    </row>
    <row r="14337" spans="1:12" x14ac:dyDescent="0.3">
      <c r="A14337" s="82" t="str">
        <f t="shared" si="448"/>
        <v>2019</v>
      </c>
      <c r="B14337" s="260" t="s">
        <v>2228</v>
      </c>
      <c r="C14337" s="261" t="s">
        <v>138</v>
      </c>
      <c r="D14337" s="74" t="str">
        <f t="shared" si="447"/>
        <v>jul/2019</v>
      </c>
      <c r="E14337" s="264">
        <v>43657</v>
      </c>
      <c r="F14337" s="260" t="s">
        <v>1261</v>
      </c>
      <c r="G14337" s="260" t="s">
        <v>2229</v>
      </c>
      <c r="H14337" s="265" t="s">
        <v>2250</v>
      </c>
      <c r="I14337" s="265" t="s">
        <v>135</v>
      </c>
      <c r="J14337" s="265">
        <v>-9.5</v>
      </c>
      <c r="K14337" s="83" t="str">
        <f>IFERROR(IFERROR(VLOOKUP(I14337,'DE-PARA'!B:D,3,0),VLOOKUP(I14337,'DE-PARA'!C:D,2,0)),"NÃO ENCONTRADO")</f>
        <v>Outras Saídas</v>
      </c>
      <c r="L14337" s="50" t="str">
        <f>VLOOKUP(K14337,'Base -Receita-Despesa'!$B:$AS,1,FALSE)</f>
        <v>Outras Saídas</v>
      </c>
    </row>
    <row r="14338" spans="1:12" x14ac:dyDescent="0.3">
      <c r="A14338" s="82" t="str">
        <f t="shared" si="448"/>
        <v>2019</v>
      </c>
      <c r="B14338" s="260" t="s">
        <v>2228</v>
      </c>
      <c r="C14338" s="261" t="s">
        <v>138</v>
      </c>
      <c r="D14338" s="74" t="str">
        <f t="shared" si="447"/>
        <v>jul/2019</v>
      </c>
      <c r="E14338" s="264">
        <v>43658</v>
      </c>
      <c r="F14338" s="260" t="s">
        <v>1070</v>
      </c>
      <c r="G14338" s="260" t="s">
        <v>2229</v>
      </c>
      <c r="H14338" s="265" t="s">
        <v>1071</v>
      </c>
      <c r="I14338" s="265" t="s">
        <v>2237</v>
      </c>
      <c r="J14338" s="266">
        <v>1983.6</v>
      </c>
      <c r="K14338" s="83" t="str">
        <f>IFERROR(IFERROR(VLOOKUP(I14338,'DE-PARA'!B:D,3,0),VLOOKUP(I14338,'DE-PARA'!C:D,2,0)),"NÃO ENCONTRADO")</f>
        <v>Entrada Conta Aplicação (+)</v>
      </c>
      <c r="L14338" s="50" t="str">
        <f>VLOOKUP(K14338,'Base -Receita-Despesa'!$B:$AS,1,FALSE)</f>
        <v>ENTRADA CONTA APLICAÇÃO (+)</v>
      </c>
    </row>
    <row r="14339" spans="1:12" x14ac:dyDescent="0.3">
      <c r="A14339" s="82" t="str">
        <f t="shared" si="448"/>
        <v>2019</v>
      </c>
      <c r="B14339" s="260" t="s">
        <v>2228</v>
      </c>
      <c r="C14339" s="261" t="s">
        <v>138</v>
      </c>
      <c r="D14339" s="74" t="str">
        <f t="shared" si="447"/>
        <v>jul/2019</v>
      </c>
      <c r="E14339" s="264">
        <v>43658</v>
      </c>
      <c r="F14339" s="260">
        <v>9819</v>
      </c>
      <c r="G14339" s="260" t="s">
        <v>2229</v>
      </c>
      <c r="H14339" s="265" t="s">
        <v>3254</v>
      </c>
      <c r="I14339" s="265" t="s">
        <v>2204</v>
      </c>
      <c r="J14339" s="266">
        <v>-1974.1</v>
      </c>
      <c r="K14339" s="83" t="str">
        <f>IFERROR(IFERROR(VLOOKUP(I14339,'DE-PARA'!B:D,3,0),VLOOKUP(I14339,'DE-PARA'!C:D,2,0)),"NÃO ENCONTRADO")</f>
        <v>Serviços</v>
      </c>
      <c r="L14339" s="50" t="str">
        <f>VLOOKUP(K14339,'Base -Receita-Despesa'!$B:$AS,1,FALSE)</f>
        <v>Serviços</v>
      </c>
    </row>
    <row r="14340" spans="1:12" x14ac:dyDescent="0.3">
      <c r="A14340" s="82" t="str">
        <f t="shared" si="448"/>
        <v>2019</v>
      </c>
      <c r="B14340" s="260" t="s">
        <v>2228</v>
      </c>
      <c r="C14340" s="261" t="s">
        <v>138</v>
      </c>
      <c r="D14340" s="74" t="str">
        <f t="shared" ref="D14340:D14403" si="449">TEXT(E14340,"mmm/aaaa")</f>
        <v>jul/2019</v>
      </c>
      <c r="E14340" s="264">
        <v>43658</v>
      </c>
      <c r="F14340" s="260" t="s">
        <v>1261</v>
      </c>
      <c r="G14340" s="260" t="s">
        <v>2229</v>
      </c>
      <c r="H14340" s="265" t="s">
        <v>2250</v>
      </c>
      <c r="I14340" s="265" t="s">
        <v>135</v>
      </c>
      <c r="J14340" s="265">
        <v>-9.5</v>
      </c>
      <c r="K14340" s="83" t="str">
        <f>IFERROR(IFERROR(VLOOKUP(I14340,'DE-PARA'!B:D,3,0),VLOOKUP(I14340,'DE-PARA'!C:D,2,0)),"NÃO ENCONTRADO")</f>
        <v>Outras Saídas</v>
      </c>
      <c r="L14340" s="50" t="str">
        <f>VLOOKUP(K14340,'Base -Receita-Despesa'!$B:$AS,1,FALSE)</f>
        <v>Outras Saídas</v>
      </c>
    </row>
    <row r="14341" spans="1:12" x14ac:dyDescent="0.3">
      <c r="A14341" s="82" t="str">
        <f t="shared" si="448"/>
        <v>2019</v>
      </c>
      <c r="B14341" s="260" t="s">
        <v>2228</v>
      </c>
      <c r="C14341" s="261" t="s">
        <v>138</v>
      </c>
      <c r="D14341" s="74" t="str">
        <f t="shared" si="449"/>
        <v>jul/2019</v>
      </c>
      <c r="E14341" s="264">
        <v>43661</v>
      </c>
      <c r="F14341" s="260" t="s">
        <v>4423</v>
      </c>
      <c r="G14341" s="260" t="s">
        <v>2229</v>
      </c>
      <c r="H14341" s="265" t="s">
        <v>2586</v>
      </c>
      <c r="I14341" s="265" t="s">
        <v>540</v>
      </c>
      <c r="J14341" s="265">
        <v>-185.06</v>
      </c>
      <c r="K14341" s="83" t="str">
        <f>IFERROR(IFERROR(VLOOKUP(I14341,'DE-PARA'!B:D,3,0),VLOOKUP(I14341,'DE-PARA'!C:D,2,0)),"NÃO ENCONTRADO")</f>
        <v>Tributos, Taxas e Contribuições</v>
      </c>
      <c r="L14341" s="50" t="str">
        <f>VLOOKUP(K14341,'Base -Receita-Despesa'!$B:$AS,1,FALSE)</f>
        <v>Tributos, Taxas e Contribuições</v>
      </c>
    </row>
    <row r="14342" spans="1:12" x14ac:dyDescent="0.3">
      <c r="A14342" s="82" t="str">
        <f t="shared" si="448"/>
        <v>2019</v>
      </c>
      <c r="B14342" s="260" t="s">
        <v>2228</v>
      </c>
      <c r="C14342" s="261" t="s">
        <v>138</v>
      </c>
      <c r="D14342" s="74" t="str">
        <f t="shared" si="449"/>
        <v>jul/2019</v>
      </c>
      <c r="E14342" s="264">
        <v>43661</v>
      </c>
      <c r="F14342" s="260" t="s">
        <v>1261</v>
      </c>
      <c r="G14342" s="260" t="s">
        <v>2229</v>
      </c>
      <c r="H14342" s="265" t="s">
        <v>2338</v>
      </c>
      <c r="I14342" s="265" t="s">
        <v>135</v>
      </c>
      <c r="J14342" s="265">
        <v>-99</v>
      </c>
      <c r="K14342" s="83" t="str">
        <f>IFERROR(IFERROR(VLOOKUP(I14342,'DE-PARA'!B:D,3,0),VLOOKUP(I14342,'DE-PARA'!C:D,2,0)),"NÃO ENCONTRADO")</f>
        <v>Outras Saídas</v>
      </c>
      <c r="L14342" s="50" t="str">
        <f>VLOOKUP(K14342,'Base -Receita-Despesa'!$B:$AS,1,FALSE)</f>
        <v>Outras Saídas</v>
      </c>
    </row>
    <row r="14343" spans="1:12" x14ac:dyDescent="0.3">
      <c r="A14343" s="82" t="str">
        <f t="shared" si="448"/>
        <v>2019</v>
      </c>
      <c r="B14343" s="260" t="s">
        <v>2228</v>
      </c>
      <c r="C14343" s="261" t="s">
        <v>138</v>
      </c>
      <c r="D14343" s="74" t="str">
        <f t="shared" si="449"/>
        <v>jul/2019</v>
      </c>
      <c r="E14343" s="264">
        <v>43661</v>
      </c>
      <c r="F14343" s="260">
        <v>8629</v>
      </c>
      <c r="G14343" s="260" t="s">
        <v>2229</v>
      </c>
      <c r="H14343" s="265" t="s">
        <v>4432</v>
      </c>
      <c r="I14343" s="265" t="s">
        <v>2182</v>
      </c>
      <c r="J14343" s="265">
        <v>590.73</v>
      </c>
      <c r="K14343" s="83" t="str">
        <f>IFERROR(IFERROR(VLOOKUP(I14343,'DE-PARA'!B:D,3,0),VLOOKUP(I14343,'DE-PARA'!C:D,2,0)),"NÃO ENCONTRADO")</f>
        <v>Materiais</v>
      </c>
      <c r="L14343" s="50" t="str">
        <f>VLOOKUP(K14343,'Base -Receita-Despesa'!$B:$AS,1,FALSE)</f>
        <v>Materiais</v>
      </c>
    </row>
    <row r="14344" spans="1:12" x14ac:dyDescent="0.3">
      <c r="A14344" s="82" t="str">
        <f t="shared" si="448"/>
        <v>2019</v>
      </c>
      <c r="B14344" s="260" t="s">
        <v>2228</v>
      </c>
      <c r="C14344" s="261" t="s">
        <v>138</v>
      </c>
      <c r="D14344" s="74" t="str">
        <f t="shared" si="449"/>
        <v>jul/2019</v>
      </c>
      <c r="E14344" s="264">
        <v>43661</v>
      </c>
      <c r="F14344" s="260">
        <v>8629</v>
      </c>
      <c r="G14344" s="260" t="s">
        <v>2229</v>
      </c>
      <c r="H14344" s="265" t="s">
        <v>4432</v>
      </c>
      <c r="I14344" s="265" t="s">
        <v>562</v>
      </c>
      <c r="J14344" s="265">
        <v>163.01</v>
      </c>
      <c r="K14344" s="83" t="str">
        <f>IFERROR(IFERROR(VLOOKUP(I14344,'DE-PARA'!B:D,3,0),VLOOKUP(I14344,'DE-PARA'!C:D,2,0)),"NÃO ENCONTRADO")</f>
        <v>Outras Saídas</v>
      </c>
      <c r="L14344" s="50" t="str">
        <f>VLOOKUP(K14344,'Base -Receita-Despesa'!$B:$AS,1,FALSE)</f>
        <v>Outras Saídas</v>
      </c>
    </row>
    <row r="14345" spans="1:12" x14ac:dyDescent="0.3">
      <c r="A14345" s="82" t="str">
        <f t="shared" si="448"/>
        <v>2019</v>
      </c>
      <c r="B14345" s="260" t="s">
        <v>2228</v>
      </c>
      <c r="C14345" s="261" t="s">
        <v>138</v>
      </c>
      <c r="D14345" s="74" t="str">
        <f t="shared" si="449"/>
        <v>jul/2019</v>
      </c>
      <c r="E14345" s="264">
        <v>43663</v>
      </c>
      <c r="F14345" s="260" t="s">
        <v>208</v>
      </c>
      <c r="G14345" s="260" t="s">
        <v>2229</v>
      </c>
      <c r="H14345" s="265" t="s">
        <v>2855</v>
      </c>
      <c r="I14345" s="265" t="s">
        <v>160</v>
      </c>
      <c r="J14345" s="265">
        <v>-30</v>
      </c>
      <c r="K14345" s="83" t="str">
        <f>IFERROR(IFERROR(VLOOKUP(I14345,'DE-PARA'!B:D,3,0),VLOOKUP(I14345,'DE-PARA'!C:D,2,0)),"NÃO ENCONTRADO")</f>
        <v>Outras Saídas</v>
      </c>
      <c r="L14345" s="50" t="str">
        <f>VLOOKUP(K14345,'Base -Receita-Despesa'!$B:$AS,1,FALSE)</f>
        <v>Outras Saídas</v>
      </c>
    </row>
    <row r="14346" spans="1:12" x14ac:dyDescent="0.3">
      <c r="A14346" s="82" t="str">
        <f t="shared" si="448"/>
        <v>2019</v>
      </c>
      <c r="B14346" s="260" t="s">
        <v>2228</v>
      </c>
      <c r="C14346" s="261" t="s">
        <v>138</v>
      </c>
      <c r="D14346" s="74" t="str">
        <f t="shared" si="449"/>
        <v>jul/2019</v>
      </c>
      <c r="E14346" s="264">
        <v>43663</v>
      </c>
      <c r="F14346" s="260" t="s">
        <v>208</v>
      </c>
      <c r="G14346" s="260" t="s">
        <v>2229</v>
      </c>
      <c r="H14346" s="265" t="s">
        <v>4631</v>
      </c>
      <c r="I14346" s="265" t="s">
        <v>160</v>
      </c>
      <c r="J14346" s="265">
        <v>-30</v>
      </c>
      <c r="K14346" s="83" t="str">
        <f>IFERROR(IFERROR(VLOOKUP(I14346,'DE-PARA'!B:D,3,0),VLOOKUP(I14346,'DE-PARA'!C:D,2,0)),"NÃO ENCONTRADO")</f>
        <v>Outras Saídas</v>
      </c>
      <c r="L14346" s="50" t="str">
        <f>VLOOKUP(K14346,'Base -Receita-Despesa'!$B:$AS,1,FALSE)</f>
        <v>Outras Saídas</v>
      </c>
    </row>
    <row r="14347" spans="1:12" x14ac:dyDescent="0.3">
      <c r="A14347" s="82" t="str">
        <f t="shared" si="448"/>
        <v>2019</v>
      </c>
      <c r="B14347" s="260" t="s">
        <v>2228</v>
      </c>
      <c r="C14347" s="261" t="s">
        <v>138</v>
      </c>
      <c r="D14347" s="74" t="str">
        <f t="shared" si="449"/>
        <v>jul/2019</v>
      </c>
      <c r="E14347" s="264">
        <v>43663</v>
      </c>
      <c r="F14347" s="260" t="s">
        <v>1261</v>
      </c>
      <c r="G14347" s="260" t="s">
        <v>2229</v>
      </c>
      <c r="H14347" s="265" t="s">
        <v>2250</v>
      </c>
      <c r="I14347" s="265" t="s">
        <v>135</v>
      </c>
      <c r="J14347" s="265">
        <v>-9.5</v>
      </c>
      <c r="K14347" s="83" t="str">
        <f>IFERROR(IFERROR(VLOOKUP(I14347,'DE-PARA'!B:D,3,0),VLOOKUP(I14347,'DE-PARA'!C:D,2,0)),"NÃO ENCONTRADO")</f>
        <v>Outras Saídas</v>
      </c>
      <c r="L14347" s="50" t="str">
        <f>VLOOKUP(K14347,'Base -Receita-Despesa'!$B:$AS,1,FALSE)</f>
        <v>Outras Saídas</v>
      </c>
    </row>
    <row r="14348" spans="1:12" x14ac:dyDescent="0.3">
      <c r="A14348" s="82" t="str">
        <f t="shared" si="448"/>
        <v>2019</v>
      </c>
      <c r="B14348" s="260" t="s">
        <v>2228</v>
      </c>
      <c r="C14348" s="261" t="s">
        <v>138</v>
      </c>
      <c r="D14348" s="74" t="str">
        <f t="shared" si="449"/>
        <v>jul/2019</v>
      </c>
      <c r="E14348" s="264">
        <v>43663</v>
      </c>
      <c r="F14348" s="260" t="s">
        <v>1261</v>
      </c>
      <c r="G14348" s="260" t="s">
        <v>2229</v>
      </c>
      <c r="H14348" s="265" t="s">
        <v>2250</v>
      </c>
      <c r="I14348" s="265" t="s">
        <v>135</v>
      </c>
      <c r="J14348" s="265">
        <v>-9.5</v>
      </c>
      <c r="K14348" s="83" t="str">
        <f>IFERROR(IFERROR(VLOOKUP(I14348,'DE-PARA'!B:D,3,0),VLOOKUP(I14348,'DE-PARA'!C:D,2,0)),"NÃO ENCONTRADO")</f>
        <v>Outras Saídas</v>
      </c>
      <c r="L14348" s="50" t="str">
        <f>VLOOKUP(K14348,'Base -Receita-Despesa'!$B:$AS,1,FALSE)</f>
        <v>Outras Saídas</v>
      </c>
    </row>
    <row r="14349" spans="1:12" x14ac:dyDescent="0.3">
      <c r="A14349" s="82" t="str">
        <f t="shared" si="448"/>
        <v>2019</v>
      </c>
      <c r="B14349" s="260" t="s">
        <v>2228</v>
      </c>
      <c r="C14349" s="261" t="s">
        <v>138</v>
      </c>
      <c r="D14349" s="74" t="str">
        <f t="shared" si="449"/>
        <v>jul/2019</v>
      </c>
      <c r="E14349" s="264">
        <v>43663</v>
      </c>
      <c r="F14349" s="260" t="s">
        <v>1261</v>
      </c>
      <c r="G14349" s="260" t="s">
        <v>2229</v>
      </c>
      <c r="H14349" s="265" t="s">
        <v>2250</v>
      </c>
      <c r="I14349" s="265" t="s">
        <v>135</v>
      </c>
      <c r="J14349" s="265">
        <v>-9.5</v>
      </c>
      <c r="K14349" s="83" t="str">
        <f>IFERROR(IFERROR(VLOOKUP(I14349,'DE-PARA'!B:D,3,0),VLOOKUP(I14349,'DE-PARA'!C:D,2,0)),"NÃO ENCONTRADO")</f>
        <v>Outras Saídas</v>
      </c>
      <c r="L14349" s="50" t="str">
        <f>VLOOKUP(K14349,'Base -Receita-Despesa'!$B:$AS,1,FALSE)</f>
        <v>Outras Saídas</v>
      </c>
    </row>
    <row r="14350" spans="1:12" x14ac:dyDescent="0.3">
      <c r="A14350" s="82" t="str">
        <f t="shared" si="448"/>
        <v>2019</v>
      </c>
      <c r="B14350" s="260" t="s">
        <v>2228</v>
      </c>
      <c r="C14350" s="261" t="s">
        <v>138</v>
      </c>
      <c r="D14350" s="74" t="str">
        <f t="shared" si="449"/>
        <v>jul/2019</v>
      </c>
      <c r="E14350" s="264">
        <v>43663</v>
      </c>
      <c r="F14350" s="260">
        <v>40262</v>
      </c>
      <c r="G14350" s="260" t="s">
        <v>2229</v>
      </c>
      <c r="H14350" s="265" t="s">
        <v>4409</v>
      </c>
      <c r="I14350" s="265" t="s">
        <v>2193</v>
      </c>
      <c r="J14350" s="265">
        <v>-45</v>
      </c>
      <c r="K14350" s="83" t="str">
        <f>IFERROR(IFERROR(VLOOKUP(I14350,'DE-PARA'!B:D,3,0),VLOOKUP(I14350,'DE-PARA'!C:D,2,0)),"NÃO ENCONTRADO")</f>
        <v>Materiais</v>
      </c>
      <c r="L14350" s="50" t="str">
        <f>VLOOKUP(K14350,'Base -Receita-Despesa'!$B:$AS,1,FALSE)</f>
        <v>Materiais</v>
      </c>
    </row>
    <row r="14351" spans="1:12" x14ac:dyDescent="0.3">
      <c r="A14351" s="82" t="str">
        <f t="shared" si="448"/>
        <v>2019</v>
      </c>
      <c r="B14351" s="260" t="s">
        <v>2228</v>
      </c>
      <c r="C14351" s="261" t="s">
        <v>138</v>
      </c>
      <c r="D14351" s="74" t="str">
        <f t="shared" si="449"/>
        <v>jul/2019</v>
      </c>
      <c r="E14351" s="264">
        <v>43669</v>
      </c>
      <c r="F14351" s="260" t="s">
        <v>4517</v>
      </c>
      <c r="G14351" s="260" t="s">
        <v>2229</v>
      </c>
      <c r="H14351" s="265" t="s">
        <v>4394</v>
      </c>
      <c r="I14351" s="265" t="s">
        <v>2209</v>
      </c>
      <c r="J14351" s="265">
        <v>20.3</v>
      </c>
      <c r="K14351" s="83" t="str">
        <f>IFERROR(IFERROR(VLOOKUP(I14351,'DE-PARA'!B:D,3,0),VLOOKUP(I14351,'DE-PARA'!C:D,2,0)),"NÃO ENCONTRADO")</f>
        <v>Despesas com Viagens</v>
      </c>
      <c r="L14351" s="50" t="str">
        <f>VLOOKUP(K14351,'Base -Receita-Despesa'!$B:$AS,1,FALSE)</f>
        <v>Despesas com Viagens</v>
      </c>
    </row>
    <row r="14352" spans="1:12" x14ac:dyDescent="0.3">
      <c r="A14352" s="82" t="str">
        <f t="shared" si="448"/>
        <v>2019</v>
      </c>
      <c r="B14352" s="260" t="s">
        <v>2240</v>
      </c>
      <c r="C14352" s="261" t="s">
        <v>138</v>
      </c>
      <c r="D14352" s="74" t="str">
        <f t="shared" si="449"/>
        <v>jul/2019</v>
      </c>
      <c r="E14352" s="264">
        <v>43671</v>
      </c>
      <c r="F14352" s="260" t="s">
        <v>161</v>
      </c>
      <c r="G14352" s="260" t="s">
        <v>2229</v>
      </c>
      <c r="H14352" s="265" t="s">
        <v>161</v>
      </c>
      <c r="I14352" s="265" t="s">
        <v>2168</v>
      </c>
      <c r="J14352" s="266">
        <v>19543.669999999998</v>
      </c>
      <c r="K14352" s="83" t="str">
        <f>IFERROR(IFERROR(VLOOKUP(I14352,'DE-PARA'!B:D,3,0),VLOOKUP(I14352,'DE-PARA'!C:D,2,0)),"NÃO ENCONTRADO")</f>
        <v>Repasses Contrato de Gestão</v>
      </c>
      <c r="L14352" s="50" t="str">
        <f>VLOOKUP(K14352,'Base -Receita-Despesa'!$B:$AS,1,FALSE)</f>
        <v>Repasses Contrato de Gestão</v>
      </c>
    </row>
    <row r="14353" spans="1:12" x14ac:dyDescent="0.3">
      <c r="A14353" s="82" t="str">
        <f t="shared" si="448"/>
        <v>2019</v>
      </c>
      <c r="B14353" s="260" t="s">
        <v>2240</v>
      </c>
      <c r="C14353" s="261" t="s">
        <v>138</v>
      </c>
      <c r="D14353" s="74" t="str">
        <f t="shared" si="449"/>
        <v>jul/2019</v>
      </c>
      <c r="E14353" s="264">
        <v>43671</v>
      </c>
      <c r="F14353" s="260" t="s">
        <v>161</v>
      </c>
      <c r="G14353" s="260" t="s">
        <v>2229</v>
      </c>
      <c r="H14353" s="265" t="s">
        <v>161</v>
      </c>
      <c r="I14353" s="265" t="s">
        <v>2168</v>
      </c>
      <c r="J14353" s="266">
        <v>238665.5</v>
      </c>
      <c r="K14353" s="83" t="str">
        <f>IFERROR(IFERROR(VLOOKUP(I14353,'DE-PARA'!B:D,3,0),VLOOKUP(I14353,'DE-PARA'!C:D,2,0)),"NÃO ENCONTRADO")</f>
        <v>Repasses Contrato de Gestão</v>
      </c>
      <c r="L14353" s="50" t="str">
        <f>VLOOKUP(K14353,'Base -Receita-Despesa'!$B:$AS,1,FALSE)</f>
        <v>Repasses Contrato de Gestão</v>
      </c>
    </row>
    <row r="14354" spans="1:12" x14ac:dyDescent="0.3">
      <c r="A14354" s="82" t="str">
        <f t="shared" si="448"/>
        <v>2019</v>
      </c>
      <c r="B14354" s="260" t="s">
        <v>2240</v>
      </c>
      <c r="C14354" s="261" t="s">
        <v>138</v>
      </c>
      <c r="D14354" s="74" t="str">
        <f t="shared" si="449"/>
        <v>jul/2019</v>
      </c>
      <c r="E14354" s="264">
        <v>43671</v>
      </c>
      <c r="F14354" s="260" t="s">
        <v>161</v>
      </c>
      <c r="G14354" s="260" t="s">
        <v>2229</v>
      </c>
      <c r="H14354" s="265" t="s">
        <v>161</v>
      </c>
      <c r="I14354" s="265" t="s">
        <v>2168</v>
      </c>
      <c r="J14354" s="266">
        <v>132526.13</v>
      </c>
      <c r="K14354" s="83" t="str">
        <f>IFERROR(IFERROR(VLOOKUP(I14354,'DE-PARA'!B:D,3,0),VLOOKUP(I14354,'DE-PARA'!C:D,2,0)),"NÃO ENCONTRADO")</f>
        <v>Repasses Contrato de Gestão</v>
      </c>
      <c r="L14354" s="50" t="str">
        <f>VLOOKUP(K14354,'Base -Receita-Despesa'!$B:$AS,1,FALSE)</f>
        <v>Repasses Contrato de Gestão</v>
      </c>
    </row>
    <row r="14355" spans="1:12" x14ac:dyDescent="0.3">
      <c r="A14355" s="82" t="str">
        <f t="shared" si="448"/>
        <v>2019</v>
      </c>
      <c r="B14355" s="260" t="s">
        <v>2240</v>
      </c>
      <c r="C14355" s="261" t="s">
        <v>138</v>
      </c>
      <c r="D14355" s="74" t="str">
        <f t="shared" si="449"/>
        <v>jul/2019</v>
      </c>
      <c r="E14355" s="264">
        <v>43671</v>
      </c>
      <c r="F14355" s="260" t="s">
        <v>1061</v>
      </c>
      <c r="G14355" s="260" t="s">
        <v>2229</v>
      </c>
      <c r="H14355" s="265" t="s">
        <v>4370</v>
      </c>
      <c r="I14355" s="265" t="s">
        <v>126</v>
      </c>
      <c r="J14355" s="266">
        <v>-390735.3</v>
      </c>
      <c r="K14355" s="83" t="str">
        <f>IFERROR(IFERROR(VLOOKUP(I14355,'DE-PARA'!B:D,3,0),VLOOKUP(I14355,'DE-PARA'!C:D,2,0)),"NÃO ENCONTRADO")</f>
        <v>TEV – Transferências Entre Contas (Entradas)</v>
      </c>
      <c r="L14355" s="50" t="str">
        <f>VLOOKUP(K14355,'Base -Receita-Despesa'!$B:$AS,1,FALSE)</f>
        <v>TEV – Transferências Entre Contas (Entradas)</v>
      </c>
    </row>
    <row r="14356" spans="1:12" x14ac:dyDescent="0.3">
      <c r="A14356" s="82" t="str">
        <f t="shared" si="448"/>
        <v>2019</v>
      </c>
      <c r="B14356" s="260" t="s">
        <v>2228</v>
      </c>
      <c r="C14356" s="261" t="s">
        <v>138</v>
      </c>
      <c r="D14356" s="74" t="str">
        <f t="shared" si="449"/>
        <v>jul/2019</v>
      </c>
      <c r="E14356" s="264">
        <v>43671</v>
      </c>
      <c r="F14356" s="260" t="s">
        <v>4374</v>
      </c>
      <c r="G14356" s="260" t="s">
        <v>2229</v>
      </c>
      <c r="H14356" s="265" t="s">
        <v>72</v>
      </c>
      <c r="I14356" s="265" t="s">
        <v>1064</v>
      </c>
      <c r="J14356" s="266">
        <v>-380000</v>
      </c>
      <c r="K14356" s="83" t="str">
        <f>IFERROR(IFERROR(VLOOKUP(I14356,'DE-PARA'!B:D,3,0),VLOOKUP(I14356,'DE-PARA'!C:D,2,0)),"NÃO ENCONTRADO")</f>
        <v>Saídas Da C/A Por Regates (-)</v>
      </c>
      <c r="L14356" s="50" t="str">
        <f>VLOOKUP(K14356,'Base -Receita-Despesa'!$B:$AS,1,FALSE)</f>
        <v>SAÍDAS DA C/A POR REGATES (-)</v>
      </c>
    </row>
    <row r="14357" spans="1:12" x14ac:dyDescent="0.3">
      <c r="A14357" s="82" t="str">
        <f t="shared" si="448"/>
        <v>2019</v>
      </c>
      <c r="B14357" s="260" t="s">
        <v>2228</v>
      </c>
      <c r="C14357" s="261" t="s">
        <v>138</v>
      </c>
      <c r="D14357" s="74" t="str">
        <f t="shared" si="449"/>
        <v>jul/2019</v>
      </c>
      <c r="E14357" s="264">
        <v>43671</v>
      </c>
      <c r="F14357" s="260" t="s">
        <v>4412</v>
      </c>
      <c r="G14357" s="260" t="s">
        <v>2229</v>
      </c>
      <c r="H14357" s="265" t="s">
        <v>4632</v>
      </c>
      <c r="I14357" s="265" t="s">
        <v>130</v>
      </c>
      <c r="J14357" s="266">
        <v>-1788.33</v>
      </c>
      <c r="K14357" s="83" t="str">
        <f>IFERROR(IFERROR(VLOOKUP(I14357,'DE-PARA'!B:D,3,0),VLOOKUP(I14357,'DE-PARA'!C:D,2,0)),"NÃO ENCONTRADO")</f>
        <v>Rescisões Trabalhistas</v>
      </c>
      <c r="L14357" s="50" t="str">
        <f>VLOOKUP(K14357,'Base -Receita-Despesa'!$B:$AS,1,FALSE)</f>
        <v>Rescisões Trabalhistas</v>
      </c>
    </row>
    <row r="14358" spans="1:12" x14ac:dyDescent="0.3">
      <c r="A14358" s="82" t="str">
        <f t="shared" si="448"/>
        <v>2019</v>
      </c>
      <c r="B14358" s="260" t="s">
        <v>2228</v>
      </c>
      <c r="C14358" s="261" t="s">
        <v>138</v>
      </c>
      <c r="D14358" s="74" t="str">
        <f t="shared" si="449"/>
        <v>jul/2019</v>
      </c>
      <c r="E14358" s="264">
        <v>43671</v>
      </c>
      <c r="F14358" s="260" t="s">
        <v>3376</v>
      </c>
      <c r="G14358" s="260" t="s">
        <v>2229</v>
      </c>
      <c r="H14358" s="265" t="s">
        <v>4632</v>
      </c>
      <c r="I14358" s="265" t="s">
        <v>130</v>
      </c>
      <c r="J14358" s="266">
        <v>-7153.64</v>
      </c>
      <c r="K14358" s="83" t="str">
        <f>IFERROR(IFERROR(VLOOKUP(I14358,'DE-PARA'!B:D,3,0),VLOOKUP(I14358,'DE-PARA'!C:D,2,0)),"NÃO ENCONTRADO")</f>
        <v>Rescisões Trabalhistas</v>
      </c>
      <c r="L14358" s="50" t="str">
        <f>VLOOKUP(K14358,'Base -Receita-Despesa'!$B:$AS,1,FALSE)</f>
        <v>Rescisões Trabalhistas</v>
      </c>
    </row>
    <row r="14359" spans="1:12" x14ac:dyDescent="0.3">
      <c r="A14359" s="82" t="str">
        <f t="shared" si="448"/>
        <v>2019</v>
      </c>
      <c r="B14359" s="260" t="s">
        <v>2228</v>
      </c>
      <c r="C14359" s="261" t="s">
        <v>138</v>
      </c>
      <c r="D14359" s="74" t="str">
        <f t="shared" si="449"/>
        <v>jul/2019</v>
      </c>
      <c r="E14359" s="264">
        <v>43671</v>
      </c>
      <c r="F14359" s="260" t="s">
        <v>1061</v>
      </c>
      <c r="G14359" s="260" t="s">
        <v>2229</v>
      </c>
      <c r="H14359" s="265" t="s">
        <v>4370</v>
      </c>
      <c r="I14359" s="265" t="s">
        <v>126</v>
      </c>
      <c r="J14359" s="266">
        <v>390735.3</v>
      </c>
      <c r="K14359" s="83" t="str">
        <f>IFERROR(IFERROR(VLOOKUP(I14359,'DE-PARA'!B:D,3,0),VLOOKUP(I14359,'DE-PARA'!C:D,2,0)),"NÃO ENCONTRADO")</f>
        <v>TEV – Transferências Entre Contas (Entradas)</v>
      </c>
      <c r="L14359" s="50" t="str">
        <f>VLOOKUP(K14359,'Base -Receita-Despesa'!$B:$AS,1,FALSE)</f>
        <v>TEV – Transferências Entre Contas (Entradas)</v>
      </c>
    </row>
    <row r="14360" spans="1:12" x14ac:dyDescent="0.3">
      <c r="A14360" s="82" t="str">
        <f t="shared" si="448"/>
        <v>2019</v>
      </c>
      <c r="B14360" s="260" t="s">
        <v>2228</v>
      </c>
      <c r="C14360" s="261" t="s">
        <v>138</v>
      </c>
      <c r="D14360" s="74" t="str">
        <f t="shared" si="449"/>
        <v>jul/2019</v>
      </c>
      <c r="E14360" s="264">
        <v>43672</v>
      </c>
      <c r="F14360" s="260">
        <v>99149</v>
      </c>
      <c r="G14360" s="260" t="s">
        <v>2229</v>
      </c>
      <c r="H14360" s="265" t="s">
        <v>2336</v>
      </c>
      <c r="I14360" s="265" t="s">
        <v>2192</v>
      </c>
      <c r="J14360" s="266">
        <v>-6111.24</v>
      </c>
      <c r="K14360" s="83" t="str">
        <f>IFERROR(IFERROR(VLOOKUP(I14360,'DE-PARA'!B:D,3,0),VLOOKUP(I14360,'DE-PARA'!C:D,2,0)),"NÃO ENCONTRADO")</f>
        <v>Materiais</v>
      </c>
      <c r="L14360" s="50" t="str">
        <f>VLOOKUP(K14360,'Base -Receita-Despesa'!$B:$AS,1,FALSE)</f>
        <v>Materiais</v>
      </c>
    </row>
    <row r="14361" spans="1:12" x14ac:dyDescent="0.3">
      <c r="A14361" s="82" t="str">
        <f t="shared" si="448"/>
        <v>2019</v>
      </c>
      <c r="B14361" s="260" t="s">
        <v>2228</v>
      </c>
      <c r="C14361" s="261" t="s">
        <v>138</v>
      </c>
      <c r="D14361" s="74" t="str">
        <f t="shared" si="449"/>
        <v>jul/2019</v>
      </c>
      <c r="E14361" s="264">
        <v>43672</v>
      </c>
      <c r="F14361" s="260">
        <v>15214</v>
      </c>
      <c r="G14361" s="260" t="s">
        <v>2229</v>
      </c>
      <c r="H14361" s="265" t="s">
        <v>4591</v>
      </c>
      <c r="I14361" s="265" t="s">
        <v>151</v>
      </c>
      <c r="J14361" s="265">
        <v>-397.76</v>
      </c>
      <c r="K14361" s="83" t="str">
        <f>IFERROR(IFERROR(VLOOKUP(I14361,'DE-PARA'!B:D,3,0),VLOOKUP(I14361,'DE-PARA'!C:D,2,0)),"NÃO ENCONTRADO")</f>
        <v>Concessionárias (água, luz e telefone)</v>
      </c>
      <c r="L14361" s="50" t="str">
        <f>VLOOKUP(K14361,'Base -Receita-Despesa'!$B:$AS,1,FALSE)</f>
        <v>Concessionárias (água, luz e telefone)</v>
      </c>
    </row>
    <row r="14362" spans="1:12" x14ac:dyDescent="0.3">
      <c r="A14362" s="82" t="str">
        <f t="shared" si="448"/>
        <v>2019</v>
      </c>
      <c r="B14362" s="260" t="s">
        <v>2228</v>
      </c>
      <c r="C14362" s="261" t="s">
        <v>138</v>
      </c>
      <c r="D14362" s="74" t="str">
        <f t="shared" si="449"/>
        <v>jul/2019</v>
      </c>
      <c r="E14362" s="264">
        <v>43672</v>
      </c>
      <c r="F14362" s="260">
        <v>6615</v>
      </c>
      <c r="G14362" s="260" t="s">
        <v>2229</v>
      </c>
      <c r="H14362" s="265" t="s">
        <v>2974</v>
      </c>
      <c r="I14362" s="265" t="s">
        <v>151</v>
      </c>
      <c r="J14362" s="265">
        <v>-620</v>
      </c>
      <c r="K14362" s="83" t="str">
        <f>IFERROR(IFERROR(VLOOKUP(I14362,'DE-PARA'!B:D,3,0),VLOOKUP(I14362,'DE-PARA'!C:D,2,0)),"NÃO ENCONTRADO")</f>
        <v>Concessionárias (água, luz e telefone)</v>
      </c>
      <c r="L14362" s="50" t="str">
        <f>VLOOKUP(K14362,'Base -Receita-Despesa'!$B:$AS,1,FALSE)</f>
        <v>Concessionárias (água, luz e telefone)</v>
      </c>
    </row>
    <row r="14363" spans="1:12" x14ac:dyDescent="0.3">
      <c r="A14363" s="82" t="str">
        <f t="shared" si="448"/>
        <v>2019</v>
      </c>
      <c r="B14363" s="260" t="s">
        <v>2228</v>
      </c>
      <c r="C14363" s="261" t="s">
        <v>138</v>
      </c>
      <c r="D14363" s="74" t="str">
        <f t="shared" si="449"/>
        <v>jul/2019</v>
      </c>
      <c r="E14363" s="264">
        <v>43672</v>
      </c>
      <c r="F14363" s="260">
        <v>10743</v>
      </c>
      <c r="G14363" s="260" t="s">
        <v>2229</v>
      </c>
      <c r="H14363" s="265" t="s">
        <v>4369</v>
      </c>
      <c r="I14363" s="265" t="s">
        <v>2183</v>
      </c>
      <c r="J14363" s="270">
        <v>373.51</v>
      </c>
      <c r="K14363" s="83" t="str">
        <f>IFERROR(IFERROR(VLOOKUP(I14363,'DE-PARA'!B:D,3,0),VLOOKUP(I14363,'DE-PARA'!C:D,2,0)),"NÃO ENCONTRADO")</f>
        <v>Materiais</v>
      </c>
      <c r="L14363" s="50" t="str">
        <f>VLOOKUP(K14363,'Base -Receita-Despesa'!$B:$AS,1,FALSE)</f>
        <v>Materiais</v>
      </c>
    </row>
    <row r="14364" spans="1:12" x14ac:dyDescent="0.3">
      <c r="A14364" s="82" t="str">
        <f t="shared" si="448"/>
        <v>2019</v>
      </c>
      <c r="B14364" s="260" t="s">
        <v>2228</v>
      </c>
      <c r="C14364" s="261" t="s">
        <v>138</v>
      </c>
      <c r="D14364" s="74" t="str">
        <f t="shared" si="449"/>
        <v>jul/2019</v>
      </c>
      <c r="E14364" s="264">
        <v>43672</v>
      </c>
      <c r="F14364" s="260">
        <v>5048576</v>
      </c>
      <c r="G14364" s="260" t="s">
        <v>2229</v>
      </c>
      <c r="H14364" s="265" t="s">
        <v>1638</v>
      </c>
      <c r="I14364" s="265" t="s">
        <v>151</v>
      </c>
      <c r="J14364" s="266">
        <v>-3291.72</v>
      </c>
      <c r="K14364" s="83" t="str">
        <f>IFERROR(IFERROR(VLOOKUP(I14364,'DE-PARA'!B:D,3,0),VLOOKUP(I14364,'DE-PARA'!C:D,2,0)),"NÃO ENCONTRADO")</f>
        <v>Concessionárias (água, luz e telefone)</v>
      </c>
      <c r="L14364" s="50" t="str">
        <f>VLOOKUP(K14364,'Base -Receita-Despesa'!$B:$AS,1,FALSE)</f>
        <v>Concessionárias (água, luz e telefone)</v>
      </c>
    </row>
    <row r="14365" spans="1:12" x14ac:dyDescent="0.3">
      <c r="A14365" s="82" t="str">
        <f t="shared" si="448"/>
        <v>2019</v>
      </c>
      <c r="B14365" s="260" t="s">
        <v>2228</v>
      </c>
      <c r="C14365" s="261" t="s">
        <v>138</v>
      </c>
      <c r="D14365" s="74" t="str">
        <f t="shared" si="449"/>
        <v>jul/2019</v>
      </c>
      <c r="E14365" s="264">
        <v>43672</v>
      </c>
      <c r="F14365" s="260">
        <v>5048575</v>
      </c>
      <c r="G14365" s="260" t="s">
        <v>2229</v>
      </c>
      <c r="H14365" s="265" t="s">
        <v>1638</v>
      </c>
      <c r="I14365" s="265" t="s">
        <v>151</v>
      </c>
      <c r="J14365" s="266">
        <v>-2030.28</v>
      </c>
      <c r="K14365" s="83" t="str">
        <f>IFERROR(IFERROR(VLOOKUP(I14365,'DE-PARA'!B:D,3,0),VLOOKUP(I14365,'DE-PARA'!C:D,2,0)),"NÃO ENCONTRADO")</f>
        <v>Concessionárias (água, luz e telefone)</v>
      </c>
      <c r="L14365" s="50" t="str">
        <f>VLOOKUP(K14365,'Base -Receita-Despesa'!$B:$AS,1,FALSE)</f>
        <v>Concessionárias (água, luz e telefone)</v>
      </c>
    </row>
    <row r="14366" spans="1:12" x14ac:dyDescent="0.3">
      <c r="A14366" s="82" t="str">
        <f t="shared" si="448"/>
        <v>2019</v>
      </c>
      <c r="B14366" s="260" t="s">
        <v>2228</v>
      </c>
      <c r="C14366" s="261" t="s">
        <v>138</v>
      </c>
      <c r="D14366" s="74" t="str">
        <f t="shared" si="449"/>
        <v>jul/2019</v>
      </c>
      <c r="E14366" s="264">
        <v>43672</v>
      </c>
      <c r="F14366" s="260" t="s">
        <v>1070</v>
      </c>
      <c r="G14366" s="260" t="s">
        <v>2229</v>
      </c>
      <c r="H14366" s="265" t="s">
        <v>1071</v>
      </c>
      <c r="I14366" s="265" t="s">
        <v>2237</v>
      </c>
      <c r="J14366" s="266">
        <v>16284.69</v>
      </c>
      <c r="K14366" s="83" t="str">
        <f>IFERROR(IFERROR(VLOOKUP(I14366,'DE-PARA'!B:D,3,0),VLOOKUP(I14366,'DE-PARA'!C:D,2,0)),"NÃO ENCONTRADO")</f>
        <v>Entrada Conta Aplicação (+)</v>
      </c>
      <c r="L14366" s="50" t="str">
        <f>VLOOKUP(K14366,'Base -Receita-Despesa'!$B:$AS,1,FALSE)</f>
        <v>ENTRADA CONTA APLICAÇÃO (+)</v>
      </c>
    </row>
    <row r="14367" spans="1:12" x14ac:dyDescent="0.3">
      <c r="A14367" s="82" t="str">
        <f t="shared" si="448"/>
        <v>2019</v>
      </c>
      <c r="B14367" s="260" t="s">
        <v>2228</v>
      </c>
      <c r="C14367" s="261" t="s">
        <v>138</v>
      </c>
      <c r="D14367" s="74" t="str">
        <f t="shared" si="449"/>
        <v>jul/2019</v>
      </c>
      <c r="E14367" s="264">
        <v>43672</v>
      </c>
      <c r="F14367" s="260">
        <v>2916383250</v>
      </c>
      <c r="G14367" s="260" t="s">
        <v>2229</v>
      </c>
      <c r="H14367" s="265" t="s">
        <v>2306</v>
      </c>
      <c r="I14367" s="265" t="s">
        <v>155</v>
      </c>
      <c r="J14367" s="266">
        <v>-4570.28</v>
      </c>
      <c r="K14367" s="83" t="str">
        <f>IFERROR(IFERROR(VLOOKUP(I14367,'DE-PARA'!B:D,3,0),VLOOKUP(I14367,'DE-PARA'!C:D,2,0)),"NÃO ENCONTRADO")</f>
        <v>Concessionárias (água, luz e telefone)</v>
      </c>
      <c r="L14367" s="50" t="str">
        <f>VLOOKUP(K14367,'Base -Receita-Despesa'!$B:$AS,1,FALSE)</f>
        <v>Concessionárias (água, luz e telefone)</v>
      </c>
    </row>
    <row r="14368" spans="1:12" x14ac:dyDescent="0.3">
      <c r="A14368" s="82" t="str">
        <f t="shared" si="448"/>
        <v>2019</v>
      </c>
      <c r="B14368" s="260" t="s">
        <v>2228</v>
      </c>
      <c r="C14368" s="261" t="s">
        <v>138</v>
      </c>
      <c r="D14368" s="74" t="str">
        <f t="shared" si="449"/>
        <v>jul/2019</v>
      </c>
      <c r="E14368" s="264">
        <v>43672</v>
      </c>
      <c r="F14368" s="260" t="s">
        <v>1261</v>
      </c>
      <c r="G14368" s="260" t="s">
        <v>2229</v>
      </c>
      <c r="H14368" s="265" t="s">
        <v>2250</v>
      </c>
      <c r="I14368" s="265" t="s">
        <v>135</v>
      </c>
      <c r="J14368" s="265">
        <v>-9.5</v>
      </c>
      <c r="K14368" s="83" t="str">
        <f>IFERROR(IFERROR(VLOOKUP(I14368,'DE-PARA'!B:D,3,0),VLOOKUP(I14368,'DE-PARA'!C:D,2,0)),"NÃO ENCONTRADO")</f>
        <v>Outras Saídas</v>
      </c>
      <c r="L14368" s="50" t="str">
        <f>VLOOKUP(K14368,'Base -Receita-Despesa'!$B:$AS,1,FALSE)</f>
        <v>Outras Saídas</v>
      </c>
    </row>
    <row r="14369" spans="1:12" x14ac:dyDescent="0.3">
      <c r="A14369" s="82" t="str">
        <f t="shared" si="448"/>
        <v>2019</v>
      </c>
      <c r="B14369" s="260" t="s">
        <v>2228</v>
      </c>
      <c r="C14369" s="261" t="s">
        <v>138</v>
      </c>
      <c r="D14369" s="74" t="str">
        <f t="shared" si="449"/>
        <v>jul/2019</v>
      </c>
      <c r="E14369" s="264">
        <v>43672</v>
      </c>
      <c r="F14369" s="260">
        <v>468413</v>
      </c>
      <c r="G14369" s="260" t="s">
        <v>2229</v>
      </c>
      <c r="H14369" s="265" t="s">
        <v>2377</v>
      </c>
      <c r="I14369" s="265" t="s">
        <v>846</v>
      </c>
      <c r="J14369" s="266">
        <v>-1777.23</v>
      </c>
      <c r="K14369" s="83" t="str">
        <f>IFERROR(IFERROR(VLOOKUP(I14369,'DE-PARA'!B:D,3,0),VLOOKUP(I14369,'DE-PARA'!C:D,2,0)),"NÃO ENCONTRADO")</f>
        <v>Pessoal</v>
      </c>
      <c r="L14369" s="50" t="str">
        <f>VLOOKUP(K14369,'Base -Receita-Despesa'!$B:$AS,1,FALSE)</f>
        <v>Pessoal</v>
      </c>
    </row>
    <row r="14370" spans="1:12" x14ac:dyDescent="0.3">
      <c r="A14370" s="82" t="str">
        <f t="shared" si="448"/>
        <v>2019</v>
      </c>
      <c r="B14370" s="260" t="s">
        <v>2228</v>
      </c>
      <c r="C14370" s="261" t="s">
        <v>138</v>
      </c>
      <c r="D14370" s="74" t="str">
        <f t="shared" si="449"/>
        <v>jul/2019</v>
      </c>
      <c r="E14370" s="264">
        <v>43675</v>
      </c>
      <c r="F14370" s="260">
        <v>2301973</v>
      </c>
      <c r="G14370" s="260" t="s">
        <v>2229</v>
      </c>
      <c r="H14370" s="265" t="s">
        <v>2684</v>
      </c>
      <c r="I14370" s="265" t="s">
        <v>145</v>
      </c>
      <c r="J14370" s="266">
        <v>-7032.35</v>
      </c>
      <c r="K14370" s="83" t="str">
        <f>IFERROR(IFERROR(VLOOKUP(I14370,'DE-PARA'!B:D,3,0),VLOOKUP(I14370,'DE-PARA'!C:D,2,0)),"NÃO ENCONTRADO")</f>
        <v>Serviços</v>
      </c>
      <c r="L14370" s="50" t="str">
        <f>VLOOKUP(K14370,'Base -Receita-Despesa'!$B:$AS,1,FALSE)</f>
        <v>Serviços</v>
      </c>
    </row>
    <row r="14371" spans="1:12" x14ac:dyDescent="0.3">
      <c r="A14371" s="82" t="str">
        <f t="shared" si="448"/>
        <v>2019</v>
      </c>
      <c r="B14371" s="260" t="s">
        <v>2228</v>
      </c>
      <c r="C14371" s="261" t="s">
        <v>138</v>
      </c>
      <c r="D14371" s="74" t="str">
        <f t="shared" si="449"/>
        <v>jul/2019</v>
      </c>
      <c r="E14371" s="264">
        <v>43675</v>
      </c>
      <c r="F14371" s="260">
        <v>1680</v>
      </c>
      <c r="G14371" s="260" t="s">
        <v>2229</v>
      </c>
      <c r="H14371" s="265" t="s">
        <v>2328</v>
      </c>
      <c r="I14371" s="265" t="s">
        <v>145</v>
      </c>
      <c r="J14371" s="266">
        <v>-3500</v>
      </c>
      <c r="K14371" s="83" t="str">
        <f>IFERROR(IFERROR(VLOOKUP(I14371,'DE-PARA'!B:D,3,0),VLOOKUP(I14371,'DE-PARA'!C:D,2,0)),"NÃO ENCONTRADO")</f>
        <v>Serviços</v>
      </c>
      <c r="L14371" s="50" t="str">
        <f>VLOOKUP(K14371,'Base -Receita-Despesa'!$B:$AS,1,FALSE)</f>
        <v>Serviços</v>
      </c>
    </row>
    <row r="14372" spans="1:12" x14ac:dyDescent="0.3">
      <c r="A14372" s="82" t="str">
        <f t="shared" si="448"/>
        <v>2019</v>
      </c>
      <c r="B14372" s="260" t="s">
        <v>2228</v>
      </c>
      <c r="C14372" s="261" t="s">
        <v>138</v>
      </c>
      <c r="D14372" s="74" t="str">
        <f t="shared" si="449"/>
        <v>jul/2019</v>
      </c>
      <c r="E14372" s="264">
        <v>43675</v>
      </c>
      <c r="F14372" s="260" t="s">
        <v>131</v>
      </c>
      <c r="G14372" s="260" t="s">
        <v>2229</v>
      </c>
      <c r="H14372" s="265" t="s">
        <v>4618</v>
      </c>
      <c r="I14372" s="265" t="s">
        <v>133</v>
      </c>
      <c r="J14372" s="266">
        <v>-24019.119999999999</v>
      </c>
      <c r="K14372" s="83" t="str">
        <f>IFERROR(IFERROR(VLOOKUP(I14372,'DE-PARA'!B:D,3,0),VLOOKUP(I14372,'DE-PARA'!C:D,2,0)),"NÃO ENCONTRADO")</f>
        <v>Pessoal</v>
      </c>
      <c r="L14372" s="50" t="str">
        <f>VLOOKUP(K14372,'Base -Receita-Despesa'!$B:$AS,1,FALSE)</f>
        <v>Pessoal</v>
      </c>
    </row>
    <row r="14373" spans="1:12" x14ac:dyDescent="0.3">
      <c r="A14373" s="82" t="str">
        <f t="shared" si="448"/>
        <v>2019</v>
      </c>
      <c r="B14373" s="260" t="s">
        <v>2228</v>
      </c>
      <c r="C14373" s="261" t="s">
        <v>138</v>
      </c>
      <c r="D14373" s="74" t="str">
        <f t="shared" si="449"/>
        <v>jul/2019</v>
      </c>
      <c r="E14373" s="264">
        <v>43675</v>
      </c>
      <c r="F14373" s="260" t="s">
        <v>4539</v>
      </c>
      <c r="G14373" s="260" t="s">
        <v>2229</v>
      </c>
      <c r="H14373" s="265" t="s">
        <v>4633</v>
      </c>
      <c r="I14373" s="265" t="s">
        <v>195</v>
      </c>
      <c r="J14373" s="266">
        <v>-138305.47</v>
      </c>
      <c r="K14373" s="83" t="str">
        <f>IFERROR(IFERROR(VLOOKUP(I14373,'DE-PARA'!B:D,3,0),VLOOKUP(I14373,'DE-PARA'!C:D,2,0)),"NÃO ENCONTRADO")</f>
        <v>Encargos sobre Folha de Pagamento</v>
      </c>
      <c r="L14373" s="50" t="str">
        <f>VLOOKUP(K14373,'Base -Receita-Despesa'!$B:$AS,1,FALSE)</f>
        <v>Encargos sobre Folha de Pagamento</v>
      </c>
    </row>
    <row r="14374" spans="1:12" x14ac:dyDescent="0.3">
      <c r="A14374" s="82" t="str">
        <f t="shared" si="448"/>
        <v>2019</v>
      </c>
      <c r="B14374" s="260" t="s">
        <v>2228</v>
      </c>
      <c r="C14374" s="261" t="s">
        <v>138</v>
      </c>
      <c r="D14374" s="74" t="str">
        <f t="shared" si="449"/>
        <v>jul/2019</v>
      </c>
      <c r="E14374" s="264">
        <v>43675</v>
      </c>
      <c r="F14374" s="260">
        <v>7566</v>
      </c>
      <c r="G14374" s="260" t="s">
        <v>2229</v>
      </c>
      <c r="H14374" s="269" t="s">
        <v>4634</v>
      </c>
      <c r="I14374" s="265" t="s">
        <v>198</v>
      </c>
      <c r="J14374" s="265">
        <v>-125.6</v>
      </c>
      <c r="K14374" s="83" t="str">
        <f>IFERROR(IFERROR(VLOOKUP(I14374,'DE-PARA'!B:D,3,0),VLOOKUP(I14374,'DE-PARA'!C:D,2,0)),"NÃO ENCONTRADO")</f>
        <v>Materiais</v>
      </c>
      <c r="L14374" s="50" t="str">
        <f>VLOOKUP(K14374,'Base -Receita-Despesa'!$B:$AS,1,FALSE)</f>
        <v>Materiais</v>
      </c>
    </row>
    <row r="14375" spans="1:12" x14ac:dyDescent="0.3">
      <c r="A14375" s="82" t="str">
        <f t="shared" si="448"/>
        <v>2019</v>
      </c>
      <c r="B14375" s="260" t="s">
        <v>2228</v>
      </c>
      <c r="C14375" s="261" t="s">
        <v>138</v>
      </c>
      <c r="D14375" s="74" t="str">
        <f t="shared" si="449"/>
        <v>jul/2019</v>
      </c>
      <c r="E14375" s="264">
        <v>43675</v>
      </c>
      <c r="F14375" s="260">
        <v>269</v>
      </c>
      <c r="G14375" s="260" t="s">
        <v>2229</v>
      </c>
      <c r="H14375" s="265" t="s">
        <v>2357</v>
      </c>
      <c r="I14375" s="265" t="s">
        <v>164</v>
      </c>
      <c r="J14375" s="266">
        <v>-7000</v>
      </c>
      <c r="K14375" s="83" t="str">
        <f>IFERROR(IFERROR(VLOOKUP(I14375,'DE-PARA'!B:D,3,0),VLOOKUP(I14375,'DE-PARA'!C:D,2,0)),"NÃO ENCONTRADO")</f>
        <v>Concessionárias (água, luz e telefone)</v>
      </c>
      <c r="L14375" s="50" t="str">
        <f>VLOOKUP(K14375,'Base -Receita-Despesa'!$B:$AS,1,FALSE)</f>
        <v>Concessionárias (água, luz e telefone)</v>
      </c>
    </row>
    <row r="14376" spans="1:12" x14ac:dyDescent="0.3">
      <c r="A14376" s="82" t="str">
        <f t="shared" si="448"/>
        <v>2019</v>
      </c>
      <c r="B14376" s="260" t="s">
        <v>2228</v>
      </c>
      <c r="C14376" s="261" t="s">
        <v>138</v>
      </c>
      <c r="D14376" s="74" t="str">
        <f t="shared" si="449"/>
        <v>jul/2019</v>
      </c>
      <c r="E14376" s="264">
        <v>43675</v>
      </c>
      <c r="F14376" s="276">
        <v>1991463</v>
      </c>
      <c r="G14376" s="260" t="s">
        <v>2229</v>
      </c>
      <c r="H14376" s="267" t="s">
        <v>3364</v>
      </c>
      <c r="I14376" s="267" t="s">
        <v>846</v>
      </c>
      <c r="J14376" s="265">
        <v>-191.5</v>
      </c>
      <c r="K14376" s="83" t="str">
        <f>IFERROR(IFERROR(VLOOKUP(I14376,'DE-PARA'!B:D,3,0),VLOOKUP(I14376,'DE-PARA'!C:D,2,0)),"NÃO ENCONTRADO")</f>
        <v>Pessoal</v>
      </c>
      <c r="L14376" s="50" t="str">
        <f>VLOOKUP(K14376,'Base -Receita-Despesa'!$B:$AS,1,FALSE)</f>
        <v>Pessoal</v>
      </c>
    </row>
    <row r="14377" spans="1:12" x14ac:dyDescent="0.3">
      <c r="A14377" s="82" t="str">
        <f t="shared" si="448"/>
        <v>2019</v>
      </c>
      <c r="B14377" s="260" t="s">
        <v>2228</v>
      </c>
      <c r="C14377" s="261" t="s">
        <v>138</v>
      </c>
      <c r="D14377" s="74" t="str">
        <f t="shared" si="449"/>
        <v>jul/2019</v>
      </c>
      <c r="E14377" s="264">
        <v>43675</v>
      </c>
      <c r="F14377" s="260" t="s">
        <v>1070</v>
      </c>
      <c r="G14377" s="260" t="s">
        <v>2229</v>
      </c>
      <c r="H14377" s="265" t="s">
        <v>1071</v>
      </c>
      <c r="I14377" s="265" t="s">
        <v>2237</v>
      </c>
      <c r="J14377" s="266">
        <v>181632.48</v>
      </c>
      <c r="K14377" s="83" t="str">
        <f>IFERROR(IFERROR(VLOOKUP(I14377,'DE-PARA'!B:D,3,0),VLOOKUP(I14377,'DE-PARA'!C:D,2,0)),"NÃO ENCONTRADO")</f>
        <v>Entrada Conta Aplicação (+)</v>
      </c>
      <c r="L14377" s="50" t="str">
        <f>VLOOKUP(K14377,'Base -Receita-Despesa'!$B:$AS,1,FALSE)</f>
        <v>ENTRADA CONTA APLICAÇÃO (+)</v>
      </c>
    </row>
    <row r="14378" spans="1:12" x14ac:dyDescent="0.3">
      <c r="A14378" s="82" t="str">
        <f t="shared" ref="A14378:A14441" si="450">IF(K14378="NÃO ENCONTRADO",0,RIGHT(D14378,4))</f>
        <v>2019</v>
      </c>
      <c r="B14378" s="260" t="s">
        <v>2228</v>
      </c>
      <c r="C14378" s="261" t="s">
        <v>138</v>
      </c>
      <c r="D14378" s="74" t="str">
        <f t="shared" si="449"/>
        <v>jul/2019</v>
      </c>
      <c r="E14378" s="264">
        <v>43675</v>
      </c>
      <c r="F14378" s="260" t="s">
        <v>1261</v>
      </c>
      <c r="G14378" s="260" t="s">
        <v>2229</v>
      </c>
      <c r="H14378" s="265" t="s">
        <v>2250</v>
      </c>
      <c r="I14378" s="265" t="s">
        <v>135</v>
      </c>
      <c r="J14378" s="265">
        <v>-9.5</v>
      </c>
      <c r="K14378" s="83" t="str">
        <f>IFERROR(IFERROR(VLOOKUP(I14378,'DE-PARA'!B:D,3,0),VLOOKUP(I14378,'DE-PARA'!C:D,2,0)),"NÃO ENCONTRADO")</f>
        <v>Outras Saídas</v>
      </c>
      <c r="L14378" s="50" t="str">
        <f>VLOOKUP(K14378,'Base -Receita-Despesa'!$B:$AS,1,FALSE)</f>
        <v>Outras Saídas</v>
      </c>
    </row>
    <row r="14379" spans="1:12" x14ac:dyDescent="0.3">
      <c r="A14379" s="82" t="str">
        <f t="shared" si="450"/>
        <v>2019</v>
      </c>
      <c r="B14379" s="260" t="s">
        <v>2228</v>
      </c>
      <c r="C14379" s="261" t="s">
        <v>138</v>
      </c>
      <c r="D14379" s="74" t="str">
        <f t="shared" si="449"/>
        <v>jul/2019</v>
      </c>
      <c r="E14379" s="264">
        <v>43675</v>
      </c>
      <c r="F14379" s="260" t="s">
        <v>1261</v>
      </c>
      <c r="G14379" s="260" t="s">
        <v>2229</v>
      </c>
      <c r="H14379" s="265" t="s">
        <v>2250</v>
      </c>
      <c r="I14379" s="265" t="s">
        <v>135</v>
      </c>
      <c r="J14379" s="265">
        <v>-9.5</v>
      </c>
      <c r="K14379" s="83" t="str">
        <f>IFERROR(IFERROR(VLOOKUP(I14379,'DE-PARA'!B:D,3,0),VLOOKUP(I14379,'DE-PARA'!C:D,2,0)),"NÃO ENCONTRADO")</f>
        <v>Outras Saídas</v>
      </c>
      <c r="L14379" s="50" t="str">
        <f>VLOOKUP(K14379,'Base -Receita-Despesa'!$B:$AS,1,FALSE)</f>
        <v>Outras Saídas</v>
      </c>
    </row>
    <row r="14380" spans="1:12" x14ac:dyDescent="0.3">
      <c r="A14380" s="82" t="str">
        <f t="shared" si="450"/>
        <v>2019</v>
      </c>
      <c r="B14380" s="260" t="s">
        <v>2228</v>
      </c>
      <c r="C14380" s="261" t="s">
        <v>138</v>
      </c>
      <c r="D14380" s="74" t="str">
        <f t="shared" si="449"/>
        <v>jul/2019</v>
      </c>
      <c r="E14380" s="264">
        <v>43675</v>
      </c>
      <c r="F14380" s="260" t="s">
        <v>1261</v>
      </c>
      <c r="G14380" s="260" t="s">
        <v>2229</v>
      </c>
      <c r="H14380" s="265" t="s">
        <v>2250</v>
      </c>
      <c r="I14380" s="265" t="s">
        <v>135</v>
      </c>
      <c r="J14380" s="265">
        <v>-9.5</v>
      </c>
      <c r="K14380" s="83" t="str">
        <f>IFERROR(IFERROR(VLOOKUP(I14380,'DE-PARA'!B:D,3,0),VLOOKUP(I14380,'DE-PARA'!C:D,2,0)),"NÃO ENCONTRADO")</f>
        <v>Outras Saídas</v>
      </c>
      <c r="L14380" s="50" t="str">
        <f>VLOOKUP(K14380,'Base -Receita-Despesa'!$B:$AS,1,FALSE)</f>
        <v>Outras Saídas</v>
      </c>
    </row>
    <row r="14381" spans="1:12" x14ac:dyDescent="0.3">
      <c r="A14381" s="82" t="str">
        <f t="shared" si="450"/>
        <v>2019</v>
      </c>
      <c r="B14381" s="260" t="s">
        <v>2228</v>
      </c>
      <c r="C14381" s="261" t="s">
        <v>138</v>
      </c>
      <c r="D14381" s="74" t="str">
        <f t="shared" si="449"/>
        <v>jul/2019</v>
      </c>
      <c r="E14381" s="264">
        <v>43675</v>
      </c>
      <c r="F14381" s="260">
        <v>7806481</v>
      </c>
      <c r="G14381" s="260" t="s">
        <v>2229</v>
      </c>
      <c r="H14381" s="265" t="s">
        <v>2470</v>
      </c>
      <c r="I14381" s="265" t="s">
        <v>190</v>
      </c>
      <c r="J14381" s="265">
        <v>-74.87</v>
      </c>
      <c r="K14381" s="83" t="str">
        <f>IFERROR(IFERROR(VLOOKUP(I14381,'DE-PARA'!B:D,3,0),VLOOKUP(I14381,'DE-PARA'!C:D,2,0)),"NÃO ENCONTRADO")</f>
        <v>Concessionárias (água, luz e telefone)</v>
      </c>
      <c r="L14381" s="50" t="str">
        <f>VLOOKUP(K14381,'Base -Receita-Despesa'!$B:$AS,1,FALSE)</f>
        <v>Concessionárias (água, luz e telefone)</v>
      </c>
    </row>
    <row r="14382" spans="1:12" x14ac:dyDescent="0.3">
      <c r="A14382" s="82" t="str">
        <f t="shared" si="450"/>
        <v>2019</v>
      </c>
      <c r="B14382" s="260" t="s">
        <v>2228</v>
      </c>
      <c r="C14382" s="261" t="s">
        <v>138</v>
      </c>
      <c r="D14382" s="74" t="str">
        <f t="shared" si="449"/>
        <v>jul/2019</v>
      </c>
      <c r="E14382" s="264">
        <v>43675</v>
      </c>
      <c r="F14382" s="260">
        <v>7848560</v>
      </c>
      <c r="G14382" s="260" t="s">
        <v>2229</v>
      </c>
      <c r="H14382" s="265" t="s">
        <v>2470</v>
      </c>
      <c r="I14382" s="265" t="s">
        <v>190</v>
      </c>
      <c r="J14382" s="266">
        <v>-1076.29</v>
      </c>
      <c r="K14382" s="83" t="str">
        <f>IFERROR(IFERROR(VLOOKUP(I14382,'DE-PARA'!B:D,3,0),VLOOKUP(I14382,'DE-PARA'!C:D,2,0)),"NÃO ENCONTRADO")</f>
        <v>Concessionárias (água, luz e telefone)</v>
      </c>
      <c r="L14382" s="50" t="str">
        <f>VLOOKUP(K14382,'Base -Receita-Despesa'!$B:$AS,1,FALSE)</f>
        <v>Concessionárias (água, luz e telefone)</v>
      </c>
    </row>
    <row r="14383" spans="1:12" x14ac:dyDescent="0.3">
      <c r="A14383" s="82" t="str">
        <f t="shared" si="450"/>
        <v>2019</v>
      </c>
      <c r="B14383" s="260" t="s">
        <v>2228</v>
      </c>
      <c r="C14383" s="261" t="s">
        <v>138</v>
      </c>
      <c r="D14383" s="74" t="str">
        <f t="shared" si="449"/>
        <v>jul/2019</v>
      </c>
      <c r="E14383" s="264">
        <v>43675</v>
      </c>
      <c r="F14383" s="260">
        <v>7831154</v>
      </c>
      <c r="G14383" s="260" t="s">
        <v>2229</v>
      </c>
      <c r="H14383" s="265" t="s">
        <v>2470</v>
      </c>
      <c r="I14383" s="265" t="s">
        <v>190</v>
      </c>
      <c r="J14383" s="265">
        <v>-278.77999999999997</v>
      </c>
      <c r="K14383" s="83" t="str">
        <f>IFERROR(IFERROR(VLOOKUP(I14383,'DE-PARA'!B:D,3,0),VLOOKUP(I14383,'DE-PARA'!C:D,2,0)),"NÃO ENCONTRADO")</f>
        <v>Concessionárias (água, luz e telefone)</v>
      </c>
      <c r="L14383" s="50" t="str">
        <f>VLOOKUP(K14383,'Base -Receita-Despesa'!$B:$AS,1,FALSE)</f>
        <v>Concessionárias (água, luz e telefone)</v>
      </c>
    </row>
    <row r="14384" spans="1:12" x14ac:dyDescent="0.3">
      <c r="A14384" s="82" t="str">
        <f t="shared" si="450"/>
        <v>2019</v>
      </c>
      <c r="B14384" s="260" t="s">
        <v>2240</v>
      </c>
      <c r="C14384" s="261" t="s">
        <v>138</v>
      </c>
      <c r="D14384" s="74" t="str">
        <f t="shared" si="449"/>
        <v>jul/2019</v>
      </c>
      <c r="E14384" s="264">
        <v>43676</v>
      </c>
      <c r="F14384" s="260" t="s">
        <v>4374</v>
      </c>
      <c r="G14384" s="260" t="s">
        <v>2229</v>
      </c>
      <c r="H14384" s="265" t="s">
        <v>72</v>
      </c>
      <c r="I14384" s="265" t="s">
        <v>1064</v>
      </c>
      <c r="J14384" s="266">
        <v>-1782224.12</v>
      </c>
      <c r="K14384" s="83" t="str">
        <f>IFERROR(IFERROR(VLOOKUP(I14384,'DE-PARA'!B:D,3,0),VLOOKUP(I14384,'DE-PARA'!C:D,2,0)),"NÃO ENCONTRADO")</f>
        <v>Saídas Da C/A Por Regates (-)</v>
      </c>
      <c r="L14384" s="50" t="str">
        <f>VLOOKUP(K14384,'Base -Receita-Despesa'!$B:$AS,1,FALSE)</f>
        <v>SAÍDAS DA C/A POR REGATES (-)</v>
      </c>
    </row>
    <row r="14385" spans="1:12" x14ac:dyDescent="0.3">
      <c r="A14385" s="82" t="str">
        <f t="shared" si="450"/>
        <v>2019</v>
      </c>
      <c r="B14385" s="260" t="s">
        <v>2240</v>
      </c>
      <c r="C14385" s="261" t="s">
        <v>138</v>
      </c>
      <c r="D14385" s="74" t="str">
        <f t="shared" si="449"/>
        <v>jul/2019</v>
      </c>
      <c r="E14385" s="264">
        <v>43676</v>
      </c>
      <c r="F14385" s="260" t="s">
        <v>161</v>
      </c>
      <c r="G14385" s="260" t="s">
        <v>2229</v>
      </c>
      <c r="H14385" s="265" t="s">
        <v>161</v>
      </c>
      <c r="I14385" s="265" t="s">
        <v>2168</v>
      </c>
      <c r="J14385" s="266">
        <v>346853.42</v>
      </c>
      <c r="K14385" s="83" t="str">
        <f>IFERROR(IFERROR(VLOOKUP(I14385,'DE-PARA'!B:D,3,0),VLOOKUP(I14385,'DE-PARA'!C:D,2,0)),"NÃO ENCONTRADO")</f>
        <v>Repasses Contrato de Gestão</v>
      </c>
      <c r="L14385" s="50" t="str">
        <f>VLOOKUP(K14385,'Base -Receita-Despesa'!$B:$AS,1,FALSE)</f>
        <v>Repasses Contrato de Gestão</v>
      </c>
    </row>
    <row r="14386" spans="1:12" x14ac:dyDescent="0.3">
      <c r="A14386" s="82" t="str">
        <f t="shared" si="450"/>
        <v>2019</v>
      </c>
      <c r="B14386" s="260" t="s">
        <v>2240</v>
      </c>
      <c r="C14386" s="261" t="s">
        <v>138</v>
      </c>
      <c r="D14386" s="74" t="str">
        <f t="shared" si="449"/>
        <v>jul/2019</v>
      </c>
      <c r="E14386" s="264">
        <v>43676</v>
      </c>
      <c r="F14386" s="260" t="s">
        <v>161</v>
      </c>
      <c r="G14386" s="260" t="s">
        <v>2229</v>
      </c>
      <c r="H14386" s="265" t="s">
        <v>161</v>
      </c>
      <c r="I14386" s="265" t="s">
        <v>2168</v>
      </c>
      <c r="J14386" s="266">
        <v>1935370.7</v>
      </c>
      <c r="K14386" s="83" t="str">
        <f>IFERROR(IFERROR(VLOOKUP(I14386,'DE-PARA'!B:D,3,0),VLOOKUP(I14386,'DE-PARA'!C:D,2,0)),"NÃO ENCONTRADO")</f>
        <v>Repasses Contrato de Gestão</v>
      </c>
      <c r="L14386" s="50" t="str">
        <f>VLOOKUP(K14386,'Base -Receita-Despesa'!$B:$AS,1,FALSE)</f>
        <v>Repasses Contrato de Gestão</v>
      </c>
    </row>
    <row r="14387" spans="1:12" x14ac:dyDescent="0.3">
      <c r="A14387" s="82" t="str">
        <f t="shared" si="450"/>
        <v>2019</v>
      </c>
      <c r="B14387" s="260" t="s">
        <v>2240</v>
      </c>
      <c r="C14387" s="261" t="s">
        <v>138</v>
      </c>
      <c r="D14387" s="74" t="str">
        <f t="shared" si="449"/>
        <v>jul/2019</v>
      </c>
      <c r="E14387" s="264">
        <v>43676</v>
      </c>
      <c r="F14387" s="260" t="s">
        <v>1061</v>
      </c>
      <c r="G14387" s="260" t="s">
        <v>2229</v>
      </c>
      <c r="H14387" s="265" t="s">
        <v>4370</v>
      </c>
      <c r="I14387" s="265" t="s">
        <v>126</v>
      </c>
      <c r="J14387" s="266">
        <v>-500000</v>
      </c>
      <c r="K14387" s="83" t="str">
        <f>IFERROR(IFERROR(VLOOKUP(I14387,'DE-PARA'!B:D,3,0),VLOOKUP(I14387,'DE-PARA'!C:D,2,0)),"NÃO ENCONTRADO")</f>
        <v>TEV – Transferências Entre Contas (Entradas)</v>
      </c>
      <c r="L14387" s="50" t="str">
        <f>VLOOKUP(K14387,'Base -Receita-Despesa'!$B:$AS,1,FALSE)</f>
        <v>TEV – Transferências Entre Contas (Entradas)</v>
      </c>
    </row>
    <row r="14388" spans="1:12" x14ac:dyDescent="0.3">
      <c r="A14388" s="82" t="str">
        <f t="shared" si="450"/>
        <v>2019</v>
      </c>
      <c r="B14388" s="260" t="s">
        <v>2228</v>
      </c>
      <c r="C14388" s="261" t="s">
        <v>138</v>
      </c>
      <c r="D14388" s="74" t="str">
        <f t="shared" si="449"/>
        <v>jul/2019</v>
      </c>
      <c r="E14388" s="264">
        <v>43676</v>
      </c>
      <c r="F14388" s="260">
        <v>3312</v>
      </c>
      <c r="G14388" s="260" t="s">
        <v>2229</v>
      </c>
      <c r="H14388" s="265" t="s">
        <v>2231</v>
      </c>
      <c r="I14388" s="265" t="s">
        <v>2185</v>
      </c>
      <c r="J14388" s="266">
        <v>-3691.14</v>
      </c>
      <c r="K14388" s="83" t="str">
        <f>IFERROR(IFERROR(VLOOKUP(I14388,'DE-PARA'!B:D,3,0),VLOOKUP(I14388,'DE-PARA'!C:D,2,0)),"NÃO ENCONTRADO")</f>
        <v>Materiais</v>
      </c>
      <c r="L14388" s="50" t="str">
        <f>VLOOKUP(K14388,'Base -Receita-Despesa'!$B:$AS,1,FALSE)</f>
        <v>Materiais</v>
      </c>
    </row>
    <row r="14389" spans="1:12" x14ac:dyDescent="0.3">
      <c r="A14389" s="82" t="str">
        <f t="shared" si="450"/>
        <v>2019</v>
      </c>
      <c r="B14389" s="260" t="s">
        <v>2228</v>
      </c>
      <c r="C14389" s="261" t="s">
        <v>138</v>
      </c>
      <c r="D14389" s="74" t="str">
        <f t="shared" si="449"/>
        <v>jul/2019</v>
      </c>
      <c r="E14389" s="264">
        <v>43676</v>
      </c>
      <c r="F14389" s="260">
        <v>78803</v>
      </c>
      <c r="G14389" s="260" t="s">
        <v>2229</v>
      </c>
      <c r="H14389" s="265" t="s">
        <v>2231</v>
      </c>
      <c r="I14389" s="265" t="s">
        <v>2185</v>
      </c>
      <c r="J14389" s="266">
        <v>-1881.8</v>
      </c>
      <c r="K14389" s="83" t="str">
        <f>IFERROR(IFERROR(VLOOKUP(I14389,'DE-PARA'!B:D,3,0),VLOOKUP(I14389,'DE-PARA'!C:D,2,0)),"NÃO ENCONTRADO")</f>
        <v>Materiais</v>
      </c>
      <c r="L14389" s="50" t="str">
        <f>VLOOKUP(K14389,'Base -Receita-Despesa'!$B:$AS,1,FALSE)</f>
        <v>Materiais</v>
      </c>
    </row>
    <row r="14390" spans="1:12" x14ac:dyDescent="0.3">
      <c r="A14390" s="82" t="str">
        <f t="shared" si="450"/>
        <v>2019</v>
      </c>
      <c r="B14390" s="260" t="s">
        <v>2228</v>
      </c>
      <c r="C14390" s="261" t="s">
        <v>138</v>
      </c>
      <c r="D14390" s="74" t="str">
        <f t="shared" si="449"/>
        <v>jul/2019</v>
      </c>
      <c r="E14390" s="264">
        <v>43676</v>
      </c>
      <c r="F14390" s="260">
        <v>3281</v>
      </c>
      <c r="G14390" s="260" t="s">
        <v>2229</v>
      </c>
      <c r="H14390" s="265" t="s">
        <v>2231</v>
      </c>
      <c r="I14390" s="265" t="s">
        <v>2185</v>
      </c>
      <c r="J14390" s="266">
        <v>-3420.27</v>
      </c>
      <c r="K14390" s="83" t="str">
        <f>IFERROR(IFERROR(VLOOKUP(I14390,'DE-PARA'!B:D,3,0),VLOOKUP(I14390,'DE-PARA'!C:D,2,0)),"NÃO ENCONTRADO")</f>
        <v>Materiais</v>
      </c>
      <c r="L14390" s="50" t="str">
        <f>VLOOKUP(K14390,'Base -Receita-Despesa'!$B:$AS,1,FALSE)</f>
        <v>Materiais</v>
      </c>
    </row>
    <row r="14391" spans="1:12" x14ac:dyDescent="0.3">
      <c r="A14391" s="82" t="str">
        <f t="shared" si="450"/>
        <v>2019</v>
      </c>
      <c r="B14391" s="260" t="s">
        <v>2228</v>
      </c>
      <c r="C14391" s="261" t="s">
        <v>138</v>
      </c>
      <c r="D14391" s="74" t="str">
        <f t="shared" si="449"/>
        <v>jul/2019</v>
      </c>
      <c r="E14391" s="264">
        <v>43676</v>
      </c>
      <c r="F14391" s="260">
        <v>4066</v>
      </c>
      <c r="G14391" s="260" t="s">
        <v>2229</v>
      </c>
      <c r="H14391" s="265" t="s">
        <v>2231</v>
      </c>
      <c r="I14391" s="265" t="s">
        <v>2185</v>
      </c>
      <c r="J14391" s="266">
        <v>-3051.45</v>
      </c>
      <c r="K14391" s="83" t="str">
        <f>IFERROR(IFERROR(VLOOKUP(I14391,'DE-PARA'!B:D,3,0),VLOOKUP(I14391,'DE-PARA'!C:D,2,0)),"NÃO ENCONTRADO")</f>
        <v>Materiais</v>
      </c>
      <c r="L14391" s="50" t="str">
        <f>VLOOKUP(K14391,'Base -Receita-Despesa'!$B:$AS,1,FALSE)</f>
        <v>Materiais</v>
      </c>
    </row>
    <row r="14392" spans="1:12" x14ac:dyDescent="0.3">
      <c r="A14392" s="82" t="str">
        <f t="shared" si="450"/>
        <v>2019</v>
      </c>
      <c r="B14392" s="260" t="s">
        <v>2228</v>
      </c>
      <c r="C14392" s="261" t="s">
        <v>138</v>
      </c>
      <c r="D14392" s="74" t="str">
        <f t="shared" si="449"/>
        <v>jul/2019</v>
      </c>
      <c r="E14392" s="264">
        <v>43676</v>
      </c>
      <c r="F14392" s="260">
        <v>38330</v>
      </c>
      <c r="G14392" s="260" t="s">
        <v>2229</v>
      </c>
      <c r="H14392" s="265" t="s">
        <v>2231</v>
      </c>
      <c r="I14392" s="265" t="s">
        <v>2185</v>
      </c>
      <c r="J14392" s="266">
        <v>-1010</v>
      </c>
      <c r="K14392" s="83" t="str">
        <f>IFERROR(IFERROR(VLOOKUP(I14392,'DE-PARA'!B:D,3,0),VLOOKUP(I14392,'DE-PARA'!C:D,2,0)),"NÃO ENCONTRADO")</f>
        <v>Materiais</v>
      </c>
      <c r="L14392" s="50" t="str">
        <f>VLOOKUP(K14392,'Base -Receita-Despesa'!$B:$AS,1,FALSE)</f>
        <v>Materiais</v>
      </c>
    </row>
    <row r="14393" spans="1:12" x14ac:dyDescent="0.3">
      <c r="A14393" s="82" t="str">
        <f t="shared" si="450"/>
        <v>2019</v>
      </c>
      <c r="B14393" s="260" t="s">
        <v>2228</v>
      </c>
      <c r="C14393" s="261" t="s">
        <v>138</v>
      </c>
      <c r="D14393" s="74" t="str">
        <f t="shared" si="449"/>
        <v>jul/2019</v>
      </c>
      <c r="E14393" s="264">
        <v>43676</v>
      </c>
      <c r="F14393" s="263">
        <v>38931</v>
      </c>
      <c r="G14393" s="263" t="s">
        <v>2229</v>
      </c>
      <c r="H14393" s="267" t="s">
        <v>2231</v>
      </c>
      <c r="I14393" s="267" t="s">
        <v>2185</v>
      </c>
      <c r="J14393" s="265">
        <v>-610</v>
      </c>
      <c r="K14393" s="83" t="str">
        <f>IFERROR(IFERROR(VLOOKUP(I14393,'DE-PARA'!B:D,3,0),VLOOKUP(I14393,'DE-PARA'!C:D,2,0)),"NÃO ENCONTRADO")</f>
        <v>Materiais</v>
      </c>
      <c r="L14393" s="50" t="str">
        <f>VLOOKUP(K14393,'Base -Receita-Despesa'!$B:$AS,1,FALSE)</f>
        <v>Materiais</v>
      </c>
    </row>
    <row r="14394" spans="1:12" x14ac:dyDescent="0.3">
      <c r="A14394" s="82" t="str">
        <f t="shared" si="450"/>
        <v>2019</v>
      </c>
      <c r="B14394" s="260" t="s">
        <v>2228</v>
      </c>
      <c r="C14394" s="261" t="s">
        <v>138</v>
      </c>
      <c r="D14394" s="74" t="str">
        <f t="shared" si="449"/>
        <v>jul/2019</v>
      </c>
      <c r="E14394" s="264">
        <v>43676</v>
      </c>
      <c r="F14394" s="260" t="s">
        <v>4374</v>
      </c>
      <c r="G14394" s="260" t="s">
        <v>2229</v>
      </c>
      <c r="H14394" s="265" t="s">
        <v>72</v>
      </c>
      <c r="I14394" s="265" t="s">
        <v>1064</v>
      </c>
      <c r="J14394" s="266">
        <v>-462170.21</v>
      </c>
      <c r="K14394" s="83" t="str">
        <f>IFERROR(IFERROR(VLOOKUP(I14394,'DE-PARA'!B:D,3,0),VLOOKUP(I14394,'DE-PARA'!C:D,2,0)),"NÃO ENCONTRADO")</f>
        <v>Saídas Da C/A Por Regates (-)</v>
      </c>
      <c r="L14394" s="50" t="str">
        <f>VLOOKUP(K14394,'Base -Receita-Despesa'!$B:$AS,1,FALSE)</f>
        <v>SAÍDAS DA C/A POR REGATES (-)</v>
      </c>
    </row>
    <row r="14395" spans="1:12" x14ac:dyDescent="0.3">
      <c r="A14395" s="82" t="str">
        <f t="shared" si="450"/>
        <v>2019</v>
      </c>
      <c r="B14395" s="260" t="s">
        <v>2228</v>
      </c>
      <c r="C14395" s="261" t="s">
        <v>138</v>
      </c>
      <c r="D14395" s="74" t="str">
        <f t="shared" si="449"/>
        <v>jul/2019</v>
      </c>
      <c r="E14395" s="264">
        <v>43676</v>
      </c>
      <c r="F14395" s="260">
        <v>970</v>
      </c>
      <c r="G14395" s="260" t="s">
        <v>2229</v>
      </c>
      <c r="H14395" s="265" t="s">
        <v>1106</v>
      </c>
      <c r="I14395" s="265" t="s">
        <v>526</v>
      </c>
      <c r="J14395" s="275">
        <v>-15000</v>
      </c>
      <c r="K14395" s="83" t="str">
        <f>IFERROR(IFERROR(VLOOKUP(I14395,'DE-PARA'!B:D,3,0),VLOOKUP(I14395,'DE-PARA'!C:D,2,0)),"NÃO ENCONTRADO")</f>
        <v>Serviços</v>
      </c>
      <c r="L14395" s="50" t="str">
        <f>VLOOKUP(K14395,'Base -Receita-Despesa'!$B:$AS,1,FALSE)</f>
        <v>Serviços</v>
      </c>
    </row>
    <row r="14396" spans="1:12" x14ac:dyDescent="0.3">
      <c r="A14396" s="82" t="str">
        <f t="shared" si="450"/>
        <v>2019</v>
      </c>
      <c r="B14396" s="260" t="s">
        <v>2228</v>
      </c>
      <c r="C14396" s="261" t="s">
        <v>138</v>
      </c>
      <c r="D14396" s="74" t="str">
        <f t="shared" si="449"/>
        <v>jul/2019</v>
      </c>
      <c r="E14396" s="264">
        <v>43676</v>
      </c>
      <c r="F14396" s="260" t="s">
        <v>4412</v>
      </c>
      <c r="G14396" s="260" t="s">
        <v>2229</v>
      </c>
      <c r="H14396" s="265" t="s">
        <v>4635</v>
      </c>
      <c r="I14396" s="265" t="s">
        <v>130</v>
      </c>
      <c r="J14396" s="265">
        <v>-129.63</v>
      </c>
      <c r="K14396" s="83" t="str">
        <f>IFERROR(IFERROR(VLOOKUP(I14396,'DE-PARA'!B:D,3,0),VLOOKUP(I14396,'DE-PARA'!C:D,2,0)),"NÃO ENCONTRADO")</f>
        <v>Rescisões Trabalhistas</v>
      </c>
      <c r="L14396" s="50" t="str">
        <f>VLOOKUP(K14396,'Base -Receita-Despesa'!$B:$AS,1,FALSE)</f>
        <v>Rescisões Trabalhistas</v>
      </c>
    </row>
    <row r="14397" spans="1:12" x14ac:dyDescent="0.3">
      <c r="A14397" s="82" t="str">
        <f t="shared" si="450"/>
        <v>2019</v>
      </c>
      <c r="B14397" s="260" t="s">
        <v>2228</v>
      </c>
      <c r="C14397" s="261" t="s">
        <v>138</v>
      </c>
      <c r="D14397" s="74" t="str">
        <f t="shared" si="449"/>
        <v>jul/2019</v>
      </c>
      <c r="E14397" s="264">
        <v>43676</v>
      </c>
      <c r="F14397" s="260" t="s">
        <v>3376</v>
      </c>
      <c r="G14397" s="260" t="s">
        <v>2229</v>
      </c>
      <c r="H14397" s="265" t="s">
        <v>4635</v>
      </c>
      <c r="I14397" s="265" t="s">
        <v>130</v>
      </c>
      <c r="J14397" s="266">
        <v>-1640.49</v>
      </c>
      <c r="K14397" s="83" t="str">
        <f>IFERROR(IFERROR(VLOOKUP(I14397,'DE-PARA'!B:D,3,0),VLOOKUP(I14397,'DE-PARA'!C:D,2,0)),"NÃO ENCONTRADO")</f>
        <v>Rescisões Trabalhistas</v>
      </c>
      <c r="L14397" s="50" t="str">
        <f>VLOOKUP(K14397,'Base -Receita-Despesa'!$B:$AS,1,FALSE)</f>
        <v>Rescisões Trabalhistas</v>
      </c>
    </row>
    <row r="14398" spans="1:12" x14ac:dyDescent="0.3">
      <c r="A14398" s="82" t="str">
        <f t="shared" si="450"/>
        <v>2019</v>
      </c>
      <c r="B14398" s="260" t="s">
        <v>2228</v>
      </c>
      <c r="C14398" s="261" t="s">
        <v>138</v>
      </c>
      <c r="D14398" s="74" t="str">
        <f t="shared" si="449"/>
        <v>jul/2019</v>
      </c>
      <c r="E14398" s="264">
        <v>43676</v>
      </c>
      <c r="F14398" s="260" t="s">
        <v>4594</v>
      </c>
      <c r="G14398" s="260" t="s">
        <v>2229</v>
      </c>
      <c r="H14398" s="265" t="s">
        <v>4636</v>
      </c>
      <c r="I14398" s="265" t="s">
        <v>194</v>
      </c>
      <c r="J14398" s="266">
        <v>-3910.46</v>
      </c>
      <c r="K14398" s="83" t="str">
        <f>IFERROR(IFERROR(VLOOKUP(I14398,'DE-PARA'!B:D,3,0),VLOOKUP(I14398,'DE-PARA'!C:D,2,0)),"NÃO ENCONTRADO")</f>
        <v>Encargos sobre Folha de Pagamento</v>
      </c>
      <c r="L14398" s="50" t="str">
        <f>VLOOKUP(K14398,'Base -Receita-Despesa'!$B:$AS,1,FALSE)</f>
        <v>Encargos sobre Folha de Pagamento</v>
      </c>
    </row>
    <row r="14399" spans="1:12" x14ac:dyDescent="0.3">
      <c r="A14399" s="82" t="str">
        <f t="shared" si="450"/>
        <v>2019</v>
      </c>
      <c r="B14399" s="260" t="s">
        <v>2228</v>
      </c>
      <c r="C14399" s="261" t="s">
        <v>138</v>
      </c>
      <c r="D14399" s="74" t="str">
        <f t="shared" si="449"/>
        <v>jul/2019</v>
      </c>
      <c r="E14399" s="264">
        <v>43676</v>
      </c>
      <c r="F14399" s="260" t="s">
        <v>4594</v>
      </c>
      <c r="G14399" s="260" t="s">
        <v>2229</v>
      </c>
      <c r="H14399" s="265" t="s">
        <v>4636</v>
      </c>
      <c r="I14399" s="265" t="s">
        <v>194</v>
      </c>
      <c r="J14399" s="265">
        <v>-64.52</v>
      </c>
      <c r="K14399" s="83" t="str">
        <f>IFERROR(IFERROR(VLOOKUP(I14399,'DE-PARA'!B:D,3,0),VLOOKUP(I14399,'DE-PARA'!C:D,2,0)),"NÃO ENCONTRADO")</f>
        <v>Encargos sobre Folha de Pagamento</v>
      </c>
      <c r="L14399" s="50" t="str">
        <f>VLOOKUP(K14399,'Base -Receita-Despesa'!$B:$AS,1,FALSE)</f>
        <v>Encargos sobre Folha de Pagamento</v>
      </c>
    </row>
    <row r="14400" spans="1:12" x14ac:dyDescent="0.3">
      <c r="A14400" s="82" t="str">
        <f t="shared" si="450"/>
        <v>2019</v>
      </c>
      <c r="B14400" s="260" t="s">
        <v>2228</v>
      </c>
      <c r="C14400" s="261" t="s">
        <v>138</v>
      </c>
      <c r="D14400" s="74" t="str">
        <f t="shared" si="449"/>
        <v>jul/2019</v>
      </c>
      <c r="E14400" s="264">
        <v>43676</v>
      </c>
      <c r="F14400" s="260">
        <v>461673</v>
      </c>
      <c r="G14400" s="260" t="s">
        <v>2229</v>
      </c>
      <c r="H14400" s="265" t="s">
        <v>257</v>
      </c>
      <c r="I14400" s="265" t="s">
        <v>145</v>
      </c>
      <c r="J14400" s="265">
        <v>-913.47</v>
      </c>
      <c r="K14400" s="83" t="str">
        <f>IFERROR(IFERROR(VLOOKUP(I14400,'DE-PARA'!B:D,3,0),VLOOKUP(I14400,'DE-PARA'!C:D,2,0)),"NÃO ENCONTRADO")</f>
        <v>Serviços</v>
      </c>
      <c r="L14400" s="50" t="str">
        <f>VLOOKUP(K14400,'Base -Receita-Despesa'!$B:$AS,1,FALSE)</f>
        <v>Serviços</v>
      </c>
    </row>
    <row r="14401" spans="1:12" x14ac:dyDescent="0.3">
      <c r="A14401" s="82" t="str">
        <f t="shared" si="450"/>
        <v>2019</v>
      </c>
      <c r="B14401" s="260" t="s">
        <v>2228</v>
      </c>
      <c r="C14401" s="261" t="s">
        <v>138</v>
      </c>
      <c r="D14401" s="74" t="str">
        <f t="shared" si="449"/>
        <v>jul/2019</v>
      </c>
      <c r="E14401" s="264">
        <v>43676</v>
      </c>
      <c r="F14401" s="260">
        <v>461673</v>
      </c>
      <c r="G14401" s="260" t="s">
        <v>2229</v>
      </c>
      <c r="H14401" s="265" t="s">
        <v>257</v>
      </c>
      <c r="I14401" s="265" t="s">
        <v>562</v>
      </c>
      <c r="J14401" s="265">
        <v>-81.849999999999994</v>
      </c>
      <c r="K14401" s="83" t="str">
        <f>IFERROR(IFERROR(VLOOKUP(I14401,'DE-PARA'!B:D,3,0),VLOOKUP(I14401,'DE-PARA'!C:D,2,0)),"NÃO ENCONTRADO")</f>
        <v>Outras Saídas</v>
      </c>
      <c r="L14401" s="50" t="str">
        <f>VLOOKUP(K14401,'Base -Receita-Despesa'!$B:$AS,1,FALSE)</f>
        <v>Outras Saídas</v>
      </c>
    </row>
    <row r="14402" spans="1:12" x14ac:dyDescent="0.3">
      <c r="A14402" s="82" t="str">
        <f t="shared" si="450"/>
        <v>2019</v>
      </c>
      <c r="B14402" s="260" t="s">
        <v>2228</v>
      </c>
      <c r="C14402" s="261" t="s">
        <v>138</v>
      </c>
      <c r="D14402" s="74" t="str">
        <f t="shared" si="449"/>
        <v>jul/2019</v>
      </c>
      <c r="E14402" s="264">
        <v>43676</v>
      </c>
      <c r="F14402" s="260">
        <v>457003</v>
      </c>
      <c r="G14402" s="260" t="s">
        <v>2229</v>
      </c>
      <c r="H14402" s="265" t="s">
        <v>257</v>
      </c>
      <c r="I14402" s="265" t="s">
        <v>145</v>
      </c>
      <c r="J14402" s="265">
        <v>-913.47</v>
      </c>
      <c r="K14402" s="83" t="str">
        <f>IFERROR(IFERROR(VLOOKUP(I14402,'DE-PARA'!B:D,3,0),VLOOKUP(I14402,'DE-PARA'!C:D,2,0)),"NÃO ENCONTRADO")</f>
        <v>Serviços</v>
      </c>
      <c r="L14402" s="50" t="str">
        <f>VLOOKUP(K14402,'Base -Receita-Despesa'!$B:$AS,1,FALSE)</f>
        <v>Serviços</v>
      </c>
    </row>
    <row r="14403" spans="1:12" x14ac:dyDescent="0.3">
      <c r="A14403" s="82" t="str">
        <f t="shared" si="450"/>
        <v>2019</v>
      </c>
      <c r="B14403" s="260" t="s">
        <v>2228</v>
      </c>
      <c r="C14403" s="261" t="s">
        <v>138</v>
      </c>
      <c r="D14403" s="74" t="str">
        <f t="shared" si="449"/>
        <v>jul/2019</v>
      </c>
      <c r="E14403" s="264">
        <v>43676</v>
      </c>
      <c r="F14403" s="260">
        <v>457003</v>
      </c>
      <c r="G14403" s="260" t="s">
        <v>2229</v>
      </c>
      <c r="H14403" s="265" t="s">
        <v>257</v>
      </c>
      <c r="I14403" s="265" t="s">
        <v>562</v>
      </c>
      <c r="J14403" s="265">
        <v>-81.849999999999994</v>
      </c>
      <c r="K14403" s="83" t="str">
        <f>IFERROR(IFERROR(VLOOKUP(I14403,'DE-PARA'!B:D,3,0),VLOOKUP(I14403,'DE-PARA'!C:D,2,0)),"NÃO ENCONTRADO")</f>
        <v>Outras Saídas</v>
      </c>
      <c r="L14403" s="50" t="str">
        <f>VLOOKUP(K14403,'Base -Receita-Despesa'!$B:$AS,1,FALSE)</f>
        <v>Outras Saídas</v>
      </c>
    </row>
    <row r="14404" spans="1:12" x14ac:dyDescent="0.3">
      <c r="A14404" s="82" t="str">
        <f t="shared" si="450"/>
        <v>2019</v>
      </c>
      <c r="B14404" s="260" t="s">
        <v>2228</v>
      </c>
      <c r="C14404" s="261" t="s">
        <v>138</v>
      </c>
      <c r="D14404" s="74" t="str">
        <f t="shared" ref="D14404:D14467" si="451">TEXT(E14404,"mmm/aaaa")</f>
        <v>jul/2019</v>
      </c>
      <c r="E14404" s="264">
        <v>43676</v>
      </c>
      <c r="F14404" s="260">
        <v>452424</v>
      </c>
      <c r="G14404" s="260" t="s">
        <v>2229</v>
      </c>
      <c r="H14404" s="265" t="s">
        <v>257</v>
      </c>
      <c r="I14404" s="265" t="s">
        <v>145</v>
      </c>
      <c r="J14404" s="265">
        <v>-913.47</v>
      </c>
      <c r="K14404" s="83" t="str">
        <f>IFERROR(IFERROR(VLOOKUP(I14404,'DE-PARA'!B:D,3,0),VLOOKUP(I14404,'DE-PARA'!C:D,2,0)),"NÃO ENCONTRADO")</f>
        <v>Serviços</v>
      </c>
      <c r="L14404" s="50" t="str">
        <f>VLOOKUP(K14404,'Base -Receita-Despesa'!$B:$AS,1,FALSE)</f>
        <v>Serviços</v>
      </c>
    </row>
    <row r="14405" spans="1:12" x14ac:dyDescent="0.3">
      <c r="A14405" s="82" t="str">
        <f t="shared" si="450"/>
        <v>2019</v>
      </c>
      <c r="B14405" s="260" t="s">
        <v>2228</v>
      </c>
      <c r="C14405" s="261" t="s">
        <v>138</v>
      </c>
      <c r="D14405" s="74" t="str">
        <f t="shared" si="451"/>
        <v>jul/2019</v>
      </c>
      <c r="E14405" s="264">
        <v>43676</v>
      </c>
      <c r="F14405" s="260">
        <v>452424</v>
      </c>
      <c r="G14405" s="260" t="s">
        <v>2229</v>
      </c>
      <c r="H14405" s="265" t="s">
        <v>257</v>
      </c>
      <c r="I14405" s="265" t="s">
        <v>562</v>
      </c>
      <c r="J14405" s="265">
        <v>-81.849999999999994</v>
      </c>
      <c r="K14405" s="83" t="str">
        <f>IFERROR(IFERROR(VLOOKUP(I14405,'DE-PARA'!B:D,3,0),VLOOKUP(I14405,'DE-PARA'!C:D,2,0)),"NÃO ENCONTRADO")</f>
        <v>Outras Saídas</v>
      </c>
      <c r="L14405" s="50" t="str">
        <f>VLOOKUP(K14405,'Base -Receita-Despesa'!$B:$AS,1,FALSE)</f>
        <v>Outras Saídas</v>
      </c>
    </row>
    <row r="14406" spans="1:12" x14ac:dyDescent="0.3">
      <c r="A14406" s="82" t="str">
        <f t="shared" si="450"/>
        <v>2019</v>
      </c>
      <c r="B14406" s="260" t="s">
        <v>2228</v>
      </c>
      <c r="C14406" s="261" t="s">
        <v>138</v>
      </c>
      <c r="D14406" s="74" t="str">
        <f t="shared" si="451"/>
        <v>jul/2019</v>
      </c>
      <c r="E14406" s="264">
        <v>43676</v>
      </c>
      <c r="F14406" s="260">
        <v>3120</v>
      </c>
      <c r="G14406" s="260" t="s">
        <v>2229</v>
      </c>
      <c r="H14406" s="265" t="s">
        <v>4442</v>
      </c>
      <c r="I14406" s="265" t="s">
        <v>241</v>
      </c>
      <c r="J14406" s="265">
        <v>-411.78</v>
      </c>
      <c r="K14406" s="83" t="str">
        <f>IFERROR(IFERROR(VLOOKUP(I14406,'DE-PARA'!B:D,3,0),VLOOKUP(I14406,'DE-PARA'!C:D,2,0)),"NÃO ENCONTRADO")</f>
        <v>Serviços</v>
      </c>
      <c r="L14406" s="50" t="str">
        <f>VLOOKUP(K14406,'Base -Receita-Despesa'!$B:$AS,1,FALSE)</f>
        <v>Serviços</v>
      </c>
    </row>
    <row r="14407" spans="1:12" x14ac:dyDescent="0.3">
      <c r="A14407" s="82" t="str">
        <f t="shared" si="450"/>
        <v>2019</v>
      </c>
      <c r="B14407" s="260" t="s">
        <v>2228</v>
      </c>
      <c r="C14407" s="261" t="s">
        <v>138</v>
      </c>
      <c r="D14407" s="74" t="str">
        <f t="shared" si="451"/>
        <v>jul/2019</v>
      </c>
      <c r="E14407" s="264">
        <v>43676</v>
      </c>
      <c r="F14407" s="260">
        <v>3120</v>
      </c>
      <c r="G14407" s="260" t="s">
        <v>2229</v>
      </c>
      <c r="H14407" s="265" t="s">
        <v>4442</v>
      </c>
      <c r="I14407" s="265" t="s">
        <v>562</v>
      </c>
      <c r="J14407" s="265">
        <v>-3.28</v>
      </c>
      <c r="K14407" s="83" t="str">
        <f>IFERROR(IFERROR(VLOOKUP(I14407,'DE-PARA'!B:D,3,0),VLOOKUP(I14407,'DE-PARA'!C:D,2,0)),"NÃO ENCONTRADO")</f>
        <v>Outras Saídas</v>
      </c>
      <c r="L14407" s="50" t="str">
        <f>VLOOKUP(K14407,'Base -Receita-Despesa'!$B:$AS,1,FALSE)</f>
        <v>Outras Saídas</v>
      </c>
    </row>
    <row r="14408" spans="1:12" x14ac:dyDescent="0.3">
      <c r="A14408" s="82" t="str">
        <f t="shared" si="450"/>
        <v>2019</v>
      </c>
      <c r="B14408" s="260" t="s">
        <v>2228</v>
      </c>
      <c r="C14408" s="261" t="s">
        <v>138</v>
      </c>
      <c r="D14408" s="74" t="str">
        <f t="shared" si="451"/>
        <v>jul/2019</v>
      </c>
      <c r="E14408" s="264">
        <v>43676</v>
      </c>
      <c r="F14408" s="260" t="s">
        <v>1261</v>
      </c>
      <c r="G14408" s="260" t="s">
        <v>2229</v>
      </c>
      <c r="H14408" s="265" t="s">
        <v>2250</v>
      </c>
      <c r="I14408" s="265" t="s">
        <v>135</v>
      </c>
      <c r="J14408" s="265">
        <v>-9.5</v>
      </c>
      <c r="K14408" s="83" t="str">
        <f>IFERROR(IFERROR(VLOOKUP(I14408,'DE-PARA'!B:D,3,0),VLOOKUP(I14408,'DE-PARA'!C:D,2,0)),"NÃO ENCONTRADO")</f>
        <v>Outras Saídas</v>
      </c>
      <c r="L14408" s="50" t="str">
        <f>VLOOKUP(K14408,'Base -Receita-Despesa'!$B:$AS,1,FALSE)</f>
        <v>Outras Saídas</v>
      </c>
    </row>
    <row r="14409" spans="1:12" x14ac:dyDescent="0.3">
      <c r="A14409" s="82" t="str">
        <f t="shared" si="450"/>
        <v>2019</v>
      </c>
      <c r="B14409" s="260" t="s">
        <v>2228</v>
      </c>
      <c r="C14409" s="261" t="s">
        <v>138</v>
      </c>
      <c r="D14409" s="74" t="str">
        <f t="shared" si="451"/>
        <v>jul/2019</v>
      </c>
      <c r="E14409" s="264">
        <v>43676</v>
      </c>
      <c r="F14409" s="260" t="s">
        <v>1261</v>
      </c>
      <c r="G14409" s="260" t="s">
        <v>2229</v>
      </c>
      <c r="H14409" s="265" t="s">
        <v>2250</v>
      </c>
      <c r="I14409" s="265" t="s">
        <v>135</v>
      </c>
      <c r="J14409" s="265">
        <v>-9.5</v>
      </c>
      <c r="K14409" s="83" t="str">
        <f>IFERROR(IFERROR(VLOOKUP(I14409,'DE-PARA'!B:D,3,0),VLOOKUP(I14409,'DE-PARA'!C:D,2,0)),"NÃO ENCONTRADO")</f>
        <v>Outras Saídas</v>
      </c>
      <c r="L14409" s="50" t="str">
        <f>VLOOKUP(K14409,'Base -Receita-Despesa'!$B:$AS,1,FALSE)</f>
        <v>Outras Saídas</v>
      </c>
    </row>
    <row r="14410" spans="1:12" x14ac:dyDescent="0.3">
      <c r="A14410" s="82" t="str">
        <f t="shared" si="450"/>
        <v>2019</v>
      </c>
      <c r="B14410" s="260" t="s">
        <v>2228</v>
      </c>
      <c r="C14410" s="261" t="s">
        <v>138</v>
      </c>
      <c r="D14410" s="74" t="str">
        <f t="shared" si="451"/>
        <v>jul/2019</v>
      </c>
      <c r="E14410" s="264">
        <v>43676</v>
      </c>
      <c r="F14410" s="260" t="s">
        <v>1061</v>
      </c>
      <c r="G14410" s="260" t="s">
        <v>2229</v>
      </c>
      <c r="H14410" s="265" t="s">
        <v>4370</v>
      </c>
      <c r="I14410" s="265" t="s">
        <v>126</v>
      </c>
      <c r="J14410" s="266">
        <v>500000</v>
      </c>
      <c r="K14410" s="83" t="str">
        <f>IFERROR(IFERROR(VLOOKUP(I14410,'DE-PARA'!B:D,3,0),VLOOKUP(I14410,'DE-PARA'!C:D,2,0)),"NÃO ENCONTRADO")</f>
        <v>TEV – Transferências Entre Contas (Entradas)</v>
      </c>
      <c r="L14410" s="50" t="str">
        <f>VLOOKUP(K14410,'Base -Receita-Despesa'!$B:$AS,1,FALSE)</f>
        <v>TEV – Transferências Entre Contas (Entradas)</v>
      </c>
    </row>
    <row r="14411" spans="1:12" x14ac:dyDescent="0.3">
      <c r="A14411" s="82" t="str">
        <f t="shared" si="450"/>
        <v>2019</v>
      </c>
      <c r="B14411" s="260" t="s">
        <v>2240</v>
      </c>
      <c r="C14411" s="261" t="s">
        <v>138</v>
      </c>
      <c r="D14411" s="74" t="str">
        <f t="shared" si="451"/>
        <v>jul/2019</v>
      </c>
      <c r="E14411" s="264">
        <v>43677</v>
      </c>
      <c r="F14411" s="260" t="s">
        <v>250</v>
      </c>
      <c r="G14411" s="260" t="s">
        <v>2229</v>
      </c>
      <c r="H14411" s="265" t="s">
        <v>4637</v>
      </c>
      <c r="I14411" s="265" t="s">
        <v>2171</v>
      </c>
      <c r="J14411" s="265">
        <v>54.56</v>
      </c>
      <c r="K14411" s="83" t="str">
        <f>IFERROR(IFERROR(VLOOKUP(I14411,'DE-PARA'!B:D,3,0),VLOOKUP(I14411,'DE-PARA'!C:D,2,0)),"NÃO ENCONTRADO")</f>
        <v>Rendimentos sobre Aplicações Financeiras</v>
      </c>
      <c r="L14411" s="50" t="str">
        <f>VLOOKUP(K14411,'Base -Receita-Despesa'!$B:$AS,1,FALSE)</f>
        <v>Rendimentos sobre Aplicações Financeiras</v>
      </c>
    </row>
    <row r="14412" spans="1:12" x14ac:dyDescent="0.3">
      <c r="A14412" s="82" t="str">
        <f t="shared" si="450"/>
        <v>2019</v>
      </c>
      <c r="B14412" s="260" t="s">
        <v>2240</v>
      </c>
      <c r="C14412" s="261" t="s">
        <v>138</v>
      </c>
      <c r="D14412" s="74" t="str">
        <f t="shared" si="451"/>
        <v>jul/2019</v>
      </c>
      <c r="E14412" s="264">
        <v>43677</v>
      </c>
      <c r="F14412" s="260" t="s">
        <v>1070</v>
      </c>
      <c r="G14412" s="260" t="s">
        <v>2229</v>
      </c>
      <c r="H14412" s="265" t="s">
        <v>1071</v>
      </c>
      <c r="I14412" s="265" t="s">
        <v>2237</v>
      </c>
      <c r="J14412" s="266">
        <v>1782224.12</v>
      </c>
      <c r="K14412" s="83" t="str">
        <f>IFERROR(IFERROR(VLOOKUP(I14412,'DE-PARA'!B:D,3,0),VLOOKUP(I14412,'DE-PARA'!C:D,2,0)),"NÃO ENCONTRADO")</f>
        <v>Entrada Conta Aplicação (+)</v>
      </c>
      <c r="L14412" s="50" t="str">
        <f>VLOOKUP(K14412,'Base -Receita-Despesa'!$B:$AS,1,FALSE)</f>
        <v>ENTRADA CONTA APLICAÇÃO (+)</v>
      </c>
    </row>
    <row r="14413" spans="1:12" x14ac:dyDescent="0.3">
      <c r="A14413" s="82" t="str">
        <f t="shared" si="450"/>
        <v>2019</v>
      </c>
      <c r="B14413" s="260" t="s">
        <v>2240</v>
      </c>
      <c r="C14413" s="261" t="s">
        <v>138</v>
      </c>
      <c r="D14413" s="74" t="str">
        <f t="shared" si="451"/>
        <v>jul/2019</v>
      </c>
      <c r="E14413" s="264">
        <v>43677</v>
      </c>
      <c r="F14413" s="260" t="s">
        <v>1061</v>
      </c>
      <c r="G14413" s="260" t="s">
        <v>2229</v>
      </c>
      <c r="H14413" s="265" t="s">
        <v>4370</v>
      </c>
      <c r="I14413" s="265" t="s">
        <v>126</v>
      </c>
      <c r="J14413" s="266">
        <v>-500000</v>
      </c>
      <c r="K14413" s="83" t="str">
        <f>IFERROR(IFERROR(VLOOKUP(I14413,'DE-PARA'!B:D,3,0),VLOOKUP(I14413,'DE-PARA'!C:D,2,0)),"NÃO ENCONTRADO")</f>
        <v>TEV – Transferências Entre Contas (Entradas)</v>
      </c>
      <c r="L14413" s="50" t="str">
        <f>VLOOKUP(K14413,'Base -Receita-Despesa'!$B:$AS,1,FALSE)</f>
        <v>TEV – Transferências Entre Contas (Entradas)</v>
      </c>
    </row>
    <row r="14414" spans="1:12" x14ac:dyDescent="0.3">
      <c r="A14414" s="82" t="str">
        <f t="shared" si="450"/>
        <v>2019</v>
      </c>
      <c r="B14414" s="260" t="s">
        <v>2240</v>
      </c>
      <c r="C14414" s="261" t="s">
        <v>138</v>
      </c>
      <c r="D14414" s="74" t="str">
        <f t="shared" si="451"/>
        <v>jul/2019</v>
      </c>
      <c r="E14414" s="264">
        <v>43677</v>
      </c>
      <c r="F14414" s="260" t="s">
        <v>1061</v>
      </c>
      <c r="G14414" s="260" t="s">
        <v>2229</v>
      </c>
      <c r="H14414" s="265" t="s">
        <v>4370</v>
      </c>
      <c r="I14414" s="265" t="s">
        <v>126</v>
      </c>
      <c r="J14414" s="266">
        <v>-1282224.1200000001</v>
      </c>
      <c r="K14414" s="83" t="str">
        <f>IFERROR(IFERROR(VLOOKUP(I14414,'DE-PARA'!B:D,3,0),VLOOKUP(I14414,'DE-PARA'!C:D,2,0)),"NÃO ENCONTRADO")</f>
        <v>TEV – Transferências Entre Contas (Entradas)</v>
      </c>
      <c r="L14414" s="50" t="str">
        <f>VLOOKUP(K14414,'Base -Receita-Despesa'!$B:$AS,1,FALSE)</f>
        <v>TEV – Transferências Entre Contas (Entradas)</v>
      </c>
    </row>
    <row r="14415" spans="1:12" x14ac:dyDescent="0.3">
      <c r="A14415" s="82" t="str">
        <f t="shared" si="450"/>
        <v>2019</v>
      </c>
      <c r="B14415" s="260" t="s">
        <v>2228</v>
      </c>
      <c r="C14415" s="261" t="s">
        <v>138</v>
      </c>
      <c r="D14415" s="74" t="str">
        <f t="shared" si="451"/>
        <v>jul/2019</v>
      </c>
      <c r="E14415" s="264">
        <v>43677</v>
      </c>
      <c r="F14415" s="260" t="s">
        <v>1267</v>
      </c>
      <c r="G14415" s="260" t="s">
        <v>2229</v>
      </c>
      <c r="H14415" s="265" t="s">
        <v>4638</v>
      </c>
      <c r="I14415" s="265" t="s">
        <v>160</v>
      </c>
      <c r="J14415" s="265">
        <v>706.62</v>
      </c>
      <c r="K14415" s="83" t="str">
        <f>IFERROR(IFERROR(VLOOKUP(I14415,'DE-PARA'!B:D,3,0),VLOOKUP(I14415,'DE-PARA'!C:D,2,0)),"NÃO ENCONTRADO")</f>
        <v>Outras Saídas</v>
      </c>
      <c r="L14415" s="50" t="str">
        <f>VLOOKUP(K14415,'Base -Receita-Despesa'!$B:$AS,1,FALSE)</f>
        <v>Outras Saídas</v>
      </c>
    </row>
    <row r="14416" spans="1:12" x14ac:dyDescent="0.3">
      <c r="A14416" s="82" t="str">
        <f t="shared" si="450"/>
        <v>2019</v>
      </c>
      <c r="B14416" s="260" t="s">
        <v>2228</v>
      </c>
      <c r="C14416" s="261" t="s">
        <v>138</v>
      </c>
      <c r="D14416" s="74" t="str">
        <f t="shared" si="451"/>
        <v>jul/2019</v>
      </c>
      <c r="E14416" s="264">
        <v>43677</v>
      </c>
      <c r="F14416" s="260">
        <v>38656</v>
      </c>
      <c r="G14416" s="260" t="s">
        <v>2229</v>
      </c>
      <c r="H14416" s="265" t="s">
        <v>2231</v>
      </c>
      <c r="I14416" s="265" t="s">
        <v>2185</v>
      </c>
      <c r="J14416" s="265">
        <v>-978</v>
      </c>
      <c r="K14416" s="83" t="str">
        <f>IFERROR(IFERROR(VLOOKUP(I14416,'DE-PARA'!B:D,3,0),VLOOKUP(I14416,'DE-PARA'!C:D,2,0)),"NÃO ENCONTRADO")</f>
        <v>Materiais</v>
      </c>
      <c r="L14416" s="50" t="str">
        <f>VLOOKUP(K14416,'Base -Receita-Despesa'!$B:$AS,1,FALSE)</f>
        <v>Materiais</v>
      </c>
    </row>
    <row r="14417" spans="1:12" x14ac:dyDescent="0.3">
      <c r="A14417" s="82" t="str">
        <f t="shared" si="450"/>
        <v>2019</v>
      </c>
      <c r="B14417" s="260" t="s">
        <v>2228</v>
      </c>
      <c r="C14417" s="261" t="s">
        <v>138</v>
      </c>
      <c r="D14417" s="74" t="str">
        <f t="shared" si="451"/>
        <v>jul/2019</v>
      </c>
      <c r="E14417" s="264">
        <v>43677</v>
      </c>
      <c r="F14417" s="260">
        <v>38580</v>
      </c>
      <c r="G14417" s="260" t="s">
        <v>2229</v>
      </c>
      <c r="H14417" s="265" t="s">
        <v>2231</v>
      </c>
      <c r="I14417" s="265" t="s">
        <v>2185</v>
      </c>
      <c r="J14417" s="265">
        <v>-978</v>
      </c>
      <c r="K14417" s="83" t="str">
        <f>IFERROR(IFERROR(VLOOKUP(I14417,'DE-PARA'!B:D,3,0),VLOOKUP(I14417,'DE-PARA'!C:D,2,0)),"NÃO ENCONTRADO")</f>
        <v>Materiais</v>
      </c>
      <c r="L14417" s="50" t="str">
        <f>VLOOKUP(K14417,'Base -Receita-Despesa'!$B:$AS,1,FALSE)</f>
        <v>Materiais</v>
      </c>
    </row>
    <row r="14418" spans="1:12" x14ac:dyDescent="0.3">
      <c r="A14418" s="82" t="str">
        <f t="shared" si="450"/>
        <v>2019</v>
      </c>
      <c r="B14418" s="260" t="s">
        <v>2228</v>
      </c>
      <c r="C14418" s="261" t="s">
        <v>138</v>
      </c>
      <c r="D14418" s="74" t="str">
        <f t="shared" si="451"/>
        <v>jul/2019</v>
      </c>
      <c r="E14418" s="264">
        <v>43677</v>
      </c>
      <c r="F14418" s="260">
        <v>38791</v>
      </c>
      <c r="G14418" s="260" t="s">
        <v>2229</v>
      </c>
      <c r="H14418" s="265" t="s">
        <v>2231</v>
      </c>
      <c r="I14418" s="265" t="s">
        <v>2185</v>
      </c>
      <c r="J14418" s="266">
        <v>-1010</v>
      </c>
      <c r="K14418" s="83" t="str">
        <f>IFERROR(IFERROR(VLOOKUP(I14418,'DE-PARA'!B:D,3,0),VLOOKUP(I14418,'DE-PARA'!C:D,2,0)),"NÃO ENCONTRADO")</f>
        <v>Materiais</v>
      </c>
      <c r="L14418" s="50" t="str">
        <f>VLOOKUP(K14418,'Base -Receita-Despesa'!$B:$AS,1,FALSE)</f>
        <v>Materiais</v>
      </c>
    </row>
    <row r="14419" spans="1:12" x14ac:dyDescent="0.3">
      <c r="A14419" s="82" t="str">
        <f t="shared" si="450"/>
        <v>2019</v>
      </c>
      <c r="B14419" s="260" t="s">
        <v>2228</v>
      </c>
      <c r="C14419" s="261" t="s">
        <v>138</v>
      </c>
      <c r="D14419" s="74" t="str">
        <f t="shared" si="451"/>
        <v>jul/2019</v>
      </c>
      <c r="E14419" s="264">
        <v>43677</v>
      </c>
      <c r="F14419" s="260" t="s">
        <v>4517</v>
      </c>
      <c r="G14419" s="260" t="s">
        <v>2229</v>
      </c>
      <c r="H14419" s="265" t="s">
        <v>4545</v>
      </c>
      <c r="I14419" s="265" t="s">
        <v>2209</v>
      </c>
      <c r="J14419" s="265">
        <v>-126.68</v>
      </c>
      <c r="K14419" s="83" t="str">
        <f>IFERROR(IFERROR(VLOOKUP(I14419,'DE-PARA'!B:D,3,0),VLOOKUP(I14419,'DE-PARA'!C:D,2,0)),"NÃO ENCONTRADO")</f>
        <v>Despesas com Viagens</v>
      </c>
      <c r="L14419" s="50" t="str">
        <f>VLOOKUP(K14419,'Base -Receita-Despesa'!$B:$AS,1,FALSE)</f>
        <v>Despesas com Viagens</v>
      </c>
    </row>
    <row r="14420" spans="1:12" x14ac:dyDescent="0.3">
      <c r="A14420" s="82" t="str">
        <f t="shared" si="450"/>
        <v>2019</v>
      </c>
      <c r="B14420" s="260" t="s">
        <v>2228</v>
      </c>
      <c r="C14420" s="261" t="s">
        <v>138</v>
      </c>
      <c r="D14420" s="74" t="str">
        <f t="shared" si="451"/>
        <v>jul/2019</v>
      </c>
      <c r="E14420" s="264">
        <v>43677</v>
      </c>
      <c r="F14420" s="260" t="s">
        <v>4374</v>
      </c>
      <c r="G14420" s="260" t="s">
        <v>2229</v>
      </c>
      <c r="H14420" s="265" t="s">
        <v>72</v>
      </c>
      <c r="I14420" s="265" t="s">
        <v>1064</v>
      </c>
      <c r="J14420" s="266">
        <v>-1776472.51</v>
      </c>
      <c r="K14420" s="83" t="str">
        <f>IFERROR(IFERROR(VLOOKUP(I14420,'DE-PARA'!B:D,3,0),VLOOKUP(I14420,'DE-PARA'!C:D,2,0)),"NÃO ENCONTRADO")</f>
        <v>Saídas Da C/A Por Regates (-)</v>
      </c>
      <c r="L14420" s="50" t="str">
        <f>VLOOKUP(K14420,'Base -Receita-Despesa'!$B:$AS,1,FALSE)</f>
        <v>SAÍDAS DA C/A POR REGATES (-)</v>
      </c>
    </row>
    <row r="14421" spans="1:12" x14ac:dyDescent="0.3">
      <c r="A14421" s="82" t="str">
        <f t="shared" si="450"/>
        <v>2019</v>
      </c>
      <c r="B14421" s="260" t="s">
        <v>2228</v>
      </c>
      <c r="C14421" s="261" t="s">
        <v>138</v>
      </c>
      <c r="D14421" s="74" t="str">
        <f t="shared" si="451"/>
        <v>jul/2019</v>
      </c>
      <c r="E14421" s="264">
        <v>43677</v>
      </c>
      <c r="F14421" s="260" t="s">
        <v>4517</v>
      </c>
      <c r="G14421" s="260" t="s">
        <v>2229</v>
      </c>
      <c r="H14421" s="265" t="s">
        <v>1508</v>
      </c>
      <c r="I14421" s="265" t="s">
        <v>2209</v>
      </c>
      <c r="J14421" s="265">
        <v>-313.16000000000003</v>
      </c>
      <c r="K14421" s="83" t="str">
        <f>IFERROR(IFERROR(VLOOKUP(I14421,'DE-PARA'!B:D,3,0),VLOOKUP(I14421,'DE-PARA'!C:D,2,0)),"NÃO ENCONTRADO")</f>
        <v>Despesas com Viagens</v>
      </c>
      <c r="L14421" s="50" t="str">
        <f>VLOOKUP(K14421,'Base -Receita-Despesa'!$B:$AS,1,FALSE)</f>
        <v>Despesas com Viagens</v>
      </c>
    </row>
    <row r="14422" spans="1:12" x14ac:dyDescent="0.3">
      <c r="A14422" s="82" t="str">
        <f t="shared" si="450"/>
        <v>2019</v>
      </c>
      <c r="B14422" s="260" t="s">
        <v>2228</v>
      </c>
      <c r="C14422" s="261" t="s">
        <v>138</v>
      </c>
      <c r="D14422" s="74" t="str">
        <f t="shared" si="451"/>
        <v>jul/2019</v>
      </c>
      <c r="E14422" s="264">
        <v>43677</v>
      </c>
      <c r="F14422" s="260" t="s">
        <v>4517</v>
      </c>
      <c r="G14422" s="260" t="s">
        <v>2229</v>
      </c>
      <c r="H14422" s="265" t="s">
        <v>1508</v>
      </c>
      <c r="I14422" s="265" t="s">
        <v>2209</v>
      </c>
      <c r="J14422" s="265">
        <v>-131.58000000000001</v>
      </c>
      <c r="K14422" s="83" t="str">
        <f>IFERROR(IFERROR(VLOOKUP(I14422,'DE-PARA'!B:D,3,0),VLOOKUP(I14422,'DE-PARA'!C:D,2,0)),"NÃO ENCONTRADO")</f>
        <v>Despesas com Viagens</v>
      </c>
      <c r="L14422" s="50" t="str">
        <f>VLOOKUP(K14422,'Base -Receita-Despesa'!$B:$AS,1,FALSE)</f>
        <v>Despesas com Viagens</v>
      </c>
    </row>
    <row r="14423" spans="1:12" x14ac:dyDescent="0.3">
      <c r="A14423" s="82" t="str">
        <f t="shared" si="450"/>
        <v>2019</v>
      </c>
      <c r="B14423" s="260" t="s">
        <v>2228</v>
      </c>
      <c r="C14423" s="261" t="s">
        <v>138</v>
      </c>
      <c r="D14423" s="74" t="str">
        <f t="shared" si="451"/>
        <v>jul/2019</v>
      </c>
      <c r="E14423" s="264">
        <v>43677</v>
      </c>
      <c r="F14423" s="260" t="s">
        <v>1261</v>
      </c>
      <c r="G14423" s="260" t="s">
        <v>2229</v>
      </c>
      <c r="H14423" s="265" t="s">
        <v>262</v>
      </c>
      <c r="I14423" s="265" t="s">
        <v>135</v>
      </c>
      <c r="J14423" s="265">
        <v>-11.07</v>
      </c>
      <c r="K14423" s="83" t="str">
        <f>IFERROR(IFERROR(VLOOKUP(I14423,'DE-PARA'!B:D,3,0),VLOOKUP(I14423,'DE-PARA'!C:D,2,0)),"NÃO ENCONTRADO")</f>
        <v>Outras Saídas</v>
      </c>
      <c r="L14423" s="50" t="str">
        <f>VLOOKUP(K14423,'Base -Receita-Despesa'!$B:$AS,1,FALSE)</f>
        <v>Outras Saídas</v>
      </c>
    </row>
    <row r="14424" spans="1:12" x14ac:dyDescent="0.3">
      <c r="A14424" s="82" t="str">
        <f t="shared" si="450"/>
        <v>2019</v>
      </c>
      <c r="B14424" s="260" t="s">
        <v>2228</v>
      </c>
      <c r="C14424" s="261" t="s">
        <v>138</v>
      </c>
      <c r="D14424" s="74" t="str">
        <f t="shared" si="451"/>
        <v>jul/2019</v>
      </c>
      <c r="E14424" s="264">
        <v>43677</v>
      </c>
      <c r="F14424" s="260" t="s">
        <v>4517</v>
      </c>
      <c r="G14424" s="260" t="s">
        <v>2229</v>
      </c>
      <c r="H14424" s="265" t="s">
        <v>2958</v>
      </c>
      <c r="I14424" s="265" t="s">
        <v>2209</v>
      </c>
      <c r="J14424" s="265">
        <v>-43.75</v>
      </c>
      <c r="K14424" s="83" t="str">
        <f>IFERROR(IFERROR(VLOOKUP(I14424,'DE-PARA'!B:D,3,0),VLOOKUP(I14424,'DE-PARA'!C:D,2,0)),"NÃO ENCONTRADO")</f>
        <v>Despesas com Viagens</v>
      </c>
      <c r="L14424" s="50" t="str">
        <f>VLOOKUP(K14424,'Base -Receita-Despesa'!$B:$AS,1,FALSE)</f>
        <v>Despesas com Viagens</v>
      </c>
    </row>
    <row r="14425" spans="1:12" x14ac:dyDescent="0.3">
      <c r="A14425" s="82" t="str">
        <f t="shared" si="450"/>
        <v>2019</v>
      </c>
      <c r="B14425" s="260" t="s">
        <v>2228</v>
      </c>
      <c r="C14425" s="261" t="s">
        <v>138</v>
      </c>
      <c r="D14425" s="74" t="str">
        <f t="shared" si="451"/>
        <v>jul/2019</v>
      </c>
      <c r="E14425" s="264">
        <v>43677</v>
      </c>
      <c r="F14425" s="260" t="s">
        <v>1261</v>
      </c>
      <c r="G14425" s="260" t="s">
        <v>2229</v>
      </c>
      <c r="H14425" s="265" t="s">
        <v>879</v>
      </c>
      <c r="I14425" s="265" t="s">
        <v>135</v>
      </c>
      <c r="J14425" s="265">
        <v>-9.5</v>
      </c>
      <c r="K14425" s="83" t="str">
        <f>IFERROR(IFERROR(VLOOKUP(I14425,'DE-PARA'!B:D,3,0),VLOOKUP(I14425,'DE-PARA'!C:D,2,0)),"NÃO ENCONTRADO")</f>
        <v>Outras Saídas</v>
      </c>
      <c r="L14425" s="50" t="str">
        <f>VLOOKUP(K14425,'Base -Receita-Despesa'!$B:$AS,1,FALSE)</f>
        <v>Outras Saídas</v>
      </c>
    </row>
    <row r="14426" spans="1:12" x14ac:dyDescent="0.3">
      <c r="A14426" s="82" t="str">
        <f t="shared" si="450"/>
        <v>2019</v>
      </c>
      <c r="B14426" s="260" t="s">
        <v>2228</v>
      </c>
      <c r="C14426" s="261" t="s">
        <v>138</v>
      </c>
      <c r="D14426" s="74" t="str">
        <f t="shared" si="451"/>
        <v>jul/2019</v>
      </c>
      <c r="E14426" s="264">
        <v>43677</v>
      </c>
      <c r="F14426" s="260" t="s">
        <v>1261</v>
      </c>
      <c r="G14426" s="260" t="s">
        <v>2229</v>
      </c>
      <c r="H14426" s="265" t="s">
        <v>879</v>
      </c>
      <c r="I14426" s="265" t="s">
        <v>135</v>
      </c>
      <c r="J14426" s="265">
        <v>-9.5</v>
      </c>
      <c r="K14426" s="83" t="str">
        <f>IFERROR(IFERROR(VLOOKUP(I14426,'DE-PARA'!B:D,3,0),VLOOKUP(I14426,'DE-PARA'!C:D,2,0)),"NÃO ENCONTRADO")</f>
        <v>Outras Saídas</v>
      </c>
      <c r="L14426" s="50" t="str">
        <f>VLOOKUP(K14426,'Base -Receita-Despesa'!$B:$AS,1,FALSE)</f>
        <v>Outras Saídas</v>
      </c>
    </row>
    <row r="14427" spans="1:12" x14ac:dyDescent="0.3">
      <c r="A14427" s="82" t="str">
        <f t="shared" si="450"/>
        <v>2019</v>
      </c>
      <c r="B14427" s="260" t="s">
        <v>2228</v>
      </c>
      <c r="C14427" s="261" t="s">
        <v>138</v>
      </c>
      <c r="D14427" s="74" t="str">
        <f t="shared" si="451"/>
        <v>jul/2019</v>
      </c>
      <c r="E14427" s="264">
        <v>43677</v>
      </c>
      <c r="F14427" s="260" t="s">
        <v>1261</v>
      </c>
      <c r="G14427" s="260" t="s">
        <v>2229</v>
      </c>
      <c r="H14427" s="265" t="s">
        <v>879</v>
      </c>
      <c r="I14427" s="265" t="s">
        <v>135</v>
      </c>
      <c r="J14427" s="265">
        <v>-9.5</v>
      </c>
      <c r="K14427" s="83" t="str">
        <f>IFERROR(IFERROR(VLOOKUP(I14427,'DE-PARA'!B:D,3,0),VLOOKUP(I14427,'DE-PARA'!C:D,2,0)),"NÃO ENCONTRADO")</f>
        <v>Outras Saídas</v>
      </c>
      <c r="L14427" s="50" t="str">
        <f>VLOOKUP(K14427,'Base -Receita-Despesa'!$B:$AS,1,FALSE)</f>
        <v>Outras Saídas</v>
      </c>
    </row>
    <row r="14428" spans="1:12" x14ac:dyDescent="0.3">
      <c r="A14428" s="82" t="str">
        <f t="shared" si="450"/>
        <v>2019</v>
      </c>
      <c r="B14428" s="260" t="s">
        <v>2228</v>
      </c>
      <c r="C14428" s="261" t="s">
        <v>138</v>
      </c>
      <c r="D14428" s="74" t="str">
        <f t="shared" si="451"/>
        <v>jul/2019</v>
      </c>
      <c r="E14428" s="264">
        <v>43677</v>
      </c>
      <c r="F14428" s="260" t="s">
        <v>1261</v>
      </c>
      <c r="G14428" s="260" t="s">
        <v>2229</v>
      </c>
      <c r="H14428" s="265" t="s">
        <v>879</v>
      </c>
      <c r="I14428" s="265" t="s">
        <v>4639</v>
      </c>
      <c r="J14428" s="265">
        <v>-9.5</v>
      </c>
      <c r="K14428" s="83" t="str">
        <f>IFERROR(IFERROR(VLOOKUP(I14428,'DE-PARA'!B:D,3,0),VLOOKUP(I14428,'DE-PARA'!C:D,2,0)),"NÃO ENCONTRADO")</f>
        <v>Outras Saídas</v>
      </c>
      <c r="L14428" s="50" t="str">
        <f>VLOOKUP(K14428,'Base -Receita-Despesa'!$B:$AS,1,FALSE)</f>
        <v>Outras Saídas</v>
      </c>
    </row>
    <row r="14429" spans="1:12" x14ac:dyDescent="0.3">
      <c r="A14429" s="82" t="str">
        <f t="shared" si="450"/>
        <v>2019</v>
      </c>
      <c r="B14429" s="260" t="s">
        <v>2228</v>
      </c>
      <c r="C14429" s="261" t="s">
        <v>138</v>
      </c>
      <c r="D14429" s="74" t="str">
        <f t="shared" si="451"/>
        <v>jul/2019</v>
      </c>
      <c r="E14429" s="264">
        <v>43677</v>
      </c>
      <c r="F14429" s="260" t="s">
        <v>1261</v>
      </c>
      <c r="G14429" s="260" t="s">
        <v>2229</v>
      </c>
      <c r="H14429" s="265" t="s">
        <v>879</v>
      </c>
      <c r="I14429" s="265" t="s">
        <v>135</v>
      </c>
      <c r="J14429" s="265">
        <v>-9.5</v>
      </c>
      <c r="K14429" s="83" t="str">
        <f>IFERROR(IFERROR(VLOOKUP(I14429,'DE-PARA'!B:D,3,0),VLOOKUP(I14429,'DE-PARA'!C:D,2,0)),"NÃO ENCONTRADO")</f>
        <v>Outras Saídas</v>
      </c>
      <c r="L14429" s="50" t="str">
        <f>VLOOKUP(K14429,'Base -Receita-Despesa'!$B:$AS,1,FALSE)</f>
        <v>Outras Saídas</v>
      </c>
    </row>
    <row r="14430" spans="1:12" x14ac:dyDescent="0.3">
      <c r="A14430" s="82" t="str">
        <f t="shared" si="450"/>
        <v>2019</v>
      </c>
      <c r="B14430" s="260" t="s">
        <v>2228</v>
      </c>
      <c r="C14430" s="261" t="s">
        <v>138</v>
      </c>
      <c r="D14430" s="74" t="str">
        <f t="shared" si="451"/>
        <v>jul/2019</v>
      </c>
      <c r="E14430" s="264">
        <v>43677</v>
      </c>
      <c r="F14430" s="260" t="s">
        <v>1261</v>
      </c>
      <c r="G14430" s="260" t="s">
        <v>2229</v>
      </c>
      <c r="H14430" s="265" t="s">
        <v>879</v>
      </c>
      <c r="I14430" s="265" t="s">
        <v>135</v>
      </c>
      <c r="J14430" s="265">
        <v>-9.5</v>
      </c>
      <c r="K14430" s="83" t="str">
        <f>IFERROR(IFERROR(VLOOKUP(I14430,'DE-PARA'!B:D,3,0),VLOOKUP(I14430,'DE-PARA'!C:D,2,0)),"NÃO ENCONTRADO")</f>
        <v>Outras Saídas</v>
      </c>
      <c r="L14430" s="50" t="str">
        <f>VLOOKUP(K14430,'Base -Receita-Despesa'!$B:$AS,1,FALSE)</f>
        <v>Outras Saídas</v>
      </c>
    </row>
    <row r="14431" spans="1:12" x14ac:dyDescent="0.3">
      <c r="A14431" s="82" t="str">
        <f t="shared" si="450"/>
        <v>2019</v>
      </c>
      <c r="B14431" s="260" t="s">
        <v>2228</v>
      </c>
      <c r="C14431" s="261" t="s">
        <v>138</v>
      </c>
      <c r="D14431" s="74" t="str">
        <f t="shared" si="451"/>
        <v>jul/2019</v>
      </c>
      <c r="E14431" s="264">
        <v>43677</v>
      </c>
      <c r="F14431" s="260" t="s">
        <v>1261</v>
      </c>
      <c r="G14431" s="260" t="s">
        <v>2229</v>
      </c>
      <c r="H14431" s="265" t="s">
        <v>879</v>
      </c>
      <c r="I14431" s="265" t="s">
        <v>135</v>
      </c>
      <c r="J14431" s="265">
        <v>-9.5</v>
      </c>
      <c r="K14431" s="83" t="str">
        <f>IFERROR(IFERROR(VLOOKUP(I14431,'DE-PARA'!B:D,3,0),VLOOKUP(I14431,'DE-PARA'!C:D,2,0)),"NÃO ENCONTRADO")</f>
        <v>Outras Saídas</v>
      </c>
      <c r="L14431" s="50" t="str">
        <f>VLOOKUP(K14431,'Base -Receita-Despesa'!$B:$AS,1,FALSE)</f>
        <v>Outras Saídas</v>
      </c>
    </row>
    <row r="14432" spans="1:12" x14ac:dyDescent="0.3">
      <c r="A14432" s="82" t="str">
        <f t="shared" si="450"/>
        <v>2019</v>
      </c>
      <c r="B14432" s="260" t="s">
        <v>2228</v>
      </c>
      <c r="C14432" s="261" t="s">
        <v>138</v>
      </c>
      <c r="D14432" s="74" t="str">
        <f t="shared" si="451"/>
        <v>jul/2019</v>
      </c>
      <c r="E14432" s="264">
        <v>43677</v>
      </c>
      <c r="F14432" s="260" t="s">
        <v>4517</v>
      </c>
      <c r="G14432" s="260" t="s">
        <v>2229</v>
      </c>
      <c r="H14432" s="265" t="s">
        <v>1119</v>
      </c>
      <c r="I14432" s="265" t="s">
        <v>2209</v>
      </c>
      <c r="J14432" s="265">
        <v>-43.75</v>
      </c>
      <c r="K14432" s="83" t="str">
        <f>IFERROR(IFERROR(VLOOKUP(I14432,'DE-PARA'!B:D,3,0),VLOOKUP(I14432,'DE-PARA'!C:D,2,0)),"NÃO ENCONTRADO")</f>
        <v>Despesas com Viagens</v>
      </c>
      <c r="L14432" s="50" t="str">
        <f>VLOOKUP(K14432,'Base -Receita-Despesa'!$B:$AS,1,FALSE)</f>
        <v>Despesas com Viagens</v>
      </c>
    </row>
    <row r="14433" spans="1:12" x14ac:dyDescent="0.3">
      <c r="A14433" s="82" t="str">
        <f t="shared" si="450"/>
        <v>2019</v>
      </c>
      <c r="B14433" s="260" t="s">
        <v>2228</v>
      </c>
      <c r="C14433" s="261" t="s">
        <v>138</v>
      </c>
      <c r="D14433" s="74" t="str">
        <f t="shared" si="451"/>
        <v>jul/2019</v>
      </c>
      <c r="E14433" s="264">
        <v>43677</v>
      </c>
      <c r="F14433" s="260" t="s">
        <v>4517</v>
      </c>
      <c r="G14433" s="260" t="s">
        <v>2229</v>
      </c>
      <c r="H14433" s="265" t="s">
        <v>1119</v>
      </c>
      <c r="I14433" s="265" t="s">
        <v>2209</v>
      </c>
      <c r="J14433" s="265">
        <v>-296.29000000000002</v>
      </c>
      <c r="K14433" s="83" t="str">
        <f>IFERROR(IFERROR(VLOOKUP(I14433,'DE-PARA'!B:D,3,0),VLOOKUP(I14433,'DE-PARA'!C:D,2,0)),"NÃO ENCONTRADO")</f>
        <v>Despesas com Viagens</v>
      </c>
      <c r="L14433" s="50" t="str">
        <f>VLOOKUP(K14433,'Base -Receita-Despesa'!$B:$AS,1,FALSE)</f>
        <v>Despesas com Viagens</v>
      </c>
    </row>
    <row r="14434" spans="1:12" x14ac:dyDescent="0.3">
      <c r="A14434" s="82" t="str">
        <f t="shared" si="450"/>
        <v>2019</v>
      </c>
      <c r="B14434" s="260" t="s">
        <v>2228</v>
      </c>
      <c r="C14434" s="261" t="s">
        <v>138</v>
      </c>
      <c r="D14434" s="74" t="str">
        <f t="shared" si="451"/>
        <v>jul/2019</v>
      </c>
      <c r="E14434" s="264">
        <v>43677</v>
      </c>
      <c r="F14434" s="260" t="s">
        <v>4565</v>
      </c>
      <c r="G14434" s="260" t="s">
        <v>2229</v>
      </c>
      <c r="H14434" s="265" t="s">
        <v>4640</v>
      </c>
      <c r="I14434" s="265" t="s">
        <v>194</v>
      </c>
      <c r="J14434" s="266">
        <v>-24016.41</v>
      </c>
      <c r="K14434" s="83" t="str">
        <f>IFERROR(IFERROR(VLOOKUP(I14434,'DE-PARA'!B:D,3,0),VLOOKUP(I14434,'DE-PARA'!C:D,2,0)),"NÃO ENCONTRADO")</f>
        <v>Encargos sobre Folha de Pagamento</v>
      </c>
      <c r="L14434" s="50" t="str">
        <f>VLOOKUP(K14434,'Base -Receita-Despesa'!$B:$AS,1,FALSE)</f>
        <v>Encargos sobre Folha de Pagamento</v>
      </c>
    </row>
    <row r="14435" spans="1:12" x14ac:dyDescent="0.3">
      <c r="A14435" s="82" t="str">
        <f t="shared" si="450"/>
        <v>2019</v>
      </c>
      <c r="B14435" s="260" t="s">
        <v>2228</v>
      </c>
      <c r="C14435" s="261" t="s">
        <v>138</v>
      </c>
      <c r="D14435" s="74" t="str">
        <f t="shared" si="451"/>
        <v>jul/2019</v>
      </c>
      <c r="E14435" s="264">
        <v>43677</v>
      </c>
      <c r="F14435" s="260" t="s">
        <v>4565</v>
      </c>
      <c r="G14435" s="260" t="s">
        <v>2229</v>
      </c>
      <c r="H14435" s="265" t="s">
        <v>4640</v>
      </c>
      <c r="I14435" s="265" t="s">
        <v>562</v>
      </c>
      <c r="J14435" s="265">
        <v>-792.54</v>
      </c>
      <c r="K14435" s="83" t="str">
        <f>IFERROR(IFERROR(VLOOKUP(I14435,'DE-PARA'!B:D,3,0),VLOOKUP(I14435,'DE-PARA'!C:D,2,0)),"NÃO ENCONTRADO")</f>
        <v>Outras Saídas</v>
      </c>
      <c r="L14435" s="50" t="str">
        <f>VLOOKUP(K14435,'Base -Receita-Despesa'!$B:$AS,1,FALSE)</f>
        <v>Outras Saídas</v>
      </c>
    </row>
    <row r="14436" spans="1:12" x14ac:dyDescent="0.3">
      <c r="A14436" s="82" t="str">
        <f t="shared" si="450"/>
        <v>2019</v>
      </c>
      <c r="B14436" s="260" t="s">
        <v>2228</v>
      </c>
      <c r="C14436" s="261" t="s">
        <v>138</v>
      </c>
      <c r="D14436" s="74" t="str">
        <f t="shared" si="451"/>
        <v>jul/2019</v>
      </c>
      <c r="E14436" s="264">
        <v>43677</v>
      </c>
      <c r="F14436" s="260" t="s">
        <v>4517</v>
      </c>
      <c r="G14436" s="260" t="s">
        <v>2229</v>
      </c>
      <c r="H14436" s="265" t="s">
        <v>4560</v>
      </c>
      <c r="I14436" s="265" t="s">
        <v>2209</v>
      </c>
      <c r="J14436" s="265">
        <v>-43.75</v>
      </c>
      <c r="K14436" s="83" t="str">
        <f>IFERROR(IFERROR(VLOOKUP(I14436,'DE-PARA'!B:D,3,0),VLOOKUP(I14436,'DE-PARA'!C:D,2,0)),"NÃO ENCONTRADO")</f>
        <v>Despesas com Viagens</v>
      </c>
      <c r="L14436" s="50" t="str">
        <f>VLOOKUP(K14436,'Base -Receita-Despesa'!$B:$AS,1,FALSE)</f>
        <v>Despesas com Viagens</v>
      </c>
    </row>
    <row r="14437" spans="1:12" x14ac:dyDescent="0.3">
      <c r="A14437" s="82" t="str">
        <f t="shared" si="450"/>
        <v>2019</v>
      </c>
      <c r="B14437" s="260" t="s">
        <v>2228</v>
      </c>
      <c r="C14437" s="261" t="s">
        <v>138</v>
      </c>
      <c r="D14437" s="74" t="str">
        <f t="shared" si="451"/>
        <v>jul/2019</v>
      </c>
      <c r="E14437" s="264">
        <v>43677</v>
      </c>
      <c r="F14437" s="260" t="s">
        <v>4517</v>
      </c>
      <c r="G14437" s="260" t="s">
        <v>2229</v>
      </c>
      <c r="H14437" s="265" t="s">
        <v>4641</v>
      </c>
      <c r="I14437" s="265" t="s">
        <v>2209</v>
      </c>
      <c r="J14437" s="265">
        <v>-303.16000000000003</v>
      </c>
      <c r="K14437" s="83" t="str">
        <f>IFERROR(IFERROR(VLOOKUP(I14437,'DE-PARA'!B:D,3,0),VLOOKUP(I14437,'DE-PARA'!C:D,2,0)),"NÃO ENCONTRADO")</f>
        <v>Despesas com Viagens</v>
      </c>
      <c r="L14437" s="50" t="str">
        <f>VLOOKUP(K14437,'Base -Receita-Despesa'!$B:$AS,1,FALSE)</f>
        <v>Despesas com Viagens</v>
      </c>
    </row>
    <row r="14438" spans="1:12" x14ac:dyDescent="0.3">
      <c r="A14438" s="82" t="str">
        <f t="shared" si="450"/>
        <v>2019</v>
      </c>
      <c r="B14438" s="260" t="s">
        <v>2228</v>
      </c>
      <c r="C14438" s="261" t="s">
        <v>138</v>
      </c>
      <c r="D14438" s="74" t="str">
        <f t="shared" si="451"/>
        <v>jul/2019</v>
      </c>
      <c r="E14438" s="264">
        <v>43677</v>
      </c>
      <c r="F14438" s="260">
        <v>63</v>
      </c>
      <c r="G14438" s="260" t="s">
        <v>2229</v>
      </c>
      <c r="H14438" s="265" t="s">
        <v>3189</v>
      </c>
      <c r="I14438" s="265" t="s">
        <v>2176</v>
      </c>
      <c r="J14438" s="266">
        <v>-133929.32999999999</v>
      </c>
      <c r="K14438" s="83" t="str">
        <f>IFERROR(IFERROR(VLOOKUP(I14438,'DE-PARA'!B:D,3,0),VLOOKUP(I14438,'DE-PARA'!C:D,2,0)),"NÃO ENCONTRADO")</f>
        <v>Pessoal</v>
      </c>
      <c r="L14438" s="50" t="str">
        <f>VLOOKUP(K14438,'Base -Receita-Despesa'!$B:$AS,1,FALSE)</f>
        <v>Pessoal</v>
      </c>
    </row>
    <row r="14439" spans="1:12" x14ac:dyDescent="0.3">
      <c r="A14439" s="82" t="str">
        <f t="shared" si="450"/>
        <v>2019</v>
      </c>
      <c r="B14439" s="260" t="s">
        <v>2228</v>
      </c>
      <c r="C14439" s="261" t="s">
        <v>138</v>
      </c>
      <c r="D14439" s="74" t="str">
        <f t="shared" si="451"/>
        <v>jul/2019</v>
      </c>
      <c r="E14439" s="264">
        <v>43677</v>
      </c>
      <c r="F14439" s="260">
        <v>75</v>
      </c>
      <c r="G14439" s="260" t="s">
        <v>2229</v>
      </c>
      <c r="H14439" s="265" t="s">
        <v>3189</v>
      </c>
      <c r="I14439" s="265" t="s">
        <v>2176</v>
      </c>
      <c r="J14439" s="266">
        <v>-18679.900000000001</v>
      </c>
      <c r="K14439" s="83" t="str">
        <f>IFERROR(IFERROR(VLOOKUP(I14439,'DE-PARA'!B:D,3,0),VLOOKUP(I14439,'DE-PARA'!C:D,2,0)),"NÃO ENCONTRADO")</f>
        <v>Pessoal</v>
      </c>
      <c r="L14439" s="50" t="str">
        <f>VLOOKUP(K14439,'Base -Receita-Despesa'!$B:$AS,1,FALSE)</f>
        <v>Pessoal</v>
      </c>
    </row>
    <row r="14440" spans="1:12" x14ac:dyDescent="0.3">
      <c r="A14440" s="82" t="str">
        <f t="shared" si="450"/>
        <v>2019</v>
      </c>
      <c r="B14440" s="260" t="s">
        <v>2228</v>
      </c>
      <c r="C14440" s="261" t="s">
        <v>138</v>
      </c>
      <c r="D14440" s="74" t="str">
        <f t="shared" si="451"/>
        <v>jul/2019</v>
      </c>
      <c r="E14440" s="264">
        <v>43677</v>
      </c>
      <c r="F14440" s="260">
        <v>74</v>
      </c>
      <c r="G14440" s="260" t="s">
        <v>2229</v>
      </c>
      <c r="H14440" s="265" t="s">
        <v>3189</v>
      </c>
      <c r="I14440" s="265" t="s">
        <v>2176</v>
      </c>
      <c r="J14440" s="266">
        <v>-9034.26</v>
      </c>
      <c r="K14440" s="83" t="str">
        <f>IFERROR(IFERROR(VLOOKUP(I14440,'DE-PARA'!B:D,3,0),VLOOKUP(I14440,'DE-PARA'!C:D,2,0)),"NÃO ENCONTRADO")</f>
        <v>Pessoal</v>
      </c>
      <c r="L14440" s="50" t="str">
        <f>VLOOKUP(K14440,'Base -Receita-Despesa'!$B:$AS,1,FALSE)</f>
        <v>Pessoal</v>
      </c>
    </row>
    <row r="14441" spans="1:12" x14ac:dyDescent="0.3">
      <c r="A14441" s="82" t="str">
        <f t="shared" si="450"/>
        <v>2019</v>
      </c>
      <c r="B14441" s="260" t="s">
        <v>2228</v>
      </c>
      <c r="C14441" s="261" t="s">
        <v>138</v>
      </c>
      <c r="D14441" s="74" t="str">
        <f t="shared" si="451"/>
        <v>jul/2019</v>
      </c>
      <c r="E14441" s="264">
        <v>43677</v>
      </c>
      <c r="F14441" s="260">
        <v>73</v>
      </c>
      <c r="G14441" s="260" t="s">
        <v>2229</v>
      </c>
      <c r="H14441" s="265" t="s">
        <v>3189</v>
      </c>
      <c r="I14441" s="265" t="s">
        <v>2176</v>
      </c>
      <c r="J14441" s="266">
        <v>-196136.06</v>
      </c>
      <c r="K14441" s="83" t="str">
        <f>IFERROR(IFERROR(VLOOKUP(I14441,'DE-PARA'!B:D,3,0),VLOOKUP(I14441,'DE-PARA'!C:D,2,0)),"NÃO ENCONTRADO")</f>
        <v>Pessoal</v>
      </c>
      <c r="L14441" s="50" t="str">
        <f>VLOOKUP(K14441,'Base -Receita-Despesa'!$B:$AS,1,FALSE)</f>
        <v>Pessoal</v>
      </c>
    </row>
    <row r="14442" spans="1:12" x14ac:dyDescent="0.3">
      <c r="A14442" s="82" t="str">
        <f t="shared" ref="A14442:A14505" si="452">IF(K14442="NÃO ENCONTRADO",0,RIGHT(D14442,4))</f>
        <v>2019</v>
      </c>
      <c r="B14442" s="260" t="s">
        <v>2228</v>
      </c>
      <c r="C14442" s="261" t="s">
        <v>138</v>
      </c>
      <c r="D14442" s="74" t="str">
        <f t="shared" si="451"/>
        <v>jul/2019</v>
      </c>
      <c r="E14442" s="264">
        <v>43677</v>
      </c>
      <c r="F14442" s="260">
        <v>89</v>
      </c>
      <c r="G14442" s="260" t="s">
        <v>2238</v>
      </c>
      <c r="H14442" s="265" t="s">
        <v>4642</v>
      </c>
      <c r="I14442" s="265" t="s">
        <v>177</v>
      </c>
      <c r="J14442" s="266">
        <v>-3050</v>
      </c>
      <c r="K14442" s="83" t="str">
        <f>IFERROR(IFERROR(VLOOKUP(I14442,'DE-PARA'!B:D,3,0),VLOOKUP(I14442,'DE-PARA'!C:D,2,0)),"NÃO ENCONTRADO")</f>
        <v>Serviços</v>
      </c>
      <c r="L14442" s="50" t="str">
        <f>VLOOKUP(K14442,'Base -Receita-Despesa'!$B:$AS,1,FALSE)</f>
        <v>Serviços</v>
      </c>
    </row>
    <row r="14443" spans="1:12" x14ac:dyDescent="0.3">
      <c r="A14443" s="82" t="str">
        <f t="shared" si="452"/>
        <v>2019</v>
      </c>
      <c r="B14443" s="260" t="s">
        <v>2228</v>
      </c>
      <c r="C14443" s="261" t="s">
        <v>138</v>
      </c>
      <c r="D14443" s="74" t="str">
        <f t="shared" si="451"/>
        <v>jul/2019</v>
      </c>
      <c r="E14443" s="264">
        <v>43677</v>
      </c>
      <c r="F14443" s="260">
        <v>10743</v>
      </c>
      <c r="G14443" s="260" t="s">
        <v>2229</v>
      </c>
      <c r="H14443" s="265" t="s">
        <v>4369</v>
      </c>
      <c r="I14443" s="265" t="s">
        <v>2183</v>
      </c>
      <c r="J14443" s="265">
        <v>-288</v>
      </c>
      <c r="K14443" s="83" t="str">
        <f>IFERROR(IFERROR(VLOOKUP(I14443,'DE-PARA'!B:D,3,0),VLOOKUP(I14443,'DE-PARA'!C:D,2,0)),"NÃO ENCONTRADO")</f>
        <v>Materiais</v>
      </c>
      <c r="L14443" s="50" t="str">
        <f>VLOOKUP(K14443,'Base -Receita-Despesa'!$B:$AS,1,FALSE)</f>
        <v>Materiais</v>
      </c>
    </row>
    <row r="14444" spans="1:12" x14ac:dyDescent="0.3">
      <c r="A14444" s="82" t="str">
        <f t="shared" si="452"/>
        <v>2019</v>
      </c>
      <c r="B14444" s="260" t="s">
        <v>2228</v>
      </c>
      <c r="C14444" s="261" t="s">
        <v>138</v>
      </c>
      <c r="D14444" s="74" t="str">
        <f t="shared" si="451"/>
        <v>jul/2019</v>
      </c>
      <c r="E14444" s="264">
        <v>43677</v>
      </c>
      <c r="F14444" s="260">
        <v>10743</v>
      </c>
      <c r="G14444" s="260" t="s">
        <v>2229</v>
      </c>
      <c r="H14444" s="265" t="s">
        <v>4369</v>
      </c>
      <c r="I14444" s="265" t="s">
        <v>562</v>
      </c>
      <c r="J14444" s="265">
        <v>-125.74</v>
      </c>
      <c r="K14444" s="83" t="str">
        <f>IFERROR(IFERROR(VLOOKUP(I14444,'DE-PARA'!B:D,3,0),VLOOKUP(I14444,'DE-PARA'!C:D,2,0)),"NÃO ENCONTRADO")</f>
        <v>Outras Saídas</v>
      </c>
      <c r="L14444" s="50" t="str">
        <f>VLOOKUP(K14444,'Base -Receita-Despesa'!$B:$AS,1,FALSE)</f>
        <v>Outras Saídas</v>
      </c>
    </row>
    <row r="14445" spans="1:12" x14ac:dyDescent="0.3">
      <c r="A14445" s="82" t="str">
        <f t="shared" si="452"/>
        <v>2019</v>
      </c>
      <c r="B14445" s="260" t="s">
        <v>2228</v>
      </c>
      <c r="C14445" s="261" t="s">
        <v>138</v>
      </c>
      <c r="D14445" s="74" t="str">
        <f t="shared" si="451"/>
        <v>jul/2019</v>
      </c>
      <c r="E14445" s="264">
        <v>43677</v>
      </c>
      <c r="F14445" s="260" t="s">
        <v>250</v>
      </c>
      <c r="G14445" s="260" t="s">
        <v>2229</v>
      </c>
      <c r="H14445" s="265" t="s">
        <v>4637</v>
      </c>
      <c r="I14445" s="265" t="s">
        <v>2171</v>
      </c>
      <c r="J14445" s="265">
        <v>206.88</v>
      </c>
      <c r="K14445" s="83" t="str">
        <f>IFERROR(IFERROR(VLOOKUP(I14445,'DE-PARA'!B:D,3,0),VLOOKUP(I14445,'DE-PARA'!C:D,2,0)),"NÃO ENCONTRADO")</f>
        <v>Rendimentos sobre Aplicações Financeiras</v>
      </c>
      <c r="L14445" s="50" t="str">
        <f>VLOOKUP(K14445,'Base -Receita-Despesa'!$B:$AS,1,FALSE)</f>
        <v>Rendimentos sobre Aplicações Financeiras</v>
      </c>
    </row>
    <row r="14446" spans="1:12" x14ac:dyDescent="0.3">
      <c r="A14446" s="82" t="str">
        <f t="shared" si="452"/>
        <v>2019</v>
      </c>
      <c r="B14446" s="260" t="s">
        <v>2228</v>
      </c>
      <c r="C14446" s="261" t="s">
        <v>138</v>
      </c>
      <c r="D14446" s="74" t="str">
        <f t="shared" si="451"/>
        <v>jul/2019</v>
      </c>
      <c r="E14446" s="264">
        <v>43677</v>
      </c>
      <c r="F14446" s="260" t="s">
        <v>1070</v>
      </c>
      <c r="G14446" s="260" t="s">
        <v>2229</v>
      </c>
      <c r="H14446" s="265" t="s">
        <v>1071</v>
      </c>
      <c r="I14446" s="265" t="s">
        <v>2237</v>
      </c>
      <c r="J14446" s="266">
        <v>384022.24</v>
      </c>
      <c r="K14446" s="83" t="str">
        <f>IFERROR(IFERROR(VLOOKUP(I14446,'DE-PARA'!B:D,3,0),VLOOKUP(I14446,'DE-PARA'!C:D,2,0)),"NÃO ENCONTRADO")</f>
        <v>Entrada Conta Aplicação (+)</v>
      </c>
      <c r="L14446" s="50" t="str">
        <f>VLOOKUP(K14446,'Base -Receita-Despesa'!$B:$AS,1,FALSE)</f>
        <v>ENTRADA CONTA APLICAÇÃO (+)</v>
      </c>
    </row>
    <row r="14447" spans="1:12" x14ac:dyDescent="0.3">
      <c r="A14447" s="82" t="str">
        <f t="shared" si="452"/>
        <v>2019</v>
      </c>
      <c r="B14447" s="260" t="s">
        <v>2228</v>
      </c>
      <c r="C14447" s="261" t="s">
        <v>138</v>
      </c>
      <c r="D14447" s="74" t="str">
        <f t="shared" si="451"/>
        <v>jul/2019</v>
      </c>
      <c r="E14447" s="264">
        <v>43677</v>
      </c>
      <c r="F14447" s="263" t="s">
        <v>4517</v>
      </c>
      <c r="G14447" s="263" t="s">
        <v>2229</v>
      </c>
      <c r="H14447" s="267" t="s">
        <v>4562</v>
      </c>
      <c r="I14447" s="267" t="s">
        <v>2209</v>
      </c>
      <c r="J14447" s="265">
        <v>-50.35</v>
      </c>
      <c r="K14447" s="83" t="str">
        <f>IFERROR(IFERROR(VLOOKUP(I14447,'DE-PARA'!B:D,3,0),VLOOKUP(I14447,'DE-PARA'!C:D,2,0)),"NÃO ENCONTRADO")</f>
        <v>Despesas com Viagens</v>
      </c>
      <c r="L14447" s="50" t="str">
        <f>VLOOKUP(K14447,'Base -Receita-Despesa'!$B:$AS,1,FALSE)</f>
        <v>Despesas com Viagens</v>
      </c>
    </row>
    <row r="14448" spans="1:12" x14ac:dyDescent="0.3">
      <c r="A14448" s="82" t="str">
        <f t="shared" si="452"/>
        <v>2019</v>
      </c>
      <c r="B14448" s="260" t="s">
        <v>2228</v>
      </c>
      <c r="C14448" s="261" t="s">
        <v>138</v>
      </c>
      <c r="D14448" s="74" t="str">
        <f t="shared" si="451"/>
        <v>jul/2019</v>
      </c>
      <c r="E14448" s="264">
        <v>43677</v>
      </c>
      <c r="F14448" s="260" t="s">
        <v>4517</v>
      </c>
      <c r="G14448" s="260" t="s">
        <v>2229</v>
      </c>
      <c r="H14448" s="265" t="s">
        <v>4562</v>
      </c>
      <c r="I14448" s="265" t="s">
        <v>2209</v>
      </c>
      <c r="J14448" s="265">
        <v>-22.7</v>
      </c>
      <c r="K14448" s="83" t="str">
        <f>IFERROR(IFERROR(VLOOKUP(I14448,'DE-PARA'!B:D,3,0),VLOOKUP(I14448,'DE-PARA'!C:D,2,0)),"NÃO ENCONTRADO")</f>
        <v>Despesas com Viagens</v>
      </c>
      <c r="L14448" s="50" t="str">
        <f>VLOOKUP(K14448,'Base -Receita-Despesa'!$B:$AS,1,FALSE)</f>
        <v>Despesas com Viagens</v>
      </c>
    </row>
    <row r="14449" spans="1:12" x14ac:dyDescent="0.3">
      <c r="A14449" s="82" t="str">
        <f t="shared" si="452"/>
        <v>2019</v>
      </c>
      <c r="B14449" s="260" t="s">
        <v>2228</v>
      </c>
      <c r="C14449" s="261" t="s">
        <v>138</v>
      </c>
      <c r="D14449" s="74" t="str">
        <f t="shared" si="451"/>
        <v>jul/2019</v>
      </c>
      <c r="E14449" s="264">
        <v>43677</v>
      </c>
      <c r="F14449" s="260" t="s">
        <v>1261</v>
      </c>
      <c r="G14449" s="260" t="s">
        <v>2229</v>
      </c>
      <c r="H14449" s="265" t="s">
        <v>4381</v>
      </c>
      <c r="I14449" s="265" t="s">
        <v>135</v>
      </c>
      <c r="J14449" s="265">
        <v>-9.5</v>
      </c>
      <c r="K14449" s="83" t="str">
        <f>IFERROR(IFERROR(VLOOKUP(I14449,'DE-PARA'!B:D,3,0),VLOOKUP(I14449,'DE-PARA'!C:D,2,0)),"NÃO ENCONTRADO")</f>
        <v>Outras Saídas</v>
      </c>
      <c r="L14449" s="50" t="str">
        <f>VLOOKUP(K14449,'Base -Receita-Despesa'!$B:$AS,1,FALSE)</f>
        <v>Outras Saídas</v>
      </c>
    </row>
    <row r="14450" spans="1:12" x14ac:dyDescent="0.3">
      <c r="A14450" s="82" t="str">
        <f t="shared" si="452"/>
        <v>2019</v>
      </c>
      <c r="B14450" s="260" t="s">
        <v>2228</v>
      </c>
      <c r="C14450" s="261" t="s">
        <v>138</v>
      </c>
      <c r="D14450" s="74" t="str">
        <f t="shared" si="451"/>
        <v>jul/2019</v>
      </c>
      <c r="E14450" s="264">
        <v>43677</v>
      </c>
      <c r="F14450" s="260" t="s">
        <v>1061</v>
      </c>
      <c r="G14450" s="260" t="s">
        <v>2229</v>
      </c>
      <c r="H14450" s="265" t="s">
        <v>4370</v>
      </c>
      <c r="I14450" s="265" t="s">
        <v>126</v>
      </c>
      <c r="J14450" s="266">
        <v>500000</v>
      </c>
      <c r="K14450" s="83" t="str">
        <f>IFERROR(IFERROR(VLOOKUP(I14450,'DE-PARA'!B:D,3,0),VLOOKUP(I14450,'DE-PARA'!C:D,2,0)),"NÃO ENCONTRADO")</f>
        <v>TEV – Transferências Entre Contas (Entradas)</v>
      </c>
      <c r="L14450" s="50" t="str">
        <f>VLOOKUP(K14450,'Base -Receita-Despesa'!$B:$AS,1,FALSE)</f>
        <v>TEV – Transferências Entre Contas (Entradas)</v>
      </c>
    </row>
    <row r="14451" spans="1:12" x14ac:dyDescent="0.3">
      <c r="A14451" s="82" t="str">
        <f t="shared" si="452"/>
        <v>2019</v>
      </c>
      <c r="B14451" s="260" t="s">
        <v>2228</v>
      </c>
      <c r="C14451" s="261" t="s">
        <v>138</v>
      </c>
      <c r="D14451" s="74" t="str">
        <f t="shared" si="451"/>
        <v>jul/2019</v>
      </c>
      <c r="E14451" s="264">
        <v>43677</v>
      </c>
      <c r="F14451" s="260" t="s">
        <v>1061</v>
      </c>
      <c r="G14451" s="260" t="s">
        <v>2229</v>
      </c>
      <c r="H14451" s="265" t="s">
        <v>4370</v>
      </c>
      <c r="I14451" s="265" t="s">
        <v>126</v>
      </c>
      <c r="J14451" s="266">
        <v>1282224.1200000001</v>
      </c>
      <c r="K14451" s="83" t="str">
        <f>IFERROR(IFERROR(VLOOKUP(I14451,'DE-PARA'!B:D,3,0),VLOOKUP(I14451,'DE-PARA'!C:D,2,0)),"NÃO ENCONTRADO")</f>
        <v>TEV – Transferências Entre Contas (Entradas)</v>
      </c>
      <c r="L14451" s="50" t="str">
        <f>VLOOKUP(K14451,'Base -Receita-Despesa'!$B:$AS,1,FALSE)</f>
        <v>TEV – Transferências Entre Contas (Entradas)</v>
      </c>
    </row>
    <row r="14452" spans="1:12" x14ac:dyDescent="0.3">
      <c r="A14452" s="82" t="str">
        <f t="shared" si="452"/>
        <v>2019</v>
      </c>
      <c r="B14452" s="260" t="s">
        <v>2240</v>
      </c>
      <c r="C14452" s="261" t="s">
        <v>138</v>
      </c>
      <c r="D14452" s="74" t="str">
        <f t="shared" si="451"/>
        <v>ago/2019</v>
      </c>
      <c r="E14452" s="264">
        <v>43678</v>
      </c>
      <c r="F14452" s="260" t="s">
        <v>1261</v>
      </c>
      <c r="G14452" s="260" t="s">
        <v>2229</v>
      </c>
      <c r="H14452" s="265" t="s">
        <v>2338</v>
      </c>
      <c r="I14452" s="265" t="s">
        <v>135</v>
      </c>
      <c r="J14452" s="265">
        <v>-12.77</v>
      </c>
      <c r="K14452" s="83" t="str">
        <f>IFERROR(IFERROR(VLOOKUP(I14452,'DE-PARA'!B:D,3,0),VLOOKUP(I14452,'DE-PARA'!C:D,2,0)),"NÃO ENCONTRADO")</f>
        <v>Outras Saídas</v>
      </c>
      <c r="L14452" s="50" t="str">
        <f>VLOOKUP(K14452,'Base -Receita-Despesa'!$B:$AS,1,FALSE)</f>
        <v>Outras Saídas</v>
      </c>
    </row>
    <row r="14453" spans="1:12" x14ac:dyDescent="0.3">
      <c r="A14453" s="82" t="str">
        <f t="shared" si="452"/>
        <v>2019</v>
      </c>
      <c r="B14453" s="260" t="s">
        <v>2240</v>
      </c>
      <c r="C14453" s="261" t="s">
        <v>138</v>
      </c>
      <c r="D14453" s="74" t="str">
        <f t="shared" si="451"/>
        <v>ago/2019</v>
      </c>
      <c r="E14453" s="264">
        <v>43678</v>
      </c>
      <c r="F14453" s="260" t="s">
        <v>1070</v>
      </c>
      <c r="G14453" s="260" t="s">
        <v>2229</v>
      </c>
      <c r="H14453" s="265" t="s">
        <v>1071</v>
      </c>
      <c r="I14453" s="265" t="s">
        <v>2237</v>
      </c>
      <c r="J14453" s="265">
        <v>12.77</v>
      </c>
      <c r="K14453" s="83" t="str">
        <f>IFERROR(IFERROR(VLOOKUP(I14453,'DE-PARA'!B:D,3,0),VLOOKUP(I14453,'DE-PARA'!C:D,2,0)),"NÃO ENCONTRADO")</f>
        <v>Entrada Conta Aplicação (+)</v>
      </c>
      <c r="L14453" s="50" t="str">
        <f>VLOOKUP(K14453,'Base -Receita-Despesa'!$B:$AS,1,FALSE)</f>
        <v>ENTRADA CONTA APLICAÇÃO (+)</v>
      </c>
    </row>
    <row r="14454" spans="1:12" x14ac:dyDescent="0.3">
      <c r="A14454" s="82" t="str">
        <f t="shared" si="452"/>
        <v>2019</v>
      </c>
      <c r="B14454" s="260" t="s">
        <v>2228</v>
      </c>
      <c r="C14454" s="261" t="s">
        <v>138</v>
      </c>
      <c r="D14454" s="74" t="str">
        <f t="shared" si="451"/>
        <v>ago/2019</v>
      </c>
      <c r="E14454" s="264">
        <v>43678</v>
      </c>
      <c r="F14454" s="260" t="s">
        <v>1431</v>
      </c>
      <c r="G14454" s="260" t="s">
        <v>2229</v>
      </c>
      <c r="H14454" s="265" t="s">
        <v>4614</v>
      </c>
      <c r="I14454" s="265" t="s">
        <v>141</v>
      </c>
      <c r="J14454" s="266">
        <v>-1629.81</v>
      </c>
      <c r="K14454" s="83" t="str">
        <f>IFERROR(IFERROR(VLOOKUP(I14454,'DE-PARA'!B:D,3,0),VLOOKUP(I14454,'DE-PARA'!C:D,2,0)),"NÃO ENCONTRADO")</f>
        <v>Pessoal</v>
      </c>
      <c r="L14454" s="50" t="str">
        <f>VLOOKUP(K14454,'Base -Receita-Despesa'!$B:$AS,1,FALSE)</f>
        <v>Pessoal</v>
      </c>
    </row>
    <row r="14455" spans="1:12" x14ac:dyDescent="0.3">
      <c r="A14455" s="82" t="str">
        <f t="shared" si="452"/>
        <v>2019</v>
      </c>
      <c r="B14455" s="260" t="s">
        <v>2228</v>
      </c>
      <c r="C14455" s="261" t="s">
        <v>138</v>
      </c>
      <c r="D14455" s="74" t="str">
        <f t="shared" si="451"/>
        <v>ago/2019</v>
      </c>
      <c r="E14455" s="264">
        <v>43678</v>
      </c>
      <c r="F14455" s="260">
        <v>17874</v>
      </c>
      <c r="G14455" s="260" t="s">
        <v>2229</v>
      </c>
      <c r="H14455" s="265" t="s">
        <v>2340</v>
      </c>
      <c r="I14455" s="265" t="s">
        <v>618</v>
      </c>
      <c r="J14455" s="266">
        <v>-22635.63</v>
      </c>
      <c r="K14455" s="83" t="str">
        <f>IFERROR(IFERROR(VLOOKUP(I14455,'DE-PARA'!B:D,3,0),VLOOKUP(I14455,'DE-PARA'!C:D,2,0)),"NÃO ENCONTRADO")</f>
        <v>Serviços</v>
      </c>
      <c r="L14455" s="50" t="str">
        <f>VLOOKUP(K14455,'Base -Receita-Despesa'!$B:$AS,1,FALSE)</f>
        <v>Serviços</v>
      </c>
    </row>
    <row r="14456" spans="1:12" x14ac:dyDescent="0.3">
      <c r="A14456" s="82" t="str">
        <f t="shared" si="452"/>
        <v>2019</v>
      </c>
      <c r="B14456" s="260" t="s">
        <v>2228</v>
      </c>
      <c r="C14456" s="261" t="s">
        <v>138</v>
      </c>
      <c r="D14456" s="74" t="str">
        <f t="shared" si="451"/>
        <v>ago/2019</v>
      </c>
      <c r="E14456" s="264">
        <v>43678</v>
      </c>
      <c r="F14456" s="260">
        <v>152</v>
      </c>
      <c r="G14456" s="260" t="s">
        <v>2229</v>
      </c>
      <c r="H14456" s="270" t="s">
        <v>3305</v>
      </c>
      <c r="I14456" s="270" t="s">
        <v>2198</v>
      </c>
      <c r="J14456" s="266">
        <v>-2402.56</v>
      </c>
      <c r="K14456" s="83" t="str">
        <f>IFERROR(IFERROR(VLOOKUP(I14456,'DE-PARA'!B:D,3,0),VLOOKUP(I14456,'DE-PARA'!C:D,2,0)),"NÃO ENCONTRADO")</f>
        <v>Serviços</v>
      </c>
      <c r="L14456" s="50" t="str">
        <f>VLOOKUP(K14456,'Base -Receita-Despesa'!$B:$AS,1,FALSE)</f>
        <v>Serviços</v>
      </c>
    </row>
    <row r="14457" spans="1:12" x14ac:dyDescent="0.3">
      <c r="A14457" s="82" t="str">
        <f t="shared" si="452"/>
        <v>2019</v>
      </c>
      <c r="B14457" s="260" t="s">
        <v>2228</v>
      </c>
      <c r="C14457" s="261" t="s">
        <v>138</v>
      </c>
      <c r="D14457" s="74" t="str">
        <f t="shared" si="451"/>
        <v>ago/2019</v>
      </c>
      <c r="E14457" s="264">
        <v>43678</v>
      </c>
      <c r="F14457" s="260">
        <v>115</v>
      </c>
      <c r="G14457" s="260" t="s">
        <v>2229</v>
      </c>
      <c r="H14457" s="265" t="s">
        <v>2353</v>
      </c>
      <c r="I14457" s="265" t="s">
        <v>179</v>
      </c>
      <c r="J14457" s="266">
        <v>-4629.87</v>
      </c>
      <c r="K14457" s="83" t="str">
        <f>IFERROR(IFERROR(VLOOKUP(I14457,'DE-PARA'!B:D,3,0),VLOOKUP(I14457,'DE-PARA'!C:D,2,0)),"NÃO ENCONTRADO")</f>
        <v>Serviços</v>
      </c>
      <c r="L14457" s="50" t="str">
        <f>VLOOKUP(K14457,'Base -Receita-Despesa'!$B:$AS,1,FALSE)</f>
        <v>Serviços</v>
      </c>
    </row>
    <row r="14458" spans="1:12" x14ac:dyDescent="0.3">
      <c r="A14458" s="82" t="str">
        <f t="shared" si="452"/>
        <v>2019</v>
      </c>
      <c r="B14458" s="260" t="s">
        <v>2228</v>
      </c>
      <c r="C14458" s="261" t="s">
        <v>138</v>
      </c>
      <c r="D14458" s="74" t="str">
        <f t="shared" si="451"/>
        <v>ago/2019</v>
      </c>
      <c r="E14458" s="264">
        <v>43678</v>
      </c>
      <c r="F14458" s="260">
        <v>109</v>
      </c>
      <c r="G14458" s="260" t="s">
        <v>2229</v>
      </c>
      <c r="H14458" s="265" t="s">
        <v>2353</v>
      </c>
      <c r="I14458" s="265" t="s">
        <v>179</v>
      </c>
      <c r="J14458" s="266">
        <v>-43871.79</v>
      </c>
      <c r="K14458" s="83" t="str">
        <f>IFERROR(IFERROR(VLOOKUP(I14458,'DE-PARA'!B:D,3,0),VLOOKUP(I14458,'DE-PARA'!C:D,2,0)),"NÃO ENCONTRADO")</f>
        <v>Serviços</v>
      </c>
      <c r="L14458" s="50" t="str">
        <f>VLOOKUP(K14458,'Base -Receita-Despesa'!$B:$AS,1,FALSE)</f>
        <v>Serviços</v>
      </c>
    </row>
    <row r="14459" spans="1:12" x14ac:dyDescent="0.3">
      <c r="A14459" s="82" t="str">
        <f t="shared" si="452"/>
        <v>2019</v>
      </c>
      <c r="B14459" s="260" t="s">
        <v>2228</v>
      </c>
      <c r="C14459" s="261" t="s">
        <v>138</v>
      </c>
      <c r="D14459" s="74" t="str">
        <f t="shared" si="451"/>
        <v>ago/2019</v>
      </c>
      <c r="E14459" s="264">
        <v>43678</v>
      </c>
      <c r="F14459" s="260">
        <v>110</v>
      </c>
      <c r="G14459" s="260" t="s">
        <v>2229</v>
      </c>
      <c r="H14459" s="265" t="s">
        <v>2353</v>
      </c>
      <c r="I14459" s="265" t="s">
        <v>188</v>
      </c>
      <c r="J14459" s="266">
        <v>-32526.75</v>
      </c>
      <c r="K14459" s="83" t="str">
        <f>IFERROR(IFERROR(VLOOKUP(I14459,'DE-PARA'!B:D,3,0),VLOOKUP(I14459,'DE-PARA'!C:D,2,0)),"NÃO ENCONTRADO")</f>
        <v>Serviços</v>
      </c>
      <c r="L14459" s="50" t="str">
        <f>VLOOKUP(K14459,'Base -Receita-Despesa'!$B:$AS,1,FALSE)</f>
        <v>Serviços</v>
      </c>
    </row>
    <row r="14460" spans="1:12" x14ac:dyDescent="0.3">
      <c r="A14460" s="82" t="str">
        <f t="shared" si="452"/>
        <v>2019</v>
      </c>
      <c r="B14460" s="260" t="s">
        <v>2228</v>
      </c>
      <c r="C14460" s="261" t="s">
        <v>138</v>
      </c>
      <c r="D14460" s="74" t="str">
        <f t="shared" si="451"/>
        <v>ago/2019</v>
      </c>
      <c r="E14460" s="264">
        <v>43678</v>
      </c>
      <c r="F14460" s="260">
        <v>117</v>
      </c>
      <c r="G14460" s="260" t="s">
        <v>2229</v>
      </c>
      <c r="H14460" s="265" t="s">
        <v>2353</v>
      </c>
      <c r="I14460" s="265" t="s">
        <v>179</v>
      </c>
      <c r="J14460" s="266">
        <v>-3043.37</v>
      </c>
      <c r="K14460" s="83" t="str">
        <f>IFERROR(IFERROR(VLOOKUP(I14460,'DE-PARA'!B:D,3,0),VLOOKUP(I14460,'DE-PARA'!C:D,2,0)),"NÃO ENCONTRADO")</f>
        <v>Serviços</v>
      </c>
      <c r="L14460" s="50" t="str">
        <f>VLOOKUP(K14460,'Base -Receita-Despesa'!$B:$AS,1,FALSE)</f>
        <v>Serviços</v>
      </c>
    </row>
    <row r="14461" spans="1:12" x14ac:dyDescent="0.3">
      <c r="A14461" s="82" t="str">
        <f t="shared" si="452"/>
        <v>2019</v>
      </c>
      <c r="B14461" s="260" t="s">
        <v>2228</v>
      </c>
      <c r="C14461" s="261" t="s">
        <v>138</v>
      </c>
      <c r="D14461" s="74" t="str">
        <f t="shared" si="451"/>
        <v>ago/2019</v>
      </c>
      <c r="E14461" s="264">
        <v>43678</v>
      </c>
      <c r="F14461" s="260" t="s">
        <v>208</v>
      </c>
      <c r="G14461" s="260" t="s">
        <v>2229</v>
      </c>
      <c r="H14461" s="265" t="s">
        <v>2353</v>
      </c>
      <c r="I14461" s="265" t="s">
        <v>179</v>
      </c>
      <c r="J14461" s="265">
        <v>-740</v>
      </c>
      <c r="K14461" s="83" t="str">
        <f>IFERROR(IFERROR(VLOOKUP(I14461,'DE-PARA'!B:D,3,0),VLOOKUP(I14461,'DE-PARA'!C:D,2,0)),"NÃO ENCONTRADO")</f>
        <v>Serviços</v>
      </c>
      <c r="L14461" s="50" t="str">
        <f>VLOOKUP(K14461,'Base -Receita-Despesa'!$B:$AS,1,FALSE)</f>
        <v>Serviços</v>
      </c>
    </row>
    <row r="14462" spans="1:12" x14ac:dyDescent="0.3">
      <c r="A14462" s="82" t="str">
        <f t="shared" si="452"/>
        <v>2019</v>
      </c>
      <c r="B14462" s="260" t="s">
        <v>2228</v>
      </c>
      <c r="C14462" s="261" t="s">
        <v>138</v>
      </c>
      <c r="D14462" s="74" t="str">
        <f t="shared" si="451"/>
        <v>ago/2019</v>
      </c>
      <c r="E14462" s="264">
        <v>43678</v>
      </c>
      <c r="F14462" s="260" t="s">
        <v>1431</v>
      </c>
      <c r="G14462" s="260" t="s">
        <v>2229</v>
      </c>
      <c r="H14462" s="265" t="s">
        <v>4643</v>
      </c>
      <c r="I14462" s="265" t="s">
        <v>141</v>
      </c>
      <c r="J14462" s="266">
        <v>-275017.03000000003</v>
      </c>
      <c r="K14462" s="83" t="str">
        <f>IFERROR(IFERROR(VLOOKUP(I14462,'DE-PARA'!B:D,3,0),VLOOKUP(I14462,'DE-PARA'!C:D,2,0)),"NÃO ENCONTRADO")</f>
        <v>Pessoal</v>
      </c>
      <c r="L14462" s="50" t="str">
        <f>VLOOKUP(K14462,'Base -Receita-Despesa'!$B:$AS,1,FALSE)</f>
        <v>Pessoal</v>
      </c>
    </row>
    <row r="14463" spans="1:12" x14ac:dyDescent="0.3">
      <c r="A14463" s="82" t="str">
        <f t="shared" si="452"/>
        <v>2019</v>
      </c>
      <c r="B14463" s="260" t="s">
        <v>2228</v>
      </c>
      <c r="C14463" s="261" t="s">
        <v>138</v>
      </c>
      <c r="D14463" s="74" t="str">
        <f t="shared" si="451"/>
        <v>ago/2019</v>
      </c>
      <c r="E14463" s="264">
        <v>43678</v>
      </c>
      <c r="F14463" s="260" t="s">
        <v>4517</v>
      </c>
      <c r="G14463" s="260" t="s">
        <v>2229</v>
      </c>
      <c r="H14463" s="265" t="s">
        <v>4644</v>
      </c>
      <c r="I14463" s="265" t="s">
        <v>2209</v>
      </c>
      <c r="J14463" s="265">
        <v>-313.16000000000003</v>
      </c>
      <c r="K14463" s="83" t="str">
        <f>IFERROR(IFERROR(VLOOKUP(I14463,'DE-PARA'!B:D,3,0),VLOOKUP(I14463,'DE-PARA'!C:D,2,0)),"NÃO ENCONTRADO")</f>
        <v>Despesas com Viagens</v>
      </c>
      <c r="L14463" s="50" t="str">
        <f>VLOOKUP(K14463,'Base -Receita-Despesa'!$B:$AS,1,FALSE)</f>
        <v>Despesas com Viagens</v>
      </c>
    </row>
    <row r="14464" spans="1:12" x14ac:dyDescent="0.3">
      <c r="A14464" s="82" t="str">
        <f t="shared" si="452"/>
        <v>2019</v>
      </c>
      <c r="B14464" s="260" t="s">
        <v>2228</v>
      </c>
      <c r="C14464" s="261" t="s">
        <v>138</v>
      </c>
      <c r="D14464" s="74" t="str">
        <f t="shared" si="451"/>
        <v>ago/2019</v>
      </c>
      <c r="E14464" s="264">
        <v>43678</v>
      </c>
      <c r="F14464" s="260">
        <v>8833</v>
      </c>
      <c r="G14464" s="260" t="s">
        <v>2229</v>
      </c>
      <c r="H14464" s="265" t="s">
        <v>4443</v>
      </c>
      <c r="I14464" s="265" t="s">
        <v>2217</v>
      </c>
      <c r="J14464" s="266">
        <v>-1167</v>
      </c>
      <c r="K14464" s="83" t="str">
        <f>IFERROR(IFERROR(VLOOKUP(I14464,'DE-PARA'!B:D,3,0),VLOOKUP(I14464,'DE-PARA'!C:D,2,0)),"NÃO ENCONTRADO")</f>
        <v>Investimentos</v>
      </c>
      <c r="L14464" s="50" t="str">
        <f>VLOOKUP(K14464,'Base -Receita-Despesa'!$B:$AS,1,FALSE)</f>
        <v>Investimentos</v>
      </c>
    </row>
    <row r="14465" spans="1:12" x14ac:dyDescent="0.3">
      <c r="A14465" s="82" t="str">
        <f t="shared" si="452"/>
        <v>2019</v>
      </c>
      <c r="B14465" s="260" t="s">
        <v>2228</v>
      </c>
      <c r="C14465" s="261" t="s">
        <v>138</v>
      </c>
      <c r="D14465" s="74" t="str">
        <f t="shared" si="451"/>
        <v>ago/2019</v>
      </c>
      <c r="E14465" s="264">
        <v>43678</v>
      </c>
      <c r="F14465" s="260">
        <v>8833</v>
      </c>
      <c r="G14465" s="260" t="s">
        <v>2229</v>
      </c>
      <c r="H14465" s="265" t="s">
        <v>4443</v>
      </c>
      <c r="I14465" s="265" t="s">
        <v>562</v>
      </c>
      <c r="J14465" s="265">
        <v>-218.79</v>
      </c>
      <c r="K14465" s="83" t="str">
        <f>IFERROR(IFERROR(VLOOKUP(I14465,'DE-PARA'!B:D,3,0),VLOOKUP(I14465,'DE-PARA'!C:D,2,0)),"NÃO ENCONTRADO")</f>
        <v>Outras Saídas</v>
      </c>
      <c r="L14465" s="50" t="str">
        <f>VLOOKUP(K14465,'Base -Receita-Despesa'!$B:$AS,1,FALSE)</f>
        <v>Outras Saídas</v>
      </c>
    </row>
    <row r="14466" spans="1:12" x14ac:dyDescent="0.3">
      <c r="A14466" s="82" t="str">
        <f t="shared" si="452"/>
        <v>2019</v>
      </c>
      <c r="B14466" s="260" t="s">
        <v>2228</v>
      </c>
      <c r="C14466" s="261" t="s">
        <v>138</v>
      </c>
      <c r="D14466" s="74" t="str">
        <f t="shared" si="451"/>
        <v>ago/2019</v>
      </c>
      <c r="E14466" s="264">
        <v>43678</v>
      </c>
      <c r="F14466" s="260">
        <v>8779</v>
      </c>
      <c r="G14466" s="260" t="s">
        <v>2229</v>
      </c>
      <c r="H14466" s="265" t="s">
        <v>4443</v>
      </c>
      <c r="I14466" s="265" t="s">
        <v>2182</v>
      </c>
      <c r="J14466" s="265">
        <v>-587.6</v>
      </c>
      <c r="K14466" s="83" t="str">
        <f>IFERROR(IFERROR(VLOOKUP(I14466,'DE-PARA'!B:D,3,0),VLOOKUP(I14466,'DE-PARA'!C:D,2,0)),"NÃO ENCONTRADO")</f>
        <v>Materiais</v>
      </c>
      <c r="L14466" s="50" t="str">
        <f>VLOOKUP(K14466,'Base -Receita-Despesa'!$B:$AS,1,FALSE)</f>
        <v>Materiais</v>
      </c>
    </row>
    <row r="14467" spans="1:12" x14ac:dyDescent="0.3">
      <c r="A14467" s="82" t="str">
        <f t="shared" si="452"/>
        <v>2019</v>
      </c>
      <c r="B14467" s="260" t="s">
        <v>2228</v>
      </c>
      <c r="C14467" s="261" t="s">
        <v>138</v>
      </c>
      <c r="D14467" s="74" t="str">
        <f t="shared" si="451"/>
        <v>ago/2019</v>
      </c>
      <c r="E14467" s="264">
        <v>43678</v>
      </c>
      <c r="F14467" s="260">
        <v>8779</v>
      </c>
      <c r="G14467" s="260" t="s">
        <v>2229</v>
      </c>
      <c r="H14467" s="265" t="s">
        <v>4443</v>
      </c>
      <c r="I14467" s="265" t="s">
        <v>562</v>
      </c>
      <c r="J14467" s="265">
        <v>-169.21</v>
      </c>
      <c r="K14467" s="83" t="str">
        <f>IFERROR(IFERROR(VLOOKUP(I14467,'DE-PARA'!B:D,3,0),VLOOKUP(I14467,'DE-PARA'!C:D,2,0)),"NÃO ENCONTRADO")</f>
        <v>Outras Saídas</v>
      </c>
      <c r="L14467" s="50" t="str">
        <f>VLOOKUP(K14467,'Base -Receita-Despesa'!$B:$AS,1,FALSE)</f>
        <v>Outras Saídas</v>
      </c>
    </row>
    <row r="14468" spans="1:12" x14ac:dyDescent="0.3">
      <c r="A14468" s="82" t="str">
        <f t="shared" si="452"/>
        <v>2019</v>
      </c>
      <c r="B14468" s="260" t="s">
        <v>2228</v>
      </c>
      <c r="C14468" s="261" t="s">
        <v>138</v>
      </c>
      <c r="D14468" s="74" t="str">
        <f t="shared" ref="D14468:D14531" si="453">TEXT(E14468,"mmm/aaaa")</f>
        <v>ago/2019</v>
      </c>
      <c r="E14468" s="264">
        <v>43678</v>
      </c>
      <c r="F14468" s="260">
        <v>328</v>
      </c>
      <c r="G14468" s="260" t="s">
        <v>2229</v>
      </c>
      <c r="H14468" s="270" t="s">
        <v>4393</v>
      </c>
      <c r="I14468" s="270" t="s">
        <v>116</v>
      </c>
      <c r="J14468" s="266">
        <v>-9826.76</v>
      </c>
      <c r="K14468" s="83" t="str">
        <f>IFERROR(IFERROR(VLOOKUP(I14468,'DE-PARA'!B:D,3,0),VLOOKUP(I14468,'DE-PARA'!C:D,2,0)),"NÃO ENCONTRADO")</f>
        <v>Serviços</v>
      </c>
      <c r="L14468" s="50" t="str">
        <f>VLOOKUP(K14468,'Base -Receita-Despesa'!$B:$AS,1,FALSE)</f>
        <v>Serviços</v>
      </c>
    </row>
    <row r="14469" spans="1:12" x14ac:dyDescent="0.3">
      <c r="A14469" s="82" t="str">
        <f t="shared" si="452"/>
        <v>2019</v>
      </c>
      <c r="B14469" s="260" t="s">
        <v>2228</v>
      </c>
      <c r="C14469" s="261" t="s">
        <v>138</v>
      </c>
      <c r="D14469" s="74" t="str">
        <f t="shared" si="453"/>
        <v>ago/2019</v>
      </c>
      <c r="E14469" s="264">
        <v>43678</v>
      </c>
      <c r="F14469" s="260">
        <v>327</v>
      </c>
      <c r="G14469" s="260" t="s">
        <v>2229</v>
      </c>
      <c r="H14469" s="270" t="s">
        <v>4393</v>
      </c>
      <c r="I14469" s="270" t="s">
        <v>116</v>
      </c>
      <c r="J14469" s="266">
        <v>-17561.62</v>
      </c>
      <c r="K14469" s="83" t="str">
        <f>IFERROR(IFERROR(VLOOKUP(I14469,'DE-PARA'!B:D,3,0),VLOOKUP(I14469,'DE-PARA'!C:D,2,0)),"NÃO ENCONTRADO")</f>
        <v>Serviços</v>
      </c>
      <c r="L14469" s="50" t="str">
        <f>VLOOKUP(K14469,'Base -Receita-Despesa'!$B:$AS,1,FALSE)</f>
        <v>Serviços</v>
      </c>
    </row>
    <row r="14470" spans="1:12" x14ac:dyDescent="0.3">
      <c r="A14470" s="82" t="str">
        <f t="shared" si="452"/>
        <v>2019</v>
      </c>
      <c r="B14470" s="260" t="s">
        <v>2228</v>
      </c>
      <c r="C14470" s="261" t="s">
        <v>138</v>
      </c>
      <c r="D14470" s="74" t="str">
        <f t="shared" si="453"/>
        <v>ago/2019</v>
      </c>
      <c r="E14470" s="264">
        <v>43678</v>
      </c>
      <c r="F14470" s="260" t="s">
        <v>1431</v>
      </c>
      <c r="G14470" s="260" t="s">
        <v>2229</v>
      </c>
      <c r="H14470" s="265" t="s">
        <v>4645</v>
      </c>
      <c r="I14470" s="265" t="s">
        <v>141</v>
      </c>
      <c r="J14470" s="265">
        <v>-725</v>
      </c>
      <c r="K14470" s="83" t="str">
        <f>IFERROR(IFERROR(VLOOKUP(I14470,'DE-PARA'!B:D,3,0),VLOOKUP(I14470,'DE-PARA'!C:D,2,0)),"NÃO ENCONTRADO")</f>
        <v>Pessoal</v>
      </c>
      <c r="L14470" s="50" t="str">
        <f>VLOOKUP(K14470,'Base -Receita-Despesa'!$B:$AS,1,FALSE)</f>
        <v>Pessoal</v>
      </c>
    </row>
    <row r="14471" spans="1:12" x14ac:dyDescent="0.3">
      <c r="A14471" s="82" t="str">
        <f t="shared" si="452"/>
        <v>2019</v>
      </c>
      <c r="B14471" s="260" t="s">
        <v>2228</v>
      </c>
      <c r="C14471" s="261" t="s">
        <v>138</v>
      </c>
      <c r="D14471" s="74" t="str">
        <f t="shared" si="453"/>
        <v>ago/2019</v>
      </c>
      <c r="E14471" s="264">
        <v>43678</v>
      </c>
      <c r="F14471" s="260">
        <v>61</v>
      </c>
      <c r="G14471" s="260" t="s">
        <v>2229</v>
      </c>
      <c r="H14471" s="265" t="s">
        <v>3189</v>
      </c>
      <c r="I14471" s="265" t="s">
        <v>2176</v>
      </c>
      <c r="J14471" s="266">
        <v>-366728.23</v>
      </c>
      <c r="K14471" s="83" t="str">
        <f>IFERROR(IFERROR(VLOOKUP(I14471,'DE-PARA'!B:D,3,0),VLOOKUP(I14471,'DE-PARA'!C:D,2,0)),"NÃO ENCONTRADO")</f>
        <v>Pessoal</v>
      </c>
      <c r="L14471" s="50" t="str">
        <f>VLOOKUP(K14471,'Base -Receita-Despesa'!$B:$AS,1,FALSE)</f>
        <v>Pessoal</v>
      </c>
    </row>
    <row r="14472" spans="1:12" x14ac:dyDescent="0.3">
      <c r="A14472" s="82" t="str">
        <f t="shared" si="452"/>
        <v>2019</v>
      </c>
      <c r="B14472" s="260" t="s">
        <v>2228</v>
      </c>
      <c r="C14472" s="261" t="s">
        <v>138</v>
      </c>
      <c r="D14472" s="74" t="str">
        <f t="shared" si="453"/>
        <v>ago/2019</v>
      </c>
      <c r="E14472" s="264">
        <v>43678</v>
      </c>
      <c r="F14472" s="260">
        <v>71</v>
      </c>
      <c r="G14472" s="260" t="s">
        <v>2229</v>
      </c>
      <c r="H14472" s="265" t="s">
        <v>3189</v>
      </c>
      <c r="I14472" s="265" t="s">
        <v>2176</v>
      </c>
      <c r="J14472" s="266">
        <v>-368131.25</v>
      </c>
      <c r="K14472" s="83" t="str">
        <f>IFERROR(IFERROR(VLOOKUP(I14472,'DE-PARA'!B:D,3,0),VLOOKUP(I14472,'DE-PARA'!C:D,2,0)),"NÃO ENCONTRADO")</f>
        <v>Pessoal</v>
      </c>
      <c r="L14472" s="50" t="str">
        <f>VLOOKUP(K14472,'Base -Receita-Despesa'!$B:$AS,1,FALSE)</f>
        <v>Pessoal</v>
      </c>
    </row>
    <row r="14473" spans="1:12" x14ac:dyDescent="0.3">
      <c r="A14473" s="82" t="str">
        <f t="shared" si="452"/>
        <v>2019</v>
      </c>
      <c r="B14473" s="260" t="s">
        <v>2228</v>
      </c>
      <c r="C14473" s="261" t="s">
        <v>138</v>
      </c>
      <c r="D14473" s="74" t="str">
        <f t="shared" si="453"/>
        <v>ago/2019</v>
      </c>
      <c r="E14473" s="264">
        <v>43678</v>
      </c>
      <c r="F14473" s="260" t="s">
        <v>1431</v>
      </c>
      <c r="G14473" s="260" t="s">
        <v>2229</v>
      </c>
      <c r="H14473" s="265" t="s">
        <v>4646</v>
      </c>
      <c r="I14473" s="265" t="s">
        <v>141</v>
      </c>
      <c r="J14473" s="266">
        <v>-1249.9000000000001</v>
      </c>
      <c r="K14473" s="83" t="str">
        <f>IFERROR(IFERROR(VLOOKUP(I14473,'DE-PARA'!B:D,3,0),VLOOKUP(I14473,'DE-PARA'!C:D,2,0)),"NÃO ENCONTRADO")</f>
        <v>Pessoal</v>
      </c>
      <c r="L14473" s="50" t="str">
        <f>VLOOKUP(K14473,'Base -Receita-Despesa'!$B:$AS,1,FALSE)</f>
        <v>Pessoal</v>
      </c>
    </row>
    <row r="14474" spans="1:12" x14ac:dyDescent="0.3">
      <c r="A14474" s="82" t="str">
        <f t="shared" si="452"/>
        <v>2019</v>
      </c>
      <c r="B14474" s="260" t="s">
        <v>2228</v>
      </c>
      <c r="C14474" s="261" t="s">
        <v>138</v>
      </c>
      <c r="D14474" s="74" t="str">
        <f t="shared" si="453"/>
        <v>ago/2019</v>
      </c>
      <c r="E14474" s="264">
        <v>43678</v>
      </c>
      <c r="F14474" s="260" t="s">
        <v>1070</v>
      </c>
      <c r="G14474" s="260" t="s">
        <v>2229</v>
      </c>
      <c r="H14474" s="265" t="s">
        <v>1071</v>
      </c>
      <c r="I14474" s="265" t="s">
        <v>2237</v>
      </c>
      <c r="J14474" s="266">
        <v>1171644.32</v>
      </c>
      <c r="K14474" s="83" t="str">
        <f>IFERROR(IFERROR(VLOOKUP(I14474,'DE-PARA'!B:D,3,0),VLOOKUP(I14474,'DE-PARA'!C:D,2,0)),"NÃO ENCONTRADO")</f>
        <v>Entrada Conta Aplicação (+)</v>
      </c>
      <c r="L14474" s="50" t="str">
        <f>VLOOKUP(K14474,'Base -Receita-Despesa'!$B:$AS,1,FALSE)</f>
        <v>ENTRADA CONTA APLICAÇÃO (+)</v>
      </c>
    </row>
    <row r="14475" spans="1:12" x14ac:dyDescent="0.3">
      <c r="A14475" s="82" t="str">
        <f t="shared" si="452"/>
        <v>2019</v>
      </c>
      <c r="B14475" s="260" t="s">
        <v>2228</v>
      </c>
      <c r="C14475" s="261" t="s">
        <v>138</v>
      </c>
      <c r="D14475" s="74" t="str">
        <f t="shared" si="453"/>
        <v>ago/2019</v>
      </c>
      <c r="E14475" s="264">
        <v>43678</v>
      </c>
      <c r="F14475" s="260">
        <v>10118</v>
      </c>
      <c r="G14475" s="260" t="s">
        <v>2229</v>
      </c>
      <c r="H14475" s="265" t="s">
        <v>3254</v>
      </c>
      <c r="I14475" s="265" t="s">
        <v>2204</v>
      </c>
      <c r="J14475" s="266">
        <v>-2661.56</v>
      </c>
      <c r="K14475" s="83" t="str">
        <f>IFERROR(IFERROR(VLOOKUP(I14475,'DE-PARA'!B:D,3,0),VLOOKUP(I14475,'DE-PARA'!C:D,2,0)),"NÃO ENCONTRADO")</f>
        <v>Serviços</v>
      </c>
      <c r="L14475" s="50" t="str">
        <f>VLOOKUP(K14475,'Base -Receita-Despesa'!$B:$AS,1,FALSE)</f>
        <v>Serviços</v>
      </c>
    </row>
    <row r="14476" spans="1:12" x14ac:dyDescent="0.3">
      <c r="A14476" s="82" t="str">
        <f t="shared" si="452"/>
        <v>2019</v>
      </c>
      <c r="B14476" s="260" t="s">
        <v>2228</v>
      </c>
      <c r="C14476" s="261" t="s">
        <v>138</v>
      </c>
      <c r="D14476" s="74" t="str">
        <f t="shared" si="453"/>
        <v>ago/2019</v>
      </c>
      <c r="E14476" s="264">
        <v>43678</v>
      </c>
      <c r="F14476" s="260">
        <v>392</v>
      </c>
      <c r="G14476" s="260" t="s">
        <v>2229</v>
      </c>
      <c r="H14476" s="265" t="s">
        <v>2395</v>
      </c>
      <c r="I14476" s="265" t="s">
        <v>215</v>
      </c>
      <c r="J14476" s="266">
        <v>-12500</v>
      </c>
      <c r="K14476" s="83" t="str">
        <f>IFERROR(IFERROR(VLOOKUP(I14476,'DE-PARA'!B:D,3,0),VLOOKUP(I14476,'DE-PARA'!C:D,2,0)),"NÃO ENCONTRADO")</f>
        <v>Serviços</v>
      </c>
      <c r="L14476" s="50" t="str">
        <f>VLOOKUP(K14476,'Base -Receita-Despesa'!$B:$AS,1,FALSE)</f>
        <v>Serviços</v>
      </c>
    </row>
    <row r="14477" spans="1:12" x14ac:dyDescent="0.3">
      <c r="A14477" s="82" t="str">
        <f t="shared" si="452"/>
        <v>2019</v>
      </c>
      <c r="B14477" s="260" t="s">
        <v>2228</v>
      </c>
      <c r="C14477" s="261" t="s">
        <v>138</v>
      </c>
      <c r="D14477" s="74" t="str">
        <f t="shared" si="453"/>
        <v>ago/2019</v>
      </c>
      <c r="E14477" s="264">
        <v>43678</v>
      </c>
      <c r="F14477" s="260">
        <v>19273</v>
      </c>
      <c r="G14477" s="260" t="s">
        <v>2229</v>
      </c>
      <c r="H14477" s="265" t="s">
        <v>4647</v>
      </c>
      <c r="I14477" s="265" t="s">
        <v>2194</v>
      </c>
      <c r="J14477" s="265">
        <v>-261.2</v>
      </c>
      <c r="K14477" s="83" t="str">
        <f>IFERROR(IFERROR(VLOOKUP(I14477,'DE-PARA'!B:D,3,0),VLOOKUP(I14477,'DE-PARA'!C:D,2,0)),"NÃO ENCONTRADO")</f>
        <v>Materiais</v>
      </c>
      <c r="L14477" s="50" t="str">
        <f>VLOOKUP(K14477,'Base -Receita-Despesa'!$B:$AS,1,FALSE)</f>
        <v>Materiais</v>
      </c>
    </row>
    <row r="14478" spans="1:12" x14ac:dyDescent="0.3">
      <c r="A14478" s="82" t="str">
        <f t="shared" si="452"/>
        <v>2019</v>
      </c>
      <c r="B14478" s="260" t="s">
        <v>2228</v>
      </c>
      <c r="C14478" s="261" t="s">
        <v>138</v>
      </c>
      <c r="D14478" s="74" t="str">
        <f t="shared" si="453"/>
        <v>ago/2019</v>
      </c>
      <c r="E14478" s="264">
        <v>43678</v>
      </c>
      <c r="F14478" s="260">
        <v>19273</v>
      </c>
      <c r="G14478" s="260" t="s">
        <v>2229</v>
      </c>
      <c r="H14478" s="265" t="s">
        <v>4647</v>
      </c>
      <c r="I14478" s="265" t="s">
        <v>562</v>
      </c>
      <c r="J14478" s="265">
        <v>-85.51</v>
      </c>
      <c r="K14478" s="83" t="str">
        <f>IFERROR(IFERROR(VLOOKUP(I14478,'DE-PARA'!B:D,3,0),VLOOKUP(I14478,'DE-PARA'!C:D,2,0)),"NÃO ENCONTRADO")</f>
        <v>Outras Saídas</v>
      </c>
      <c r="L14478" s="50" t="str">
        <f>VLOOKUP(K14478,'Base -Receita-Despesa'!$B:$AS,1,FALSE)</f>
        <v>Outras Saídas</v>
      </c>
    </row>
    <row r="14479" spans="1:12" x14ac:dyDescent="0.3">
      <c r="A14479" s="82" t="str">
        <f t="shared" si="452"/>
        <v>2019</v>
      </c>
      <c r="B14479" s="260" t="s">
        <v>2228</v>
      </c>
      <c r="C14479" s="261" t="s">
        <v>138</v>
      </c>
      <c r="D14479" s="74" t="str">
        <f t="shared" si="453"/>
        <v>ago/2019</v>
      </c>
      <c r="E14479" s="264">
        <v>43678</v>
      </c>
      <c r="F14479" s="260">
        <v>19181</v>
      </c>
      <c r="G14479" s="260" t="s">
        <v>2229</v>
      </c>
      <c r="H14479" s="265" t="s">
        <v>4647</v>
      </c>
      <c r="I14479" s="265" t="s">
        <v>2182</v>
      </c>
      <c r="J14479" s="265">
        <v>-246</v>
      </c>
      <c r="K14479" s="83" t="str">
        <f>IFERROR(IFERROR(VLOOKUP(I14479,'DE-PARA'!B:D,3,0),VLOOKUP(I14479,'DE-PARA'!C:D,2,0)),"NÃO ENCONTRADO")</f>
        <v>Materiais</v>
      </c>
      <c r="L14479" s="50" t="str">
        <f>VLOOKUP(K14479,'Base -Receita-Despesa'!$B:$AS,1,FALSE)</f>
        <v>Materiais</v>
      </c>
    </row>
    <row r="14480" spans="1:12" x14ac:dyDescent="0.3">
      <c r="A14480" s="82" t="str">
        <f t="shared" si="452"/>
        <v>2019</v>
      </c>
      <c r="B14480" s="260" t="s">
        <v>2228</v>
      </c>
      <c r="C14480" s="261" t="s">
        <v>138</v>
      </c>
      <c r="D14480" s="74" t="str">
        <f t="shared" si="453"/>
        <v>ago/2019</v>
      </c>
      <c r="E14480" s="264">
        <v>43678</v>
      </c>
      <c r="F14480" s="260">
        <v>19181</v>
      </c>
      <c r="G14480" s="260" t="s">
        <v>2229</v>
      </c>
      <c r="H14480" s="265" t="s">
        <v>4647</v>
      </c>
      <c r="I14480" s="265" t="s">
        <v>562</v>
      </c>
      <c r="J14480" s="265">
        <v>-85.51</v>
      </c>
      <c r="K14480" s="83" t="str">
        <f>IFERROR(IFERROR(VLOOKUP(I14480,'DE-PARA'!B:D,3,0),VLOOKUP(I14480,'DE-PARA'!C:D,2,0)),"NÃO ENCONTRADO")</f>
        <v>Outras Saídas</v>
      </c>
      <c r="L14480" s="50" t="str">
        <f>VLOOKUP(K14480,'Base -Receita-Despesa'!$B:$AS,1,FALSE)</f>
        <v>Outras Saídas</v>
      </c>
    </row>
    <row r="14481" spans="1:12" x14ac:dyDescent="0.3">
      <c r="A14481" s="82" t="str">
        <f t="shared" si="452"/>
        <v>2019</v>
      </c>
      <c r="B14481" s="260" t="s">
        <v>2228</v>
      </c>
      <c r="C14481" s="261" t="s">
        <v>138</v>
      </c>
      <c r="D14481" s="74" t="str">
        <f t="shared" si="453"/>
        <v>ago/2019</v>
      </c>
      <c r="E14481" s="264">
        <v>43678</v>
      </c>
      <c r="F14481" s="260" t="s">
        <v>1261</v>
      </c>
      <c r="G14481" s="260" t="s">
        <v>2229</v>
      </c>
      <c r="H14481" s="265" t="s">
        <v>2250</v>
      </c>
      <c r="I14481" s="265" t="s">
        <v>135</v>
      </c>
      <c r="J14481" s="265">
        <v>-9.5</v>
      </c>
      <c r="K14481" s="83" t="str">
        <f>IFERROR(IFERROR(VLOOKUP(I14481,'DE-PARA'!B:D,3,0),VLOOKUP(I14481,'DE-PARA'!C:D,2,0)),"NÃO ENCONTRADO")</f>
        <v>Outras Saídas</v>
      </c>
      <c r="L14481" s="50" t="str">
        <f>VLOOKUP(K14481,'Base -Receita-Despesa'!$B:$AS,1,FALSE)</f>
        <v>Outras Saídas</v>
      </c>
    </row>
    <row r="14482" spans="1:12" x14ac:dyDescent="0.3">
      <c r="A14482" s="82" t="str">
        <f t="shared" si="452"/>
        <v>2019</v>
      </c>
      <c r="B14482" s="260" t="s">
        <v>2228</v>
      </c>
      <c r="C14482" s="261" t="s">
        <v>138</v>
      </c>
      <c r="D14482" s="74" t="str">
        <f t="shared" si="453"/>
        <v>ago/2019</v>
      </c>
      <c r="E14482" s="264">
        <v>43678</v>
      </c>
      <c r="F14482" s="260" t="s">
        <v>1261</v>
      </c>
      <c r="G14482" s="260" t="s">
        <v>2229</v>
      </c>
      <c r="H14482" s="265" t="s">
        <v>2250</v>
      </c>
      <c r="I14482" s="265" t="s">
        <v>135</v>
      </c>
      <c r="J14482" s="265">
        <v>-9.5</v>
      </c>
      <c r="K14482" s="83" t="str">
        <f>IFERROR(IFERROR(VLOOKUP(I14482,'DE-PARA'!B:D,3,0),VLOOKUP(I14482,'DE-PARA'!C:D,2,0)),"NÃO ENCONTRADO")</f>
        <v>Outras Saídas</v>
      </c>
      <c r="L14482" s="50" t="str">
        <f>VLOOKUP(K14482,'Base -Receita-Despesa'!$B:$AS,1,FALSE)</f>
        <v>Outras Saídas</v>
      </c>
    </row>
    <row r="14483" spans="1:12" x14ac:dyDescent="0.3">
      <c r="A14483" s="82" t="str">
        <f t="shared" si="452"/>
        <v>2019</v>
      </c>
      <c r="B14483" s="260" t="s">
        <v>2228</v>
      </c>
      <c r="C14483" s="261" t="s">
        <v>138</v>
      </c>
      <c r="D14483" s="74" t="str">
        <f t="shared" si="453"/>
        <v>ago/2019</v>
      </c>
      <c r="E14483" s="264">
        <v>43678</v>
      </c>
      <c r="F14483" s="260" t="s">
        <v>1261</v>
      </c>
      <c r="G14483" s="260" t="s">
        <v>2229</v>
      </c>
      <c r="H14483" s="265" t="s">
        <v>2250</v>
      </c>
      <c r="I14483" s="265" t="s">
        <v>135</v>
      </c>
      <c r="J14483" s="265">
        <v>-9.5</v>
      </c>
      <c r="K14483" s="83" t="str">
        <f>IFERROR(IFERROR(VLOOKUP(I14483,'DE-PARA'!B:D,3,0),VLOOKUP(I14483,'DE-PARA'!C:D,2,0)),"NÃO ENCONTRADO")</f>
        <v>Outras Saídas</v>
      </c>
      <c r="L14483" s="50" t="str">
        <f>VLOOKUP(K14483,'Base -Receita-Despesa'!$B:$AS,1,FALSE)</f>
        <v>Outras Saídas</v>
      </c>
    </row>
    <row r="14484" spans="1:12" x14ac:dyDescent="0.3">
      <c r="A14484" s="82" t="str">
        <f t="shared" si="452"/>
        <v>2019</v>
      </c>
      <c r="B14484" s="260" t="s">
        <v>2228</v>
      </c>
      <c r="C14484" s="261" t="s">
        <v>138</v>
      </c>
      <c r="D14484" s="74" t="str">
        <f t="shared" si="453"/>
        <v>ago/2019</v>
      </c>
      <c r="E14484" s="264">
        <v>43678</v>
      </c>
      <c r="F14484" s="260" t="s">
        <v>1261</v>
      </c>
      <c r="G14484" s="260" t="s">
        <v>2229</v>
      </c>
      <c r="H14484" s="265" t="s">
        <v>2250</v>
      </c>
      <c r="I14484" s="265" t="s">
        <v>135</v>
      </c>
      <c r="J14484" s="265">
        <v>-9.5</v>
      </c>
      <c r="K14484" s="83" t="str">
        <f>IFERROR(IFERROR(VLOOKUP(I14484,'DE-PARA'!B:D,3,0),VLOOKUP(I14484,'DE-PARA'!C:D,2,0)),"NÃO ENCONTRADO")</f>
        <v>Outras Saídas</v>
      </c>
      <c r="L14484" s="50" t="str">
        <f>VLOOKUP(K14484,'Base -Receita-Despesa'!$B:$AS,1,FALSE)</f>
        <v>Outras Saídas</v>
      </c>
    </row>
    <row r="14485" spans="1:12" x14ac:dyDescent="0.3">
      <c r="A14485" s="82" t="str">
        <f t="shared" si="452"/>
        <v>2019</v>
      </c>
      <c r="B14485" s="260" t="s">
        <v>2228</v>
      </c>
      <c r="C14485" s="261" t="s">
        <v>138</v>
      </c>
      <c r="D14485" s="74" t="str">
        <f t="shared" si="453"/>
        <v>ago/2019</v>
      </c>
      <c r="E14485" s="264">
        <v>43678</v>
      </c>
      <c r="F14485" s="260" t="s">
        <v>1261</v>
      </c>
      <c r="G14485" s="260" t="s">
        <v>2229</v>
      </c>
      <c r="H14485" s="265" t="s">
        <v>2250</v>
      </c>
      <c r="I14485" s="265" t="s">
        <v>135</v>
      </c>
      <c r="J14485" s="278">
        <v>-9.5</v>
      </c>
      <c r="K14485" s="83" t="str">
        <f>IFERROR(IFERROR(VLOOKUP(I14485,'DE-PARA'!B:D,3,0),VLOOKUP(I14485,'DE-PARA'!C:D,2,0)),"NÃO ENCONTRADO")</f>
        <v>Outras Saídas</v>
      </c>
      <c r="L14485" s="50" t="str">
        <f>VLOOKUP(K14485,'Base -Receita-Despesa'!$B:$AS,1,FALSE)</f>
        <v>Outras Saídas</v>
      </c>
    </row>
    <row r="14486" spans="1:12" x14ac:dyDescent="0.3">
      <c r="A14486" s="82" t="str">
        <f t="shared" si="452"/>
        <v>2019</v>
      </c>
      <c r="B14486" s="260" t="s">
        <v>2228</v>
      </c>
      <c r="C14486" s="261" t="s">
        <v>138</v>
      </c>
      <c r="D14486" s="74" t="str">
        <f t="shared" si="453"/>
        <v>ago/2019</v>
      </c>
      <c r="E14486" s="264">
        <v>43678</v>
      </c>
      <c r="F14486" s="260" t="s">
        <v>1261</v>
      </c>
      <c r="G14486" s="260" t="s">
        <v>2229</v>
      </c>
      <c r="H14486" s="265" t="s">
        <v>2250</v>
      </c>
      <c r="I14486" s="265" t="s">
        <v>135</v>
      </c>
      <c r="J14486" s="265">
        <v>-9.5</v>
      </c>
      <c r="K14486" s="83" t="str">
        <f>IFERROR(IFERROR(VLOOKUP(I14486,'DE-PARA'!B:D,3,0),VLOOKUP(I14486,'DE-PARA'!C:D,2,0)),"NÃO ENCONTRADO")</f>
        <v>Outras Saídas</v>
      </c>
      <c r="L14486" s="50" t="str">
        <f>VLOOKUP(K14486,'Base -Receita-Despesa'!$B:$AS,1,FALSE)</f>
        <v>Outras Saídas</v>
      </c>
    </row>
    <row r="14487" spans="1:12" x14ac:dyDescent="0.3">
      <c r="A14487" s="82" t="str">
        <f t="shared" si="452"/>
        <v>2019</v>
      </c>
      <c r="B14487" s="260" t="s">
        <v>2228</v>
      </c>
      <c r="C14487" s="261" t="s">
        <v>138</v>
      </c>
      <c r="D14487" s="74" t="str">
        <f t="shared" si="453"/>
        <v>ago/2019</v>
      </c>
      <c r="E14487" s="264">
        <v>43678</v>
      </c>
      <c r="F14487" s="260" t="s">
        <v>1261</v>
      </c>
      <c r="G14487" s="260" t="s">
        <v>2229</v>
      </c>
      <c r="H14487" s="265" t="s">
        <v>2250</v>
      </c>
      <c r="I14487" s="265" t="s">
        <v>135</v>
      </c>
      <c r="J14487" s="265">
        <v>-9.5</v>
      </c>
      <c r="K14487" s="83" t="str">
        <f>IFERROR(IFERROR(VLOOKUP(I14487,'DE-PARA'!B:D,3,0),VLOOKUP(I14487,'DE-PARA'!C:D,2,0)),"NÃO ENCONTRADO")</f>
        <v>Outras Saídas</v>
      </c>
      <c r="L14487" s="50" t="str">
        <f>VLOOKUP(K14487,'Base -Receita-Despesa'!$B:$AS,1,FALSE)</f>
        <v>Outras Saídas</v>
      </c>
    </row>
    <row r="14488" spans="1:12" x14ac:dyDescent="0.3">
      <c r="A14488" s="82" t="str">
        <f t="shared" si="452"/>
        <v>2019</v>
      </c>
      <c r="B14488" s="260" t="s">
        <v>2228</v>
      </c>
      <c r="C14488" s="261" t="s">
        <v>138</v>
      </c>
      <c r="D14488" s="74" t="str">
        <f t="shared" si="453"/>
        <v>ago/2019</v>
      </c>
      <c r="E14488" s="264">
        <v>43678</v>
      </c>
      <c r="F14488" s="260" t="s">
        <v>1261</v>
      </c>
      <c r="G14488" s="260" t="s">
        <v>2229</v>
      </c>
      <c r="H14488" s="265" t="s">
        <v>2250</v>
      </c>
      <c r="I14488" s="265" t="s">
        <v>135</v>
      </c>
      <c r="J14488" s="265">
        <v>-9.5</v>
      </c>
      <c r="K14488" s="83" t="str">
        <f>IFERROR(IFERROR(VLOOKUP(I14488,'DE-PARA'!B:D,3,0),VLOOKUP(I14488,'DE-PARA'!C:D,2,0)),"NÃO ENCONTRADO")</f>
        <v>Outras Saídas</v>
      </c>
      <c r="L14488" s="50" t="str">
        <f>VLOOKUP(K14488,'Base -Receita-Despesa'!$B:$AS,1,FALSE)</f>
        <v>Outras Saídas</v>
      </c>
    </row>
    <row r="14489" spans="1:12" x14ac:dyDescent="0.3">
      <c r="A14489" s="82" t="str">
        <f t="shared" si="452"/>
        <v>2019</v>
      </c>
      <c r="B14489" s="260" t="s">
        <v>2228</v>
      </c>
      <c r="C14489" s="261" t="s">
        <v>138</v>
      </c>
      <c r="D14489" s="74" t="str">
        <f t="shared" si="453"/>
        <v>ago/2019</v>
      </c>
      <c r="E14489" s="264">
        <v>43678</v>
      </c>
      <c r="F14489" s="260" t="s">
        <v>1261</v>
      </c>
      <c r="G14489" s="260" t="s">
        <v>2229</v>
      </c>
      <c r="H14489" s="265" t="s">
        <v>2250</v>
      </c>
      <c r="I14489" s="265" t="s">
        <v>135</v>
      </c>
      <c r="J14489" s="265">
        <v>-9.5</v>
      </c>
      <c r="K14489" s="83" t="str">
        <f>IFERROR(IFERROR(VLOOKUP(I14489,'DE-PARA'!B:D,3,0),VLOOKUP(I14489,'DE-PARA'!C:D,2,0)),"NÃO ENCONTRADO")</f>
        <v>Outras Saídas</v>
      </c>
      <c r="L14489" s="50" t="str">
        <f>VLOOKUP(K14489,'Base -Receita-Despesa'!$B:$AS,1,FALSE)</f>
        <v>Outras Saídas</v>
      </c>
    </row>
    <row r="14490" spans="1:12" x14ac:dyDescent="0.3">
      <c r="A14490" s="82" t="str">
        <f t="shared" si="452"/>
        <v>2019</v>
      </c>
      <c r="B14490" s="260" t="s">
        <v>2228</v>
      </c>
      <c r="C14490" s="261" t="s">
        <v>138</v>
      </c>
      <c r="D14490" s="74" t="str">
        <f t="shared" si="453"/>
        <v>ago/2019</v>
      </c>
      <c r="E14490" s="264">
        <v>43678</v>
      </c>
      <c r="F14490" s="260" t="s">
        <v>1261</v>
      </c>
      <c r="G14490" s="260" t="s">
        <v>2229</v>
      </c>
      <c r="H14490" s="265" t="s">
        <v>2250</v>
      </c>
      <c r="I14490" s="265" t="s">
        <v>135</v>
      </c>
      <c r="J14490" s="265">
        <v>-9.5</v>
      </c>
      <c r="K14490" s="83" t="str">
        <f>IFERROR(IFERROR(VLOOKUP(I14490,'DE-PARA'!B:D,3,0),VLOOKUP(I14490,'DE-PARA'!C:D,2,0)),"NÃO ENCONTRADO")</f>
        <v>Outras Saídas</v>
      </c>
      <c r="L14490" s="50" t="str">
        <f>VLOOKUP(K14490,'Base -Receita-Despesa'!$B:$AS,1,FALSE)</f>
        <v>Outras Saídas</v>
      </c>
    </row>
    <row r="14491" spans="1:12" x14ac:dyDescent="0.3">
      <c r="A14491" s="82" t="str">
        <f t="shared" si="452"/>
        <v>2019</v>
      </c>
      <c r="B14491" s="260" t="s">
        <v>2228</v>
      </c>
      <c r="C14491" s="261" t="s">
        <v>138</v>
      </c>
      <c r="D14491" s="74" t="str">
        <f t="shared" si="453"/>
        <v>ago/2019</v>
      </c>
      <c r="E14491" s="264">
        <v>43678</v>
      </c>
      <c r="F14491" s="260" t="s">
        <v>1431</v>
      </c>
      <c r="G14491" s="260" t="s">
        <v>2229</v>
      </c>
      <c r="H14491" s="265" t="s">
        <v>1258</v>
      </c>
      <c r="I14491" s="265" t="s">
        <v>141</v>
      </c>
      <c r="J14491" s="266">
        <v>-2534.21</v>
      </c>
      <c r="K14491" s="83" t="str">
        <f>IFERROR(IFERROR(VLOOKUP(I14491,'DE-PARA'!B:D,3,0),VLOOKUP(I14491,'DE-PARA'!C:D,2,0)),"NÃO ENCONTRADO")</f>
        <v>Pessoal</v>
      </c>
      <c r="L14491" s="50" t="str">
        <f>VLOOKUP(K14491,'Base -Receita-Despesa'!$B:$AS,1,FALSE)</f>
        <v>Pessoal</v>
      </c>
    </row>
    <row r="14492" spans="1:12" x14ac:dyDescent="0.3">
      <c r="A14492" s="82" t="str">
        <f t="shared" si="452"/>
        <v>2019</v>
      </c>
      <c r="B14492" s="260" t="s">
        <v>2228</v>
      </c>
      <c r="C14492" s="261" t="s">
        <v>138</v>
      </c>
      <c r="D14492" s="74" t="str">
        <f t="shared" si="453"/>
        <v>ago/2019</v>
      </c>
      <c r="E14492" s="264">
        <v>43679</v>
      </c>
      <c r="F14492" s="260">
        <v>4079</v>
      </c>
      <c r="G14492" s="260" t="s">
        <v>2229</v>
      </c>
      <c r="H14492" s="265" t="s">
        <v>2231</v>
      </c>
      <c r="I14492" s="265" t="s">
        <v>2185</v>
      </c>
      <c r="J14492" s="266">
        <v>-3337.19</v>
      </c>
      <c r="K14492" s="83" t="str">
        <f>IFERROR(IFERROR(VLOOKUP(I14492,'DE-PARA'!B:D,3,0),VLOOKUP(I14492,'DE-PARA'!C:D,2,0)),"NÃO ENCONTRADO")</f>
        <v>Materiais</v>
      </c>
      <c r="L14492" s="50" t="str">
        <f>VLOOKUP(K14492,'Base -Receita-Despesa'!$B:$AS,1,FALSE)</f>
        <v>Materiais</v>
      </c>
    </row>
    <row r="14493" spans="1:12" x14ac:dyDescent="0.3">
      <c r="A14493" s="82" t="str">
        <f t="shared" si="452"/>
        <v>2019</v>
      </c>
      <c r="B14493" s="260" t="s">
        <v>2228</v>
      </c>
      <c r="C14493" s="261" t="s">
        <v>138</v>
      </c>
      <c r="D14493" s="74" t="str">
        <f t="shared" si="453"/>
        <v>ago/2019</v>
      </c>
      <c r="E14493" s="264">
        <v>43679</v>
      </c>
      <c r="F14493" s="260">
        <v>39482</v>
      </c>
      <c r="G14493" s="260" t="s">
        <v>2229</v>
      </c>
      <c r="H14493" s="265" t="s">
        <v>2231</v>
      </c>
      <c r="I14493" s="265" t="s">
        <v>2185</v>
      </c>
      <c r="J14493" s="265">
        <v>-950</v>
      </c>
      <c r="K14493" s="83" t="str">
        <f>IFERROR(IFERROR(VLOOKUP(I14493,'DE-PARA'!B:D,3,0),VLOOKUP(I14493,'DE-PARA'!C:D,2,0)),"NÃO ENCONTRADO")</f>
        <v>Materiais</v>
      </c>
      <c r="L14493" s="50" t="str">
        <f>VLOOKUP(K14493,'Base -Receita-Despesa'!$B:$AS,1,FALSE)</f>
        <v>Materiais</v>
      </c>
    </row>
    <row r="14494" spans="1:12" x14ac:dyDescent="0.3">
      <c r="A14494" s="82" t="str">
        <f t="shared" si="452"/>
        <v>2019</v>
      </c>
      <c r="B14494" s="260" t="s">
        <v>2228</v>
      </c>
      <c r="C14494" s="261" t="s">
        <v>138</v>
      </c>
      <c r="D14494" s="74" t="str">
        <f t="shared" si="453"/>
        <v>ago/2019</v>
      </c>
      <c r="E14494" s="264">
        <v>43679</v>
      </c>
      <c r="F14494" s="260">
        <v>39699</v>
      </c>
      <c r="G14494" s="260" t="s">
        <v>2229</v>
      </c>
      <c r="H14494" s="265" t="s">
        <v>2231</v>
      </c>
      <c r="I14494" s="265" t="s">
        <v>2185</v>
      </c>
      <c r="J14494" s="265">
        <v>-950</v>
      </c>
      <c r="K14494" s="83" t="str">
        <f>IFERROR(IFERROR(VLOOKUP(I14494,'DE-PARA'!B:D,3,0),VLOOKUP(I14494,'DE-PARA'!C:D,2,0)),"NÃO ENCONTRADO")</f>
        <v>Materiais</v>
      </c>
      <c r="L14494" s="50" t="str">
        <f>VLOOKUP(K14494,'Base -Receita-Despesa'!$B:$AS,1,FALSE)</f>
        <v>Materiais</v>
      </c>
    </row>
    <row r="14495" spans="1:12" x14ac:dyDescent="0.3">
      <c r="A14495" s="82" t="str">
        <f t="shared" si="452"/>
        <v>2019</v>
      </c>
      <c r="B14495" s="260" t="s">
        <v>2228</v>
      </c>
      <c r="C14495" s="261" t="s">
        <v>138</v>
      </c>
      <c r="D14495" s="74" t="str">
        <f t="shared" si="453"/>
        <v>ago/2019</v>
      </c>
      <c r="E14495" s="264">
        <v>43679</v>
      </c>
      <c r="F14495" s="260">
        <v>4095</v>
      </c>
      <c r="G14495" s="260" t="s">
        <v>2229</v>
      </c>
      <c r="H14495" s="265" t="s">
        <v>2231</v>
      </c>
      <c r="I14495" s="265" t="s">
        <v>2185</v>
      </c>
      <c r="J14495" s="266">
        <v>-2178.36</v>
      </c>
      <c r="K14495" s="83" t="str">
        <f>IFERROR(IFERROR(VLOOKUP(I14495,'DE-PARA'!B:D,3,0),VLOOKUP(I14495,'DE-PARA'!C:D,2,0)),"NÃO ENCONTRADO")</f>
        <v>Materiais</v>
      </c>
      <c r="L14495" s="50" t="str">
        <f>VLOOKUP(K14495,'Base -Receita-Despesa'!$B:$AS,1,FALSE)</f>
        <v>Materiais</v>
      </c>
    </row>
    <row r="14496" spans="1:12" x14ac:dyDescent="0.3">
      <c r="A14496" s="82" t="str">
        <f t="shared" si="452"/>
        <v>2019</v>
      </c>
      <c r="B14496" s="260" t="s">
        <v>2228</v>
      </c>
      <c r="C14496" s="261" t="s">
        <v>138</v>
      </c>
      <c r="D14496" s="74" t="str">
        <f t="shared" si="453"/>
        <v>ago/2019</v>
      </c>
      <c r="E14496" s="264">
        <v>43679</v>
      </c>
      <c r="F14496" s="260">
        <v>4096</v>
      </c>
      <c r="G14496" s="260" t="s">
        <v>2229</v>
      </c>
      <c r="H14496" s="265" t="s">
        <v>2231</v>
      </c>
      <c r="I14496" s="265" t="s">
        <v>2185</v>
      </c>
      <c r="J14496" s="265">
        <v>-940.9</v>
      </c>
      <c r="K14496" s="83" t="str">
        <f>IFERROR(IFERROR(VLOOKUP(I14496,'DE-PARA'!B:D,3,0),VLOOKUP(I14496,'DE-PARA'!C:D,2,0)),"NÃO ENCONTRADO")</f>
        <v>Materiais</v>
      </c>
      <c r="L14496" s="50" t="str">
        <f>VLOOKUP(K14496,'Base -Receita-Despesa'!$B:$AS,1,FALSE)</f>
        <v>Materiais</v>
      </c>
    </row>
    <row r="14497" spans="1:12" x14ac:dyDescent="0.3">
      <c r="A14497" s="82" t="str">
        <f t="shared" si="452"/>
        <v>2019</v>
      </c>
      <c r="B14497" s="260" t="s">
        <v>2228</v>
      </c>
      <c r="C14497" s="261" t="s">
        <v>138</v>
      </c>
      <c r="D14497" s="74" t="str">
        <f t="shared" si="453"/>
        <v>ago/2019</v>
      </c>
      <c r="E14497" s="264">
        <v>43679</v>
      </c>
      <c r="F14497" s="262">
        <v>2918</v>
      </c>
      <c r="G14497" s="260" t="s">
        <v>2229</v>
      </c>
      <c r="H14497" s="265" t="s">
        <v>2231</v>
      </c>
      <c r="I14497" s="265" t="s">
        <v>2185</v>
      </c>
      <c r="J14497" s="275">
        <v>-1241.72</v>
      </c>
      <c r="K14497" s="83" t="str">
        <f>IFERROR(IFERROR(VLOOKUP(I14497,'DE-PARA'!B:D,3,0),VLOOKUP(I14497,'DE-PARA'!C:D,2,0)),"NÃO ENCONTRADO")</f>
        <v>Materiais</v>
      </c>
      <c r="L14497" s="50" t="str">
        <f>VLOOKUP(K14497,'Base -Receita-Despesa'!$B:$AS,1,FALSE)</f>
        <v>Materiais</v>
      </c>
    </row>
    <row r="14498" spans="1:12" x14ac:dyDescent="0.3">
      <c r="A14498" s="82" t="str">
        <f t="shared" si="452"/>
        <v>2019</v>
      </c>
      <c r="B14498" s="260" t="s">
        <v>2228</v>
      </c>
      <c r="C14498" s="261" t="s">
        <v>138</v>
      </c>
      <c r="D14498" s="74" t="str">
        <f t="shared" si="453"/>
        <v>ago/2019</v>
      </c>
      <c r="E14498" s="264">
        <v>43679</v>
      </c>
      <c r="F14498" s="262">
        <v>2919</v>
      </c>
      <c r="G14498" s="260" t="s">
        <v>2229</v>
      </c>
      <c r="H14498" s="265" t="s">
        <v>2231</v>
      </c>
      <c r="I14498" s="265" t="s">
        <v>2185</v>
      </c>
      <c r="J14498" s="270">
        <v>-327.48</v>
      </c>
      <c r="K14498" s="83" t="str">
        <f>IFERROR(IFERROR(VLOOKUP(I14498,'DE-PARA'!B:D,3,0),VLOOKUP(I14498,'DE-PARA'!C:D,2,0)),"NÃO ENCONTRADO")</f>
        <v>Materiais</v>
      </c>
      <c r="L14498" s="50" t="str">
        <f>VLOOKUP(K14498,'Base -Receita-Despesa'!$B:$AS,1,FALSE)</f>
        <v>Materiais</v>
      </c>
    </row>
    <row r="14499" spans="1:12" x14ac:dyDescent="0.3">
      <c r="A14499" s="82" t="str">
        <f t="shared" si="452"/>
        <v>2019</v>
      </c>
      <c r="B14499" s="260" t="s">
        <v>2228</v>
      </c>
      <c r="C14499" s="261" t="s">
        <v>138</v>
      </c>
      <c r="D14499" s="74" t="str">
        <f t="shared" si="453"/>
        <v>ago/2019</v>
      </c>
      <c r="E14499" s="264">
        <v>43679</v>
      </c>
      <c r="F14499" s="262">
        <v>4005</v>
      </c>
      <c r="G14499" s="260" t="s">
        <v>2229</v>
      </c>
      <c r="H14499" s="265" t="s">
        <v>2231</v>
      </c>
      <c r="I14499" s="265" t="s">
        <v>2185</v>
      </c>
      <c r="J14499" s="275">
        <v>-2261.44</v>
      </c>
      <c r="K14499" s="83" t="str">
        <f>IFERROR(IFERROR(VLOOKUP(I14499,'DE-PARA'!B:D,3,0),VLOOKUP(I14499,'DE-PARA'!C:D,2,0)),"NÃO ENCONTRADO")</f>
        <v>Materiais</v>
      </c>
      <c r="L14499" s="50" t="str">
        <f>VLOOKUP(K14499,'Base -Receita-Despesa'!$B:$AS,1,FALSE)</f>
        <v>Materiais</v>
      </c>
    </row>
    <row r="14500" spans="1:12" x14ac:dyDescent="0.3">
      <c r="A14500" s="82" t="str">
        <f t="shared" si="452"/>
        <v>2019</v>
      </c>
      <c r="B14500" s="260" t="s">
        <v>2228</v>
      </c>
      <c r="C14500" s="261" t="s">
        <v>138</v>
      </c>
      <c r="D14500" s="74" t="str">
        <f t="shared" si="453"/>
        <v>ago/2019</v>
      </c>
      <c r="E14500" s="264">
        <v>43679</v>
      </c>
      <c r="F14500" s="260" t="s">
        <v>1431</v>
      </c>
      <c r="G14500" s="260" t="s">
        <v>2229</v>
      </c>
      <c r="H14500" s="265" t="s">
        <v>4525</v>
      </c>
      <c r="I14500" s="265" t="s">
        <v>141</v>
      </c>
      <c r="J14500" s="266">
        <v>-6522.83</v>
      </c>
      <c r="K14500" s="83" t="str">
        <f>IFERROR(IFERROR(VLOOKUP(I14500,'DE-PARA'!B:D,3,0),VLOOKUP(I14500,'DE-PARA'!C:D,2,0)),"NÃO ENCONTRADO")</f>
        <v>Pessoal</v>
      </c>
      <c r="L14500" s="50" t="str">
        <f>VLOOKUP(K14500,'Base -Receita-Despesa'!$B:$AS,1,FALSE)</f>
        <v>Pessoal</v>
      </c>
    </row>
    <row r="14501" spans="1:12" x14ac:dyDescent="0.3">
      <c r="A14501" s="82" t="str">
        <f t="shared" si="452"/>
        <v>2019</v>
      </c>
      <c r="B14501" s="260" t="s">
        <v>2228</v>
      </c>
      <c r="C14501" s="261" t="s">
        <v>138</v>
      </c>
      <c r="D14501" s="74" t="str">
        <f t="shared" si="453"/>
        <v>ago/2019</v>
      </c>
      <c r="E14501" s="264">
        <v>43679</v>
      </c>
      <c r="F14501" s="260">
        <v>26694</v>
      </c>
      <c r="G14501" s="260" t="s">
        <v>2229</v>
      </c>
      <c r="H14501" s="265" t="s">
        <v>2456</v>
      </c>
      <c r="I14501" s="265" t="s">
        <v>2182</v>
      </c>
      <c r="J14501" s="265">
        <v>-551.04</v>
      </c>
      <c r="K14501" s="83" t="str">
        <f>IFERROR(IFERROR(VLOOKUP(I14501,'DE-PARA'!B:D,3,0),VLOOKUP(I14501,'DE-PARA'!C:D,2,0)),"NÃO ENCONTRADO")</f>
        <v>Materiais</v>
      </c>
      <c r="L14501" s="50" t="str">
        <f>VLOOKUP(K14501,'Base -Receita-Despesa'!$B:$AS,1,FALSE)</f>
        <v>Materiais</v>
      </c>
    </row>
    <row r="14502" spans="1:12" x14ac:dyDescent="0.3">
      <c r="A14502" s="82" t="str">
        <f t="shared" si="452"/>
        <v>2019</v>
      </c>
      <c r="B14502" s="260" t="s">
        <v>2228</v>
      </c>
      <c r="C14502" s="261" t="s">
        <v>138</v>
      </c>
      <c r="D14502" s="74" t="str">
        <f t="shared" si="453"/>
        <v>ago/2019</v>
      </c>
      <c r="E14502" s="264">
        <v>43679</v>
      </c>
      <c r="F14502" s="260">
        <v>26917</v>
      </c>
      <c r="G14502" s="260" t="s">
        <v>2229</v>
      </c>
      <c r="H14502" s="265" t="s">
        <v>2456</v>
      </c>
      <c r="I14502" s="265" t="s">
        <v>2182</v>
      </c>
      <c r="J14502" s="266">
        <v>-1015.3</v>
      </c>
      <c r="K14502" s="83" t="str">
        <f>IFERROR(IFERROR(VLOOKUP(I14502,'DE-PARA'!B:D,3,0),VLOOKUP(I14502,'DE-PARA'!C:D,2,0)),"NÃO ENCONTRADO")</f>
        <v>Materiais</v>
      </c>
      <c r="L14502" s="50" t="str">
        <f>VLOOKUP(K14502,'Base -Receita-Despesa'!$B:$AS,1,FALSE)</f>
        <v>Materiais</v>
      </c>
    </row>
    <row r="14503" spans="1:12" x14ac:dyDescent="0.3">
      <c r="A14503" s="82" t="str">
        <f t="shared" si="452"/>
        <v>2019</v>
      </c>
      <c r="B14503" s="260" t="s">
        <v>2228</v>
      </c>
      <c r="C14503" s="261" t="s">
        <v>138</v>
      </c>
      <c r="D14503" s="74" t="str">
        <f t="shared" si="453"/>
        <v>ago/2019</v>
      </c>
      <c r="E14503" s="264">
        <v>43679</v>
      </c>
      <c r="F14503" s="260">
        <v>26918</v>
      </c>
      <c r="G14503" s="260" t="s">
        <v>2229</v>
      </c>
      <c r="H14503" s="265" t="s">
        <v>2456</v>
      </c>
      <c r="I14503" s="265" t="s">
        <v>2181</v>
      </c>
      <c r="J14503" s="265">
        <v>-993.47</v>
      </c>
      <c r="K14503" s="83" t="str">
        <f>IFERROR(IFERROR(VLOOKUP(I14503,'DE-PARA'!B:D,3,0),VLOOKUP(I14503,'DE-PARA'!C:D,2,0)),"NÃO ENCONTRADO")</f>
        <v>Materiais</v>
      </c>
      <c r="L14503" s="50" t="str">
        <f>VLOOKUP(K14503,'Base -Receita-Despesa'!$B:$AS,1,FALSE)</f>
        <v>Materiais</v>
      </c>
    </row>
    <row r="14504" spans="1:12" x14ac:dyDescent="0.3">
      <c r="A14504" s="82" t="str">
        <f t="shared" si="452"/>
        <v>2019</v>
      </c>
      <c r="B14504" s="260" t="s">
        <v>2228</v>
      </c>
      <c r="C14504" s="261" t="s">
        <v>138</v>
      </c>
      <c r="D14504" s="74" t="str">
        <f t="shared" si="453"/>
        <v>ago/2019</v>
      </c>
      <c r="E14504" s="264">
        <v>43679</v>
      </c>
      <c r="F14504" s="260">
        <v>26918</v>
      </c>
      <c r="G14504" s="260" t="s">
        <v>2229</v>
      </c>
      <c r="H14504" s="265" t="s">
        <v>2456</v>
      </c>
      <c r="I14504" s="265" t="s">
        <v>562</v>
      </c>
      <c r="J14504" s="265">
        <v>-40</v>
      </c>
      <c r="K14504" s="83" t="str">
        <f>IFERROR(IFERROR(VLOOKUP(I14504,'DE-PARA'!B:D,3,0),VLOOKUP(I14504,'DE-PARA'!C:D,2,0)),"NÃO ENCONTRADO")</f>
        <v>Outras Saídas</v>
      </c>
      <c r="L14504" s="50" t="str">
        <f>VLOOKUP(K14504,'Base -Receita-Despesa'!$B:$AS,1,FALSE)</f>
        <v>Outras Saídas</v>
      </c>
    </row>
    <row r="14505" spans="1:12" x14ac:dyDescent="0.3">
      <c r="A14505" s="82" t="str">
        <f t="shared" si="452"/>
        <v>2019</v>
      </c>
      <c r="B14505" s="260" t="s">
        <v>2228</v>
      </c>
      <c r="C14505" s="261" t="s">
        <v>138</v>
      </c>
      <c r="D14505" s="74" t="str">
        <f t="shared" si="453"/>
        <v>ago/2019</v>
      </c>
      <c r="E14505" s="264">
        <v>43679</v>
      </c>
      <c r="F14505" s="260">
        <v>89499</v>
      </c>
      <c r="G14505" s="260" t="s">
        <v>2229</v>
      </c>
      <c r="H14505" s="265" t="s">
        <v>528</v>
      </c>
      <c r="I14505" s="265" t="s">
        <v>2181</v>
      </c>
      <c r="J14505" s="266">
        <v>-2653.51</v>
      </c>
      <c r="K14505" s="83" t="str">
        <f>IFERROR(IFERROR(VLOOKUP(I14505,'DE-PARA'!B:D,3,0),VLOOKUP(I14505,'DE-PARA'!C:D,2,0)),"NÃO ENCONTRADO")</f>
        <v>Materiais</v>
      </c>
      <c r="L14505" s="50" t="str">
        <f>VLOOKUP(K14505,'Base -Receita-Despesa'!$B:$AS,1,FALSE)</f>
        <v>Materiais</v>
      </c>
    </row>
    <row r="14506" spans="1:12" x14ac:dyDescent="0.3">
      <c r="A14506" s="82" t="str">
        <f t="shared" ref="A14506:A14569" si="454">IF(K14506="NÃO ENCONTRADO",0,RIGHT(D14506,4))</f>
        <v>2019</v>
      </c>
      <c r="B14506" s="260" t="s">
        <v>2228</v>
      </c>
      <c r="C14506" s="261" t="s">
        <v>138</v>
      </c>
      <c r="D14506" s="74" t="str">
        <f t="shared" si="453"/>
        <v>ago/2019</v>
      </c>
      <c r="E14506" s="264">
        <v>43679</v>
      </c>
      <c r="F14506" s="260">
        <v>89519</v>
      </c>
      <c r="G14506" s="260" t="s">
        <v>2229</v>
      </c>
      <c r="H14506" s="265" t="s">
        <v>528</v>
      </c>
      <c r="I14506" s="265" t="s">
        <v>2182</v>
      </c>
      <c r="J14506" s="266">
        <v>-4178.57</v>
      </c>
      <c r="K14506" s="83" t="str">
        <f>IFERROR(IFERROR(VLOOKUP(I14506,'DE-PARA'!B:D,3,0),VLOOKUP(I14506,'DE-PARA'!C:D,2,0)),"NÃO ENCONTRADO")</f>
        <v>Materiais</v>
      </c>
      <c r="L14506" s="50" t="str">
        <f>VLOOKUP(K14506,'Base -Receita-Despesa'!$B:$AS,1,FALSE)</f>
        <v>Materiais</v>
      </c>
    </row>
    <row r="14507" spans="1:12" x14ac:dyDescent="0.3">
      <c r="A14507" s="82" t="str">
        <f t="shared" si="454"/>
        <v>2019</v>
      </c>
      <c r="B14507" s="260" t="s">
        <v>2228</v>
      </c>
      <c r="C14507" s="261" t="s">
        <v>138</v>
      </c>
      <c r="D14507" s="74" t="str">
        <f t="shared" si="453"/>
        <v>ago/2019</v>
      </c>
      <c r="E14507" s="264">
        <v>43679</v>
      </c>
      <c r="F14507" s="260">
        <v>90646</v>
      </c>
      <c r="G14507" s="260" t="s">
        <v>2229</v>
      </c>
      <c r="H14507" s="265" t="s">
        <v>528</v>
      </c>
      <c r="I14507" s="265" t="s">
        <v>2181</v>
      </c>
      <c r="J14507" s="265">
        <v>-457.91</v>
      </c>
      <c r="K14507" s="83" t="str">
        <f>IFERROR(IFERROR(VLOOKUP(I14507,'DE-PARA'!B:D,3,0),VLOOKUP(I14507,'DE-PARA'!C:D,2,0)),"NÃO ENCONTRADO")</f>
        <v>Materiais</v>
      </c>
      <c r="L14507" s="50" t="str">
        <f>VLOOKUP(K14507,'Base -Receita-Despesa'!$B:$AS,1,FALSE)</f>
        <v>Materiais</v>
      </c>
    </row>
    <row r="14508" spans="1:12" x14ac:dyDescent="0.3">
      <c r="A14508" s="82" t="str">
        <f t="shared" si="454"/>
        <v>2019</v>
      </c>
      <c r="B14508" s="260" t="s">
        <v>2228</v>
      </c>
      <c r="C14508" s="261" t="s">
        <v>138</v>
      </c>
      <c r="D14508" s="74" t="str">
        <f t="shared" si="453"/>
        <v>ago/2019</v>
      </c>
      <c r="E14508" s="264">
        <v>43679</v>
      </c>
      <c r="F14508" s="260">
        <v>90679</v>
      </c>
      <c r="G14508" s="260" t="s">
        <v>2229</v>
      </c>
      <c r="H14508" s="265" t="s">
        <v>528</v>
      </c>
      <c r="I14508" s="265" t="s">
        <v>2182</v>
      </c>
      <c r="J14508" s="265">
        <v>-624.75</v>
      </c>
      <c r="K14508" s="83" t="str">
        <f>IFERROR(IFERROR(VLOOKUP(I14508,'DE-PARA'!B:D,3,0),VLOOKUP(I14508,'DE-PARA'!C:D,2,0)),"NÃO ENCONTRADO")</f>
        <v>Materiais</v>
      </c>
      <c r="L14508" s="50" t="str">
        <f>VLOOKUP(K14508,'Base -Receita-Despesa'!$B:$AS,1,FALSE)</f>
        <v>Materiais</v>
      </c>
    </row>
    <row r="14509" spans="1:12" x14ac:dyDescent="0.3">
      <c r="A14509" s="82" t="str">
        <f t="shared" si="454"/>
        <v>2019</v>
      </c>
      <c r="B14509" s="260" t="s">
        <v>2228</v>
      </c>
      <c r="C14509" s="261" t="s">
        <v>138</v>
      </c>
      <c r="D14509" s="74" t="str">
        <f t="shared" si="453"/>
        <v>ago/2019</v>
      </c>
      <c r="E14509" s="264">
        <v>43679</v>
      </c>
      <c r="F14509" s="260">
        <v>91748</v>
      </c>
      <c r="G14509" s="260" t="s">
        <v>2229</v>
      </c>
      <c r="H14509" s="265" t="s">
        <v>528</v>
      </c>
      <c r="I14509" s="265" t="s">
        <v>2182</v>
      </c>
      <c r="J14509" s="266">
        <v>-1134</v>
      </c>
      <c r="K14509" s="83" t="str">
        <f>IFERROR(IFERROR(VLOOKUP(I14509,'DE-PARA'!B:D,3,0),VLOOKUP(I14509,'DE-PARA'!C:D,2,0)),"NÃO ENCONTRADO")</f>
        <v>Materiais</v>
      </c>
      <c r="L14509" s="50" t="str">
        <f>VLOOKUP(K14509,'Base -Receita-Despesa'!$B:$AS,1,FALSE)</f>
        <v>Materiais</v>
      </c>
    </row>
    <row r="14510" spans="1:12" x14ac:dyDescent="0.3">
      <c r="A14510" s="82" t="str">
        <f t="shared" si="454"/>
        <v>2019</v>
      </c>
      <c r="B14510" s="260" t="s">
        <v>2228</v>
      </c>
      <c r="C14510" s="261" t="s">
        <v>138</v>
      </c>
      <c r="D14510" s="74" t="str">
        <f t="shared" si="453"/>
        <v>ago/2019</v>
      </c>
      <c r="E14510" s="264">
        <v>43679</v>
      </c>
      <c r="F14510" s="260">
        <v>91034</v>
      </c>
      <c r="G14510" s="260" t="s">
        <v>2229</v>
      </c>
      <c r="H14510" s="265" t="s">
        <v>528</v>
      </c>
      <c r="I14510" s="265" t="s">
        <v>2182</v>
      </c>
      <c r="J14510" s="265">
        <v>-399.15</v>
      </c>
      <c r="K14510" s="83" t="str">
        <f>IFERROR(IFERROR(VLOOKUP(I14510,'DE-PARA'!B:D,3,0),VLOOKUP(I14510,'DE-PARA'!C:D,2,0)),"NÃO ENCONTRADO")</f>
        <v>Materiais</v>
      </c>
      <c r="L14510" s="50" t="str">
        <f>VLOOKUP(K14510,'Base -Receita-Despesa'!$B:$AS,1,FALSE)</f>
        <v>Materiais</v>
      </c>
    </row>
    <row r="14511" spans="1:12" x14ac:dyDescent="0.3">
      <c r="A14511" s="82" t="str">
        <f t="shared" si="454"/>
        <v>2019</v>
      </c>
      <c r="B14511" s="260" t="s">
        <v>2228</v>
      </c>
      <c r="C14511" s="261" t="s">
        <v>138</v>
      </c>
      <c r="D14511" s="74" t="str">
        <f t="shared" si="453"/>
        <v>ago/2019</v>
      </c>
      <c r="E14511" s="264">
        <v>43679</v>
      </c>
      <c r="F14511" s="260">
        <v>1084300</v>
      </c>
      <c r="G14511" s="260" t="s">
        <v>2232</v>
      </c>
      <c r="H14511" s="265" t="s">
        <v>2605</v>
      </c>
      <c r="I14511" s="265" t="s">
        <v>2182</v>
      </c>
      <c r="J14511" s="266">
        <v>-4656.3900000000003</v>
      </c>
      <c r="K14511" s="83" t="str">
        <f>IFERROR(IFERROR(VLOOKUP(I14511,'DE-PARA'!B:D,3,0),VLOOKUP(I14511,'DE-PARA'!C:D,2,0)),"NÃO ENCONTRADO")</f>
        <v>Materiais</v>
      </c>
      <c r="L14511" s="50" t="str">
        <f>VLOOKUP(K14511,'Base -Receita-Despesa'!$B:$AS,1,FALSE)</f>
        <v>Materiais</v>
      </c>
    </row>
    <row r="14512" spans="1:12" x14ac:dyDescent="0.3">
      <c r="A14512" s="82" t="str">
        <f t="shared" si="454"/>
        <v>2019</v>
      </c>
      <c r="B14512" s="260" t="s">
        <v>2228</v>
      </c>
      <c r="C14512" s="261" t="s">
        <v>138</v>
      </c>
      <c r="D14512" s="74" t="str">
        <f t="shared" si="453"/>
        <v>ago/2019</v>
      </c>
      <c r="E14512" s="264">
        <v>43679</v>
      </c>
      <c r="F14512" s="260">
        <v>1094384</v>
      </c>
      <c r="G14512" s="260" t="s">
        <v>2284</v>
      </c>
      <c r="H14512" s="265" t="s">
        <v>2605</v>
      </c>
      <c r="I14512" s="265" t="s">
        <v>2182</v>
      </c>
      <c r="J14512" s="266">
        <v>-4611.0200000000004</v>
      </c>
      <c r="K14512" s="83" t="str">
        <f>IFERROR(IFERROR(VLOOKUP(I14512,'DE-PARA'!B:D,3,0),VLOOKUP(I14512,'DE-PARA'!C:D,2,0)),"NÃO ENCONTRADO")</f>
        <v>Materiais</v>
      </c>
      <c r="L14512" s="50" t="str">
        <f>VLOOKUP(K14512,'Base -Receita-Despesa'!$B:$AS,1,FALSE)</f>
        <v>Materiais</v>
      </c>
    </row>
    <row r="14513" spans="1:12" x14ac:dyDescent="0.3">
      <c r="A14513" s="82" t="str">
        <f t="shared" si="454"/>
        <v>2019</v>
      </c>
      <c r="B14513" s="260" t="s">
        <v>2228</v>
      </c>
      <c r="C14513" s="261" t="s">
        <v>138</v>
      </c>
      <c r="D14513" s="74" t="str">
        <f t="shared" si="453"/>
        <v>ago/2019</v>
      </c>
      <c r="E14513" s="264">
        <v>43679</v>
      </c>
      <c r="F14513" s="260">
        <v>199</v>
      </c>
      <c r="G14513" s="260" t="s">
        <v>2229</v>
      </c>
      <c r="H14513" s="265" t="s">
        <v>2344</v>
      </c>
      <c r="I14513" s="265" t="s">
        <v>2210</v>
      </c>
      <c r="J14513" s="266">
        <v>-14750</v>
      </c>
      <c r="K14513" s="83" t="str">
        <f>IFERROR(IFERROR(VLOOKUP(I14513,'DE-PARA'!B:D,3,0),VLOOKUP(I14513,'DE-PARA'!C:D,2,0)),"NÃO ENCONTRADO")</f>
        <v>Serviços</v>
      </c>
      <c r="L14513" s="50" t="str">
        <f>VLOOKUP(K14513,'Base -Receita-Despesa'!$B:$AS,1,FALSE)</f>
        <v>Serviços</v>
      </c>
    </row>
    <row r="14514" spans="1:12" x14ac:dyDescent="0.3">
      <c r="A14514" s="82" t="str">
        <f t="shared" si="454"/>
        <v>2019</v>
      </c>
      <c r="B14514" s="260" t="s">
        <v>2228</v>
      </c>
      <c r="C14514" s="261" t="s">
        <v>138</v>
      </c>
      <c r="D14514" s="74" t="str">
        <f t="shared" si="453"/>
        <v>ago/2019</v>
      </c>
      <c r="E14514" s="264">
        <v>43679</v>
      </c>
      <c r="F14514" s="260" t="s">
        <v>1431</v>
      </c>
      <c r="G14514" s="260" t="s">
        <v>2229</v>
      </c>
      <c r="H14514" s="265" t="s">
        <v>3280</v>
      </c>
      <c r="I14514" s="265" t="s">
        <v>141</v>
      </c>
      <c r="J14514" s="266">
        <v>-1504.76</v>
      </c>
      <c r="K14514" s="83" t="str">
        <f>IFERROR(IFERROR(VLOOKUP(I14514,'DE-PARA'!B:D,3,0),VLOOKUP(I14514,'DE-PARA'!C:D,2,0)),"NÃO ENCONTRADO")</f>
        <v>Pessoal</v>
      </c>
      <c r="L14514" s="50" t="str">
        <f>VLOOKUP(K14514,'Base -Receita-Despesa'!$B:$AS,1,FALSE)</f>
        <v>Pessoal</v>
      </c>
    </row>
    <row r="14515" spans="1:12" x14ac:dyDescent="0.3">
      <c r="A14515" s="82" t="str">
        <f t="shared" si="454"/>
        <v>2019</v>
      </c>
      <c r="B14515" s="260" t="s">
        <v>2228</v>
      </c>
      <c r="C14515" s="261" t="s">
        <v>138</v>
      </c>
      <c r="D14515" s="74" t="str">
        <f t="shared" si="453"/>
        <v>ago/2019</v>
      </c>
      <c r="E14515" s="264">
        <v>43679</v>
      </c>
      <c r="F14515" s="260">
        <v>272</v>
      </c>
      <c r="G14515" s="260" t="s">
        <v>2229</v>
      </c>
      <c r="H14515" s="265" t="s">
        <v>2357</v>
      </c>
      <c r="I14515" s="265" t="s">
        <v>164</v>
      </c>
      <c r="J14515" s="266">
        <v>-7000</v>
      </c>
      <c r="K14515" s="83" t="str">
        <f>IFERROR(IFERROR(VLOOKUP(I14515,'DE-PARA'!B:D,3,0),VLOOKUP(I14515,'DE-PARA'!C:D,2,0)),"NÃO ENCONTRADO")</f>
        <v>Concessionárias (água, luz e telefone)</v>
      </c>
      <c r="L14515" s="50" t="str">
        <f>VLOOKUP(K14515,'Base -Receita-Despesa'!$B:$AS,1,FALSE)</f>
        <v>Concessionárias (água, luz e telefone)</v>
      </c>
    </row>
    <row r="14516" spans="1:12" x14ac:dyDescent="0.3">
      <c r="A14516" s="82" t="str">
        <f t="shared" si="454"/>
        <v>2019</v>
      </c>
      <c r="B14516" s="260" t="s">
        <v>2228</v>
      </c>
      <c r="C14516" s="261" t="s">
        <v>138</v>
      </c>
      <c r="D14516" s="74" t="str">
        <f t="shared" si="453"/>
        <v>ago/2019</v>
      </c>
      <c r="E14516" s="264">
        <v>43679</v>
      </c>
      <c r="F14516" s="260">
        <v>20236</v>
      </c>
      <c r="G14516" s="260" t="s">
        <v>2229</v>
      </c>
      <c r="H14516" s="265" t="s">
        <v>2370</v>
      </c>
      <c r="I14516" s="265" t="s">
        <v>145</v>
      </c>
      <c r="J14516" s="266">
        <v>-4996.57</v>
      </c>
      <c r="K14516" s="83" t="str">
        <f>IFERROR(IFERROR(VLOOKUP(I14516,'DE-PARA'!B:D,3,0),VLOOKUP(I14516,'DE-PARA'!C:D,2,0)),"NÃO ENCONTRADO")</f>
        <v>Serviços</v>
      </c>
      <c r="L14516" s="50" t="str">
        <f>VLOOKUP(K14516,'Base -Receita-Despesa'!$B:$AS,1,FALSE)</f>
        <v>Serviços</v>
      </c>
    </row>
    <row r="14517" spans="1:12" x14ac:dyDescent="0.3">
      <c r="A14517" s="82" t="str">
        <f t="shared" si="454"/>
        <v>2019</v>
      </c>
      <c r="B14517" s="260" t="s">
        <v>2228</v>
      </c>
      <c r="C14517" s="261" t="s">
        <v>138</v>
      </c>
      <c r="D14517" s="74" t="str">
        <f t="shared" si="453"/>
        <v>ago/2019</v>
      </c>
      <c r="E14517" s="264">
        <v>43679</v>
      </c>
      <c r="F14517" s="260">
        <v>248777</v>
      </c>
      <c r="G14517" s="260" t="s">
        <v>2330</v>
      </c>
      <c r="H14517" s="261" t="s">
        <v>4456</v>
      </c>
      <c r="I14517" s="265" t="s">
        <v>2182</v>
      </c>
      <c r="J14517" s="265">
        <v>-202.4</v>
      </c>
      <c r="K14517" s="83" t="str">
        <f>IFERROR(IFERROR(VLOOKUP(I14517,'DE-PARA'!B:D,3,0),VLOOKUP(I14517,'DE-PARA'!C:D,2,0)),"NÃO ENCONTRADO")</f>
        <v>Materiais</v>
      </c>
      <c r="L14517" s="50" t="str">
        <f>VLOOKUP(K14517,'Base -Receita-Despesa'!$B:$AS,1,FALSE)</f>
        <v>Materiais</v>
      </c>
    </row>
    <row r="14518" spans="1:12" x14ac:dyDescent="0.3">
      <c r="A14518" s="82" t="str">
        <f t="shared" si="454"/>
        <v>2019</v>
      </c>
      <c r="B14518" s="260" t="s">
        <v>2228</v>
      </c>
      <c r="C14518" s="261" t="s">
        <v>138</v>
      </c>
      <c r="D14518" s="74" t="str">
        <f t="shared" si="453"/>
        <v>ago/2019</v>
      </c>
      <c r="E14518" s="264">
        <v>43679</v>
      </c>
      <c r="F14518" s="260">
        <v>248777</v>
      </c>
      <c r="G14518" s="260" t="s">
        <v>2330</v>
      </c>
      <c r="H14518" s="261" t="s">
        <v>4456</v>
      </c>
      <c r="I14518" s="265" t="s">
        <v>562</v>
      </c>
      <c r="J14518" s="265">
        <v>-89.55</v>
      </c>
      <c r="K14518" s="83" t="str">
        <f>IFERROR(IFERROR(VLOOKUP(I14518,'DE-PARA'!B:D,3,0),VLOOKUP(I14518,'DE-PARA'!C:D,2,0)),"NÃO ENCONTRADO")</f>
        <v>Outras Saídas</v>
      </c>
      <c r="L14518" s="50" t="str">
        <f>VLOOKUP(K14518,'Base -Receita-Despesa'!$B:$AS,1,FALSE)</f>
        <v>Outras Saídas</v>
      </c>
    </row>
    <row r="14519" spans="1:12" x14ac:dyDescent="0.3">
      <c r="A14519" s="82" t="str">
        <f t="shared" si="454"/>
        <v>2019</v>
      </c>
      <c r="B14519" s="260" t="s">
        <v>2228</v>
      </c>
      <c r="C14519" s="261" t="s">
        <v>138</v>
      </c>
      <c r="D14519" s="74" t="str">
        <f t="shared" si="453"/>
        <v>ago/2019</v>
      </c>
      <c r="E14519" s="264">
        <v>43679</v>
      </c>
      <c r="F14519" s="260">
        <v>248777</v>
      </c>
      <c r="G14519" s="260" t="s">
        <v>2324</v>
      </c>
      <c r="H14519" s="261" t="s">
        <v>4456</v>
      </c>
      <c r="I14519" s="265" t="s">
        <v>2182</v>
      </c>
      <c r="J14519" s="265">
        <v>-202.4</v>
      </c>
      <c r="K14519" s="83" t="str">
        <f>IFERROR(IFERROR(VLOOKUP(I14519,'DE-PARA'!B:D,3,0),VLOOKUP(I14519,'DE-PARA'!C:D,2,0)),"NÃO ENCONTRADO")</f>
        <v>Materiais</v>
      </c>
      <c r="L14519" s="50" t="str">
        <f>VLOOKUP(K14519,'Base -Receita-Despesa'!$B:$AS,1,FALSE)</f>
        <v>Materiais</v>
      </c>
    </row>
    <row r="14520" spans="1:12" x14ac:dyDescent="0.3">
      <c r="A14520" s="82" t="str">
        <f t="shared" si="454"/>
        <v>2019</v>
      </c>
      <c r="B14520" s="260" t="s">
        <v>2228</v>
      </c>
      <c r="C14520" s="261" t="s">
        <v>138</v>
      </c>
      <c r="D14520" s="74" t="str">
        <f t="shared" si="453"/>
        <v>ago/2019</v>
      </c>
      <c r="E14520" s="264">
        <v>43679</v>
      </c>
      <c r="F14520" s="260">
        <v>248777</v>
      </c>
      <c r="G14520" s="260" t="s">
        <v>2324</v>
      </c>
      <c r="H14520" s="261" t="s">
        <v>4456</v>
      </c>
      <c r="I14520" s="265" t="s">
        <v>562</v>
      </c>
      <c r="J14520" s="265">
        <v>-89.55</v>
      </c>
      <c r="K14520" s="83" t="str">
        <f>IFERROR(IFERROR(VLOOKUP(I14520,'DE-PARA'!B:D,3,0),VLOOKUP(I14520,'DE-PARA'!C:D,2,0)),"NÃO ENCONTRADO")</f>
        <v>Outras Saídas</v>
      </c>
      <c r="L14520" s="50" t="str">
        <f>VLOOKUP(K14520,'Base -Receita-Despesa'!$B:$AS,1,FALSE)</f>
        <v>Outras Saídas</v>
      </c>
    </row>
    <row r="14521" spans="1:12" x14ac:dyDescent="0.3">
      <c r="A14521" s="82" t="str">
        <f t="shared" si="454"/>
        <v>2019</v>
      </c>
      <c r="B14521" s="260" t="s">
        <v>2228</v>
      </c>
      <c r="C14521" s="261" t="s">
        <v>138</v>
      </c>
      <c r="D14521" s="74" t="str">
        <f t="shared" si="453"/>
        <v>ago/2019</v>
      </c>
      <c r="E14521" s="264">
        <v>43679</v>
      </c>
      <c r="F14521" s="260">
        <v>248777</v>
      </c>
      <c r="G14521" s="260" t="s">
        <v>2238</v>
      </c>
      <c r="H14521" s="261" t="s">
        <v>4456</v>
      </c>
      <c r="I14521" s="265" t="s">
        <v>2182</v>
      </c>
      <c r="J14521" s="265">
        <v>-202.4</v>
      </c>
      <c r="K14521" s="83" t="str">
        <f>IFERROR(IFERROR(VLOOKUP(I14521,'DE-PARA'!B:D,3,0),VLOOKUP(I14521,'DE-PARA'!C:D,2,0)),"NÃO ENCONTRADO")</f>
        <v>Materiais</v>
      </c>
      <c r="L14521" s="50" t="str">
        <f>VLOOKUP(K14521,'Base -Receita-Despesa'!$B:$AS,1,FALSE)</f>
        <v>Materiais</v>
      </c>
    </row>
    <row r="14522" spans="1:12" x14ac:dyDescent="0.3">
      <c r="A14522" s="82" t="str">
        <f t="shared" si="454"/>
        <v>2019</v>
      </c>
      <c r="B14522" s="260" t="s">
        <v>2228</v>
      </c>
      <c r="C14522" s="261" t="s">
        <v>138</v>
      </c>
      <c r="D14522" s="74" t="str">
        <f t="shared" si="453"/>
        <v>ago/2019</v>
      </c>
      <c r="E14522" s="264">
        <v>43679</v>
      </c>
      <c r="F14522" s="260">
        <v>248778</v>
      </c>
      <c r="G14522" s="260" t="s">
        <v>2330</v>
      </c>
      <c r="H14522" s="261" t="s">
        <v>4456</v>
      </c>
      <c r="I14522" s="265" t="s">
        <v>2182</v>
      </c>
      <c r="J14522" s="265">
        <v>-305</v>
      </c>
      <c r="K14522" s="83" t="str">
        <f>IFERROR(IFERROR(VLOOKUP(I14522,'DE-PARA'!B:D,3,0),VLOOKUP(I14522,'DE-PARA'!C:D,2,0)),"NÃO ENCONTRADO")</f>
        <v>Materiais</v>
      </c>
      <c r="L14522" s="50" t="str">
        <f>VLOOKUP(K14522,'Base -Receita-Despesa'!$B:$AS,1,FALSE)</f>
        <v>Materiais</v>
      </c>
    </row>
    <row r="14523" spans="1:12" x14ac:dyDescent="0.3">
      <c r="A14523" s="82" t="str">
        <f t="shared" si="454"/>
        <v>2019</v>
      </c>
      <c r="B14523" s="260" t="s">
        <v>2228</v>
      </c>
      <c r="C14523" s="261" t="s">
        <v>138</v>
      </c>
      <c r="D14523" s="74" t="str">
        <f t="shared" si="453"/>
        <v>ago/2019</v>
      </c>
      <c r="E14523" s="264">
        <v>43679</v>
      </c>
      <c r="F14523" s="260">
        <v>248778</v>
      </c>
      <c r="G14523" s="260" t="s">
        <v>2330</v>
      </c>
      <c r="H14523" s="261" t="s">
        <v>4456</v>
      </c>
      <c r="I14523" s="265" t="s">
        <v>562</v>
      </c>
      <c r="J14523" s="265">
        <v>-123.43</v>
      </c>
      <c r="K14523" s="83" t="str">
        <f>IFERROR(IFERROR(VLOOKUP(I14523,'DE-PARA'!B:D,3,0),VLOOKUP(I14523,'DE-PARA'!C:D,2,0)),"NÃO ENCONTRADO")</f>
        <v>Outras Saídas</v>
      </c>
      <c r="L14523" s="50" t="str">
        <f>VLOOKUP(K14523,'Base -Receita-Despesa'!$B:$AS,1,FALSE)</f>
        <v>Outras Saídas</v>
      </c>
    </row>
    <row r="14524" spans="1:12" x14ac:dyDescent="0.3">
      <c r="A14524" s="82" t="str">
        <f t="shared" si="454"/>
        <v>2019</v>
      </c>
      <c r="B14524" s="260" t="s">
        <v>2228</v>
      </c>
      <c r="C14524" s="261" t="s">
        <v>138</v>
      </c>
      <c r="D14524" s="74" t="str">
        <f t="shared" si="453"/>
        <v>ago/2019</v>
      </c>
      <c r="E14524" s="264">
        <v>43679</v>
      </c>
      <c r="F14524" s="260">
        <v>248778</v>
      </c>
      <c r="G14524" s="260" t="s">
        <v>2324</v>
      </c>
      <c r="H14524" s="261" t="s">
        <v>4456</v>
      </c>
      <c r="I14524" s="265" t="s">
        <v>2182</v>
      </c>
      <c r="J14524" s="265">
        <v>-305</v>
      </c>
      <c r="K14524" s="83" t="str">
        <f>IFERROR(IFERROR(VLOOKUP(I14524,'DE-PARA'!B:D,3,0),VLOOKUP(I14524,'DE-PARA'!C:D,2,0)),"NÃO ENCONTRADO")</f>
        <v>Materiais</v>
      </c>
      <c r="L14524" s="50" t="str">
        <f>VLOOKUP(K14524,'Base -Receita-Despesa'!$B:$AS,1,FALSE)</f>
        <v>Materiais</v>
      </c>
    </row>
    <row r="14525" spans="1:12" x14ac:dyDescent="0.3">
      <c r="A14525" s="82" t="str">
        <f t="shared" si="454"/>
        <v>2019</v>
      </c>
      <c r="B14525" s="260" t="s">
        <v>2228</v>
      </c>
      <c r="C14525" s="261" t="s">
        <v>138</v>
      </c>
      <c r="D14525" s="74" t="str">
        <f t="shared" si="453"/>
        <v>ago/2019</v>
      </c>
      <c r="E14525" s="264">
        <v>43679</v>
      </c>
      <c r="F14525" s="260">
        <v>248778</v>
      </c>
      <c r="G14525" s="260" t="s">
        <v>2324</v>
      </c>
      <c r="H14525" s="261" t="s">
        <v>4456</v>
      </c>
      <c r="I14525" s="265" t="s">
        <v>562</v>
      </c>
      <c r="J14525" s="265">
        <v>-123.43</v>
      </c>
      <c r="K14525" s="83" t="str">
        <f>IFERROR(IFERROR(VLOOKUP(I14525,'DE-PARA'!B:D,3,0),VLOOKUP(I14525,'DE-PARA'!C:D,2,0)),"NÃO ENCONTRADO")</f>
        <v>Outras Saídas</v>
      </c>
      <c r="L14525" s="50" t="str">
        <f>VLOOKUP(K14525,'Base -Receita-Despesa'!$B:$AS,1,FALSE)</f>
        <v>Outras Saídas</v>
      </c>
    </row>
    <row r="14526" spans="1:12" x14ac:dyDescent="0.3">
      <c r="A14526" s="82" t="str">
        <f t="shared" si="454"/>
        <v>2019</v>
      </c>
      <c r="B14526" s="260" t="s">
        <v>2228</v>
      </c>
      <c r="C14526" s="261" t="s">
        <v>138</v>
      </c>
      <c r="D14526" s="74" t="str">
        <f t="shared" si="453"/>
        <v>ago/2019</v>
      </c>
      <c r="E14526" s="264">
        <v>43679</v>
      </c>
      <c r="F14526" s="260">
        <v>248778</v>
      </c>
      <c r="G14526" s="260" t="s">
        <v>2238</v>
      </c>
      <c r="H14526" s="261" t="s">
        <v>4456</v>
      </c>
      <c r="I14526" s="265" t="s">
        <v>2182</v>
      </c>
      <c r="J14526" s="265">
        <v>-305</v>
      </c>
      <c r="K14526" s="83" t="str">
        <f>IFERROR(IFERROR(VLOOKUP(I14526,'DE-PARA'!B:D,3,0),VLOOKUP(I14526,'DE-PARA'!C:D,2,0)),"NÃO ENCONTRADO")</f>
        <v>Materiais</v>
      </c>
      <c r="L14526" s="50" t="str">
        <f>VLOOKUP(K14526,'Base -Receita-Despesa'!$B:$AS,1,FALSE)</f>
        <v>Materiais</v>
      </c>
    </row>
    <row r="14527" spans="1:12" x14ac:dyDescent="0.3">
      <c r="A14527" s="82" t="str">
        <f t="shared" si="454"/>
        <v>2019</v>
      </c>
      <c r="B14527" s="260" t="s">
        <v>2228</v>
      </c>
      <c r="C14527" s="261" t="s">
        <v>138</v>
      </c>
      <c r="D14527" s="74" t="str">
        <f t="shared" si="453"/>
        <v>ago/2019</v>
      </c>
      <c r="E14527" s="264">
        <v>43679</v>
      </c>
      <c r="F14527" s="260">
        <v>248783</v>
      </c>
      <c r="G14527" s="260" t="s">
        <v>2330</v>
      </c>
      <c r="H14527" s="261" t="s">
        <v>4456</v>
      </c>
      <c r="I14527" s="265" t="s">
        <v>2182</v>
      </c>
      <c r="J14527" s="265">
        <v>-653.33000000000004</v>
      </c>
      <c r="K14527" s="83" t="str">
        <f>IFERROR(IFERROR(VLOOKUP(I14527,'DE-PARA'!B:D,3,0),VLOOKUP(I14527,'DE-PARA'!C:D,2,0)),"NÃO ENCONTRADO")</f>
        <v>Materiais</v>
      </c>
      <c r="L14527" s="50" t="str">
        <f>VLOOKUP(K14527,'Base -Receita-Despesa'!$B:$AS,1,FALSE)</f>
        <v>Materiais</v>
      </c>
    </row>
    <row r="14528" spans="1:12" x14ac:dyDescent="0.3">
      <c r="A14528" s="82" t="str">
        <f t="shared" si="454"/>
        <v>2019</v>
      </c>
      <c r="B14528" s="260" t="s">
        <v>2228</v>
      </c>
      <c r="C14528" s="261" t="s">
        <v>138</v>
      </c>
      <c r="D14528" s="74" t="str">
        <f t="shared" si="453"/>
        <v>ago/2019</v>
      </c>
      <c r="E14528" s="264">
        <v>43679</v>
      </c>
      <c r="F14528" s="260">
        <v>248783</v>
      </c>
      <c r="G14528" s="260" t="s">
        <v>2330</v>
      </c>
      <c r="H14528" s="261" t="s">
        <v>4456</v>
      </c>
      <c r="I14528" s="265" t="s">
        <v>562</v>
      </c>
      <c r="J14528" s="265">
        <v>-172.67</v>
      </c>
      <c r="K14528" s="83" t="str">
        <f>IFERROR(IFERROR(VLOOKUP(I14528,'DE-PARA'!B:D,3,0),VLOOKUP(I14528,'DE-PARA'!C:D,2,0)),"NÃO ENCONTRADO")</f>
        <v>Outras Saídas</v>
      </c>
      <c r="L14528" s="50" t="str">
        <f>VLOOKUP(K14528,'Base -Receita-Despesa'!$B:$AS,1,FALSE)</f>
        <v>Outras Saídas</v>
      </c>
    </row>
    <row r="14529" spans="1:12" x14ac:dyDescent="0.3">
      <c r="A14529" s="82" t="str">
        <f t="shared" si="454"/>
        <v>2019</v>
      </c>
      <c r="B14529" s="260" t="s">
        <v>2228</v>
      </c>
      <c r="C14529" s="261" t="s">
        <v>138</v>
      </c>
      <c r="D14529" s="74" t="str">
        <f t="shared" si="453"/>
        <v>ago/2019</v>
      </c>
      <c r="E14529" s="264">
        <v>43679</v>
      </c>
      <c r="F14529" s="260">
        <v>248783</v>
      </c>
      <c r="G14529" s="260" t="s">
        <v>2324</v>
      </c>
      <c r="H14529" s="261" t="s">
        <v>4456</v>
      </c>
      <c r="I14529" s="265" t="s">
        <v>2182</v>
      </c>
      <c r="J14529" s="265">
        <v>-653.30999999999995</v>
      </c>
      <c r="K14529" s="83" t="str">
        <f>IFERROR(IFERROR(VLOOKUP(I14529,'DE-PARA'!B:D,3,0),VLOOKUP(I14529,'DE-PARA'!C:D,2,0)),"NÃO ENCONTRADO")</f>
        <v>Materiais</v>
      </c>
      <c r="L14529" s="50" t="str">
        <f>VLOOKUP(K14529,'Base -Receita-Despesa'!$B:$AS,1,FALSE)</f>
        <v>Materiais</v>
      </c>
    </row>
    <row r="14530" spans="1:12" x14ac:dyDescent="0.3">
      <c r="A14530" s="82" t="str">
        <f t="shared" si="454"/>
        <v>2019</v>
      </c>
      <c r="B14530" s="260" t="s">
        <v>2228</v>
      </c>
      <c r="C14530" s="261" t="s">
        <v>138</v>
      </c>
      <c r="D14530" s="74" t="str">
        <f t="shared" si="453"/>
        <v>ago/2019</v>
      </c>
      <c r="E14530" s="264">
        <v>43679</v>
      </c>
      <c r="F14530" s="260">
        <v>248783</v>
      </c>
      <c r="G14530" s="260" t="s">
        <v>2324</v>
      </c>
      <c r="H14530" s="261" t="s">
        <v>4456</v>
      </c>
      <c r="I14530" s="265" t="s">
        <v>562</v>
      </c>
      <c r="J14530" s="265">
        <v>-172.67</v>
      </c>
      <c r="K14530" s="83" t="str">
        <f>IFERROR(IFERROR(VLOOKUP(I14530,'DE-PARA'!B:D,3,0),VLOOKUP(I14530,'DE-PARA'!C:D,2,0)),"NÃO ENCONTRADO")</f>
        <v>Outras Saídas</v>
      </c>
      <c r="L14530" s="50" t="str">
        <f>VLOOKUP(K14530,'Base -Receita-Despesa'!$B:$AS,1,FALSE)</f>
        <v>Outras Saídas</v>
      </c>
    </row>
    <row r="14531" spans="1:12" x14ac:dyDescent="0.3">
      <c r="A14531" s="82" t="str">
        <f t="shared" si="454"/>
        <v>2019</v>
      </c>
      <c r="B14531" s="260" t="s">
        <v>2228</v>
      </c>
      <c r="C14531" s="261" t="s">
        <v>138</v>
      </c>
      <c r="D14531" s="74" t="str">
        <f t="shared" si="453"/>
        <v>ago/2019</v>
      </c>
      <c r="E14531" s="264">
        <v>43679</v>
      </c>
      <c r="F14531" s="260">
        <v>248783</v>
      </c>
      <c r="G14531" s="260" t="s">
        <v>2238</v>
      </c>
      <c r="H14531" s="261" t="s">
        <v>4456</v>
      </c>
      <c r="I14531" s="265" t="s">
        <v>2182</v>
      </c>
      <c r="J14531" s="265">
        <v>-653.30999999999995</v>
      </c>
      <c r="K14531" s="83" t="str">
        <f>IFERROR(IFERROR(VLOOKUP(I14531,'DE-PARA'!B:D,3,0),VLOOKUP(I14531,'DE-PARA'!C:D,2,0)),"NÃO ENCONTRADO")</f>
        <v>Materiais</v>
      </c>
      <c r="L14531" s="50" t="str">
        <f>VLOOKUP(K14531,'Base -Receita-Despesa'!$B:$AS,1,FALSE)</f>
        <v>Materiais</v>
      </c>
    </row>
    <row r="14532" spans="1:12" x14ac:dyDescent="0.3">
      <c r="A14532" s="82" t="str">
        <f t="shared" si="454"/>
        <v>2019</v>
      </c>
      <c r="B14532" s="260" t="s">
        <v>2228</v>
      </c>
      <c r="C14532" s="261" t="s">
        <v>138</v>
      </c>
      <c r="D14532" s="74" t="str">
        <f t="shared" ref="D14532:D14595" si="455">TEXT(E14532,"mmm/aaaa")</f>
        <v>ago/2019</v>
      </c>
      <c r="E14532" s="264">
        <v>43679</v>
      </c>
      <c r="F14532" s="260" t="s">
        <v>1070</v>
      </c>
      <c r="G14532" s="260" t="s">
        <v>2229</v>
      </c>
      <c r="H14532" s="265" t="s">
        <v>1071</v>
      </c>
      <c r="I14532" s="265" t="s">
        <v>2237</v>
      </c>
      <c r="J14532" s="266">
        <v>95541.42</v>
      </c>
      <c r="K14532" s="83" t="str">
        <f>IFERROR(IFERROR(VLOOKUP(I14532,'DE-PARA'!B:D,3,0),VLOOKUP(I14532,'DE-PARA'!C:D,2,0)),"NÃO ENCONTRADO")</f>
        <v>Entrada Conta Aplicação (+)</v>
      </c>
      <c r="L14532" s="50" t="str">
        <f>VLOOKUP(K14532,'Base -Receita-Despesa'!$B:$AS,1,FALSE)</f>
        <v>ENTRADA CONTA APLICAÇÃO (+)</v>
      </c>
    </row>
    <row r="14533" spans="1:12" x14ac:dyDescent="0.3">
      <c r="A14533" s="82" t="str">
        <f t="shared" si="454"/>
        <v>2019</v>
      </c>
      <c r="B14533" s="260" t="s">
        <v>2228</v>
      </c>
      <c r="C14533" s="261" t="s">
        <v>138</v>
      </c>
      <c r="D14533" s="74" t="str">
        <f t="shared" si="455"/>
        <v>ago/2019</v>
      </c>
      <c r="E14533" s="264">
        <v>43679</v>
      </c>
      <c r="F14533" s="260">
        <v>125</v>
      </c>
      <c r="G14533" s="260" t="s">
        <v>2229</v>
      </c>
      <c r="H14533" s="265" t="s">
        <v>3270</v>
      </c>
      <c r="I14533" s="265" t="s">
        <v>2177</v>
      </c>
      <c r="J14533" s="266">
        <v>-10000</v>
      </c>
      <c r="K14533" s="83" t="str">
        <f>IFERROR(IFERROR(VLOOKUP(I14533,'DE-PARA'!B:D,3,0),VLOOKUP(I14533,'DE-PARA'!C:D,2,0)),"NÃO ENCONTRADO")</f>
        <v>Pessoal</v>
      </c>
      <c r="L14533" s="50" t="str">
        <f>VLOOKUP(K14533,'Base -Receita-Despesa'!$B:$AS,1,FALSE)</f>
        <v>Pessoal</v>
      </c>
    </row>
    <row r="14534" spans="1:12" x14ac:dyDescent="0.3">
      <c r="A14534" s="82" t="str">
        <f t="shared" si="454"/>
        <v>2019</v>
      </c>
      <c r="B14534" s="260" t="s">
        <v>2228</v>
      </c>
      <c r="C14534" s="261" t="s">
        <v>138</v>
      </c>
      <c r="D14534" s="74" t="str">
        <f t="shared" si="455"/>
        <v>ago/2019</v>
      </c>
      <c r="E14534" s="264">
        <v>43679</v>
      </c>
      <c r="F14534" s="260" t="s">
        <v>1261</v>
      </c>
      <c r="G14534" s="260" t="s">
        <v>2229</v>
      </c>
      <c r="H14534" s="265" t="s">
        <v>2250</v>
      </c>
      <c r="I14534" s="265" t="s">
        <v>135</v>
      </c>
      <c r="J14534" s="265">
        <v>-9.5</v>
      </c>
      <c r="K14534" s="83" t="str">
        <f>IFERROR(IFERROR(VLOOKUP(I14534,'DE-PARA'!B:D,3,0),VLOOKUP(I14534,'DE-PARA'!C:D,2,0)),"NÃO ENCONTRADO")</f>
        <v>Outras Saídas</v>
      </c>
      <c r="L14534" s="50" t="str">
        <f>VLOOKUP(K14534,'Base -Receita-Despesa'!$B:$AS,1,FALSE)</f>
        <v>Outras Saídas</v>
      </c>
    </row>
    <row r="14535" spans="1:12" x14ac:dyDescent="0.3">
      <c r="A14535" s="82" t="str">
        <f t="shared" si="454"/>
        <v>2019</v>
      </c>
      <c r="B14535" s="260" t="s">
        <v>2228</v>
      </c>
      <c r="C14535" s="261" t="s">
        <v>138</v>
      </c>
      <c r="D14535" s="74" t="str">
        <f t="shared" si="455"/>
        <v>ago/2019</v>
      </c>
      <c r="E14535" s="264">
        <v>43679</v>
      </c>
      <c r="F14535" s="260" t="s">
        <v>1261</v>
      </c>
      <c r="G14535" s="260" t="s">
        <v>2229</v>
      </c>
      <c r="H14535" s="265" t="s">
        <v>2250</v>
      </c>
      <c r="I14535" s="265" t="s">
        <v>135</v>
      </c>
      <c r="J14535" s="265">
        <v>-9.5</v>
      </c>
      <c r="K14535" s="83" t="str">
        <f>IFERROR(IFERROR(VLOOKUP(I14535,'DE-PARA'!B:D,3,0),VLOOKUP(I14535,'DE-PARA'!C:D,2,0)),"NÃO ENCONTRADO")</f>
        <v>Outras Saídas</v>
      </c>
      <c r="L14535" s="50" t="str">
        <f>VLOOKUP(K14535,'Base -Receita-Despesa'!$B:$AS,1,FALSE)</f>
        <v>Outras Saídas</v>
      </c>
    </row>
    <row r="14536" spans="1:12" x14ac:dyDescent="0.3">
      <c r="A14536" s="82" t="str">
        <f t="shared" si="454"/>
        <v>2019</v>
      </c>
      <c r="B14536" s="260" t="s">
        <v>2228</v>
      </c>
      <c r="C14536" s="261" t="s">
        <v>138</v>
      </c>
      <c r="D14536" s="74" t="str">
        <f t="shared" si="455"/>
        <v>ago/2019</v>
      </c>
      <c r="E14536" s="264">
        <v>43679</v>
      </c>
      <c r="F14536" s="260" t="s">
        <v>1261</v>
      </c>
      <c r="G14536" s="260" t="s">
        <v>2229</v>
      </c>
      <c r="H14536" s="265" t="s">
        <v>2250</v>
      </c>
      <c r="I14536" s="265" t="s">
        <v>135</v>
      </c>
      <c r="J14536" s="265">
        <v>-9.5</v>
      </c>
      <c r="K14536" s="83" t="str">
        <f>IFERROR(IFERROR(VLOOKUP(I14536,'DE-PARA'!B:D,3,0),VLOOKUP(I14536,'DE-PARA'!C:D,2,0)),"NÃO ENCONTRADO")</f>
        <v>Outras Saídas</v>
      </c>
      <c r="L14536" s="50" t="str">
        <f>VLOOKUP(K14536,'Base -Receita-Despesa'!$B:$AS,1,FALSE)</f>
        <v>Outras Saídas</v>
      </c>
    </row>
    <row r="14537" spans="1:12" x14ac:dyDescent="0.3">
      <c r="A14537" s="82" t="str">
        <f t="shared" si="454"/>
        <v>2019</v>
      </c>
      <c r="B14537" s="260" t="s">
        <v>2228</v>
      </c>
      <c r="C14537" s="261" t="s">
        <v>138</v>
      </c>
      <c r="D14537" s="74" t="str">
        <f t="shared" si="455"/>
        <v>ago/2019</v>
      </c>
      <c r="E14537" s="264">
        <v>43679</v>
      </c>
      <c r="F14537" s="260" t="s">
        <v>1261</v>
      </c>
      <c r="G14537" s="260" t="s">
        <v>2229</v>
      </c>
      <c r="H14537" s="265" t="s">
        <v>2250</v>
      </c>
      <c r="I14537" s="265" t="s">
        <v>135</v>
      </c>
      <c r="J14537" s="265">
        <v>-9.5</v>
      </c>
      <c r="K14537" s="83" t="str">
        <f>IFERROR(IFERROR(VLOOKUP(I14537,'DE-PARA'!B:D,3,0),VLOOKUP(I14537,'DE-PARA'!C:D,2,0)),"NÃO ENCONTRADO")</f>
        <v>Outras Saídas</v>
      </c>
      <c r="L14537" s="50" t="str">
        <f>VLOOKUP(K14537,'Base -Receita-Despesa'!$B:$AS,1,FALSE)</f>
        <v>Outras Saídas</v>
      </c>
    </row>
    <row r="14538" spans="1:12" x14ac:dyDescent="0.3">
      <c r="A14538" s="82" t="str">
        <f t="shared" si="454"/>
        <v>2019</v>
      </c>
      <c r="B14538" s="260" t="s">
        <v>2228</v>
      </c>
      <c r="C14538" s="261" t="s">
        <v>138</v>
      </c>
      <c r="D14538" s="74" t="str">
        <f t="shared" si="455"/>
        <v>ago/2019</v>
      </c>
      <c r="E14538" s="264">
        <v>43679</v>
      </c>
      <c r="F14538" s="260" t="s">
        <v>1261</v>
      </c>
      <c r="G14538" s="260" t="s">
        <v>2229</v>
      </c>
      <c r="H14538" s="265" t="s">
        <v>2250</v>
      </c>
      <c r="I14538" s="265" t="s">
        <v>135</v>
      </c>
      <c r="J14538" s="265">
        <v>-9.5</v>
      </c>
      <c r="K14538" s="83" t="str">
        <f>IFERROR(IFERROR(VLOOKUP(I14538,'DE-PARA'!B:D,3,0),VLOOKUP(I14538,'DE-PARA'!C:D,2,0)),"NÃO ENCONTRADO")</f>
        <v>Outras Saídas</v>
      </c>
      <c r="L14538" s="50" t="str">
        <f>VLOOKUP(K14538,'Base -Receita-Despesa'!$B:$AS,1,FALSE)</f>
        <v>Outras Saídas</v>
      </c>
    </row>
    <row r="14539" spans="1:12" x14ac:dyDescent="0.3">
      <c r="A14539" s="82" t="str">
        <f t="shared" si="454"/>
        <v>2019</v>
      </c>
      <c r="B14539" s="260" t="s">
        <v>2228</v>
      </c>
      <c r="C14539" s="261" t="s">
        <v>138</v>
      </c>
      <c r="D14539" s="74" t="str">
        <f t="shared" si="455"/>
        <v>ago/2019</v>
      </c>
      <c r="E14539" s="264">
        <v>43679</v>
      </c>
      <c r="F14539" s="260" t="s">
        <v>1261</v>
      </c>
      <c r="G14539" s="260" t="s">
        <v>2229</v>
      </c>
      <c r="H14539" s="265" t="s">
        <v>2250</v>
      </c>
      <c r="I14539" s="265" t="s">
        <v>135</v>
      </c>
      <c r="J14539" s="265">
        <v>-9.5</v>
      </c>
      <c r="K14539" s="83" t="str">
        <f>IFERROR(IFERROR(VLOOKUP(I14539,'DE-PARA'!B:D,3,0),VLOOKUP(I14539,'DE-PARA'!C:D,2,0)),"NÃO ENCONTRADO")</f>
        <v>Outras Saídas</v>
      </c>
      <c r="L14539" s="50" t="str">
        <f>VLOOKUP(K14539,'Base -Receita-Despesa'!$B:$AS,1,FALSE)</f>
        <v>Outras Saídas</v>
      </c>
    </row>
    <row r="14540" spans="1:12" x14ac:dyDescent="0.3">
      <c r="A14540" s="82" t="str">
        <f t="shared" si="454"/>
        <v>2019</v>
      </c>
      <c r="B14540" s="260" t="s">
        <v>2228</v>
      </c>
      <c r="C14540" s="261" t="s">
        <v>138</v>
      </c>
      <c r="D14540" s="74" t="str">
        <f t="shared" si="455"/>
        <v>ago/2019</v>
      </c>
      <c r="E14540" s="264">
        <v>43679</v>
      </c>
      <c r="F14540" s="260" t="s">
        <v>1261</v>
      </c>
      <c r="G14540" s="260" t="s">
        <v>2229</v>
      </c>
      <c r="H14540" s="265" t="s">
        <v>2250</v>
      </c>
      <c r="I14540" s="265" t="s">
        <v>135</v>
      </c>
      <c r="J14540" s="265">
        <v>-9.5</v>
      </c>
      <c r="K14540" s="83" t="str">
        <f>IFERROR(IFERROR(VLOOKUP(I14540,'DE-PARA'!B:D,3,0),VLOOKUP(I14540,'DE-PARA'!C:D,2,0)),"NÃO ENCONTRADO")</f>
        <v>Outras Saídas</v>
      </c>
      <c r="L14540" s="50" t="str">
        <f>VLOOKUP(K14540,'Base -Receita-Despesa'!$B:$AS,1,FALSE)</f>
        <v>Outras Saídas</v>
      </c>
    </row>
    <row r="14541" spans="1:12" x14ac:dyDescent="0.3">
      <c r="A14541" s="82" t="str">
        <f t="shared" si="454"/>
        <v>2019</v>
      </c>
      <c r="B14541" s="260" t="s">
        <v>2228</v>
      </c>
      <c r="C14541" s="261" t="s">
        <v>138</v>
      </c>
      <c r="D14541" s="74" t="str">
        <f t="shared" si="455"/>
        <v>ago/2019</v>
      </c>
      <c r="E14541" s="264">
        <v>43679</v>
      </c>
      <c r="F14541" s="260" t="s">
        <v>1261</v>
      </c>
      <c r="G14541" s="260" t="s">
        <v>2229</v>
      </c>
      <c r="H14541" s="265" t="s">
        <v>2250</v>
      </c>
      <c r="I14541" s="265" t="s">
        <v>135</v>
      </c>
      <c r="J14541" s="265">
        <v>-9.5</v>
      </c>
      <c r="K14541" s="83" t="str">
        <f>IFERROR(IFERROR(VLOOKUP(I14541,'DE-PARA'!B:D,3,0),VLOOKUP(I14541,'DE-PARA'!C:D,2,0)),"NÃO ENCONTRADO")</f>
        <v>Outras Saídas</v>
      </c>
      <c r="L14541" s="50" t="str">
        <f>VLOOKUP(K14541,'Base -Receita-Despesa'!$B:$AS,1,FALSE)</f>
        <v>Outras Saídas</v>
      </c>
    </row>
    <row r="14542" spans="1:12" x14ac:dyDescent="0.3">
      <c r="A14542" s="82" t="str">
        <f t="shared" si="454"/>
        <v>2019</v>
      </c>
      <c r="B14542" s="260" t="s">
        <v>2228</v>
      </c>
      <c r="C14542" s="261" t="s">
        <v>138</v>
      </c>
      <c r="D14542" s="74" t="str">
        <f t="shared" si="455"/>
        <v>ago/2019</v>
      </c>
      <c r="E14542" s="264">
        <v>43679</v>
      </c>
      <c r="F14542" s="260" t="s">
        <v>1261</v>
      </c>
      <c r="G14542" s="260" t="s">
        <v>2229</v>
      </c>
      <c r="H14542" s="265" t="s">
        <v>2250</v>
      </c>
      <c r="I14542" s="265" t="s">
        <v>135</v>
      </c>
      <c r="J14542" s="265">
        <v>-9.5</v>
      </c>
      <c r="K14542" s="83" t="str">
        <f>IFERROR(IFERROR(VLOOKUP(I14542,'DE-PARA'!B:D,3,0),VLOOKUP(I14542,'DE-PARA'!C:D,2,0)),"NÃO ENCONTRADO")</f>
        <v>Outras Saídas</v>
      </c>
      <c r="L14542" s="50" t="str">
        <f>VLOOKUP(K14542,'Base -Receita-Despesa'!$B:$AS,1,FALSE)</f>
        <v>Outras Saídas</v>
      </c>
    </row>
    <row r="14543" spans="1:12" x14ac:dyDescent="0.3">
      <c r="A14543" s="82" t="str">
        <f t="shared" si="454"/>
        <v>2019</v>
      </c>
      <c r="B14543" s="260" t="s">
        <v>2228</v>
      </c>
      <c r="C14543" s="261" t="s">
        <v>138</v>
      </c>
      <c r="D14543" s="74" t="str">
        <f t="shared" si="455"/>
        <v>ago/2019</v>
      </c>
      <c r="E14543" s="264">
        <v>43679</v>
      </c>
      <c r="F14543" s="260" t="s">
        <v>1261</v>
      </c>
      <c r="G14543" s="260" t="s">
        <v>2229</v>
      </c>
      <c r="H14543" s="265" t="s">
        <v>2250</v>
      </c>
      <c r="I14543" s="265" t="s">
        <v>135</v>
      </c>
      <c r="J14543" s="265">
        <v>-9.5</v>
      </c>
      <c r="K14543" s="83" t="str">
        <f>IFERROR(IFERROR(VLOOKUP(I14543,'DE-PARA'!B:D,3,0),VLOOKUP(I14543,'DE-PARA'!C:D,2,0)),"NÃO ENCONTRADO")</f>
        <v>Outras Saídas</v>
      </c>
      <c r="L14543" s="50" t="str">
        <f>VLOOKUP(K14543,'Base -Receita-Despesa'!$B:$AS,1,FALSE)</f>
        <v>Outras Saídas</v>
      </c>
    </row>
    <row r="14544" spans="1:12" x14ac:dyDescent="0.3">
      <c r="A14544" s="82" t="str">
        <f t="shared" si="454"/>
        <v>2019</v>
      </c>
      <c r="B14544" s="260" t="s">
        <v>2228</v>
      </c>
      <c r="C14544" s="261" t="s">
        <v>138</v>
      </c>
      <c r="D14544" s="74" t="str">
        <f t="shared" si="455"/>
        <v>ago/2019</v>
      </c>
      <c r="E14544" s="264">
        <v>43679</v>
      </c>
      <c r="F14544" s="260">
        <v>70013</v>
      </c>
      <c r="G14544" s="260" t="s">
        <v>2229</v>
      </c>
      <c r="H14544" s="265" t="s">
        <v>4383</v>
      </c>
      <c r="I14544" s="265" t="s">
        <v>2183</v>
      </c>
      <c r="J14544" s="266">
        <v>-1082.03</v>
      </c>
      <c r="K14544" s="83" t="str">
        <f>IFERROR(IFERROR(VLOOKUP(I14544,'DE-PARA'!B:D,3,0),VLOOKUP(I14544,'DE-PARA'!C:D,2,0)),"NÃO ENCONTRADO")</f>
        <v>Materiais</v>
      </c>
      <c r="L14544" s="50" t="str">
        <f>VLOOKUP(K14544,'Base -Receita-Despesa'!$B:$AS,1,FALSE)</f>
        <v>Materiais</v>
      </c>
    </row>
    <row r="14545" spans="1:12" x14ac:dyDescent="0.3">
      <c r="A14545" s="82" t="str">
        <f t="shared" si="454"/>
        <v>2019</v>
      </c>
      <c r="B14545" s="260" t="s">
        <v>2228</v>
      </c>
      <c r="C14545" s="261" t="s">
        <v>138</v>
      </c>
      <c r="D14545" s="74" t="str">
        <f t="shared" si="455"/>
        <v>ago/2019</v>
      </c>
      <c r="E14545" s="264">
        <v>43679</v>
      </c>
      <c r="F14545" s="260">
        <v>70013</v>
      </c>
      <c r="G14545" s="260" t="s">
        <v>2229</v>
      </c>
      <c r="H14545" s="265" t="s">
        <v>4383</v>
      </c>
      <c r="I14545" s="265" t="s">
        <v>562</v>
      </c>
      <c r="J14545" s="265">
        <v>-29.2</v>
      </c>
      <c r="K14545" s="83" t="str">
        <f>IFERROR(IFERROR(VLOOKUP(I14545,'DE-PARA'!B:D,3,0),VLOOKUP(I14545,'DE-PARA'!C:D,2,0)),"NÃO ENCONTRADO")</f>
        <v>Outras Saídas</v>
      </c>
      <c r="L14545" s="50" t="str">
        <f>VLOOKUP(K14545,'Base -Receita-Despesa'!$B:$AS,1,FALSE)</f>
        <v>Outras Saídas</v>
      </c>
    </row>
    <row r="14546" spans="1:12" x14ac:dyDescent="0.3">
      <c r="A14546" s="82" t="str">
        <f t="shared" si="454"/>
        <v>2019</v>
      </c>
      <c r="B14546" s="260" t="s">
        <v>2228</v>
      </c>
      <c r="C14546" s="261" t="s">
        <v>138</v>
      </c>
      <c r="D14546" s="74" t="str">
        <f t="shared" si="455"/>
        <v>ago/2019</v>
      </c>
      <c r="E14546" s="264">
        <v>43679</v>
      </c>
      <c r="F14546" s="260">
        <v>70014</v>
      </c>
      <c r="G14546" s="260" t="s">
        <v>2229</v>
      </c>
      <c r="H14546" s="265" t="s">
        <v>4383</v>
      </c>
      <c r="I14546" s="265" t="s">
        <v>2183</v>
      </c>
      <c r="J14546" s="266">
        <v>-5219.25</v>
      </c>
      <c r="K14546" s="83" t="str">
        <f>IFERROR(IFERROR(VLOOKUP(I14546,'DE-PARA'!B:D,3,0),VLOOKUP(I14546,'DE-PARA'!C:D,2,0)),"NÃO ENCONTRADO")</f>
        <v>Materiais</v>
      </c>
      <c r="L14546" s="50" t="str">
        <f>VLOOKUP(K14546,'Base -Receita-Despesa'!$B:$AS,1,FALSE)</f>
        <v>Materiais</v>
      </c>
    </row>
    <row r="14547" spans="1:12" x14ac:dyDescent="0.3">
      <c r="A14547" s="82" t="str">
        <f t="shared" si="454"/>
        <v>2019</v>
      </c>
      <c r="B14547" s="260" t="s">
        <v>2228</v>
      </c>
      <c r="C14547" s="261" t="s">
        <v>138</v>
      </c>
      <c r="D14547" s="74" t="str">
        <f t="shared" si="455"/>
        <v>ago/2019</v>
      </c>
      <c r="E14547" s="264">
        <v>43679</v>
      </c>
      <c r="F14547" s="260">
        <v>70014</v>
      </c>
      <c r="G14547" s="260" t="s">
        <v>2229</v>
      </c>
      <c r="H14547" s="265" t="s">
        <v>4383</v>
      </c>
      <c r="I14547" s="265" t="s">
        <v>562</v>
      </c>
      <c r="J14547" s="265">
        <v>-140.93</v>
      </c>
      <c r="K14547" s="83" t="str">
        <f>IFERROR(IFERROR(VLOOKUP(I14547,'DE-PARA'!B:D,3,0),VLOOKUP(I14547,'DE-PARA'!C:D,2,0)),"NÃO ENCONTRADO")</f>
        <v>Outras Saídas</v>
      </c>
      <c r="L14547" s="50" t="str">
        <f>VLOOKUP(K14547,'Base -Receita-Despesa'!$B:$AS,1,FALSE)</f>
        <v>Outras Saídas</v>
      </c>
    </row>
    <row r="14548" spans="1:12" x14ac:dyDescent="0.3">
      <c r="A14548" s="82" t="str">
        <f t="shared" si="454"/>
        <v>2019</v>
      </c>
      <c r="B14548" s="260" t="s">
        <v>2228</v>
      </c>
      <c r="C14548" s="261" t="s">
        <v>138</v>
      </c>
      <c r="D14548" s="74" t="str">
        <f t="shared" si="455"/>
        <v>ago/2019</v>
      </c>
      <c r="E14548" s="264">
        <v>43679</v>
      </c>
      <c r="F14548" s="260">
        <v>16986</v>
      </c>
      <c r="G14548" s="260" t="s">
        <v>2229</v>
      </c>
      <c r="H14548" s="265" t="s">
        <v>4383</v>
      </c>
      <c r="I14548" s="265" t="s">
        <v>2183</v>
      </c>
      <c r="J14548" s="265">
        <v>-158.55000000000001</v>
      </c>
      <c r="K14548" s="83" t="str">
        <f>IFERROR(IFERROR(VLOOKUP(I14548,'DE-PARA'!B:D,3,0),VLOOKUP(I14548,'DE-PARA'!C:D,2,0)),"NÃO ENCONTRADO")</f>
        <v>Materiais</v>
      </c>
      <c r="L14548" s="50" t="str">
        <f>VLOOKUP(K14548,'Base -Receita-Despesa'!$B:$AS,1,FALSE)</f>
        <v>Materiais</v>
      </c>
    </row>
    <row r="14549" spans="1:12" x14ac:dyDescent="0.3">
      <c r="A14549" s="82" t="str">
        <f t="shared" si="454"/>
        <v>2019</v>
      </c>
      <c r="B14549" s="260" t="s">
        <v>2228</v>
      </c>
      <c r="C14549" s="261" t="s">
        <v>138</v>
      </c>
      <c r="D14549" s="74" t="str">
        <f t="shared" si="455"/>
        <v>ago/2019</v>
      </c>
      <c r="E14549" s="264">
        <v>43679</v>
      </c>
      <c r="F14549" s="260">
        <v>16986</v>
      </c>
      <c r="G14549" s="260" t="s">
        <v>2229</v>
      </c>
      <c r="H14549" s="265" t="s">
        <v>4383</v>
      </c>
      <c r="I14549" s="265" t="s">
        <v>562</v>
      </c>
      <c r="J14549" s="265">
        <v>-4.22</v>
      </c>
      <c r="K14549" s="83" t="str">
        <f>IFERROR(IFERROR(VLOOKUP(I14549,'DE-PARA'!B:D,3,0),VLOOKUP(I14549,'DE-PARA'!C:D,2,0)),"NÃO ENCONTRADO")</f>
        <v>Outras Saídas</v>
      </c>
      <c r="L14549" s="50" t="str">
        <f>VLOOKUP(K14549,'Base -Receita-Despesa'!$B:$AS,1,FALSE)</f>
        <v>Outras Saídas</v>
      </c>
    </row>
    <row r="14550" spans="1:12" x14ac:dyDescent="0.3">
      <c r="A14550" s="82" t="str">
        <f t="shared" si="454"/>
        <v>2019</v>
      </c>
      <c r="B14550" s="260" t="s">
        <v>2228</v>
      </c>
      <c r="C14550" s="261" t="s">
        <v>138</v>
      </c>
      <c r="D14550" s="74" t="str">
        <f t="shared" si="455"/>
        <v>ago/2019</v>
      </c>
      <c r="E14550" s="264">
        <v>43679</v>
      </c>
      <c r="F14550" s="260">
        <v>68597</v>
      </c>
      <c r="G14550" s="260" t="s">
        <v>2238</v>
      </c>
      <c r="H14550" s="265" t="s">
        <v>4383</v>
      </c>
      <c r="I14550" s="265" t="s">
        <v>2183</v>
      </c>
      <c r="J14550" s="265">
        <v>-30.93</v>
      </c>
      <c r="K14550" s="83" t="str">
        <f>IFERROR(IFERROR(VLOOKUP(I14550,'DE-PARA'!B:D,3,0),VLOOKUP(I14550,'DE-PARA'!C:D,2,0)),"NÃO ENCONTRADO")</f>
        <v>Materiais</v>
      </c>
      <c r="L14550" s="50" t="str">
        <f>VLOOKUP(K14550,'Base -Receita-Despesa'!$B:$AS,1,FALSE)</f>
        <v>Materiais</v>
      </c>
    </row>
    <row r="14551" spans="1:12" x14ac:dyDescent="0.3">
      <c r="A14551" s="82" t="str">
        <f t="shared" si="454"/>
        <v>2019</v>
      </c>
      <c r="B14551" s="260" t="s">
        <v>2228</v>
      </c>
      <c r="C14551" s="261" t="s">
        <v>138</v>
      </c>
      <c r="D14551" s="74" t="str">
        <f t="shared" si="455"/>
        <v>ago/2019</v>
      </c>
      <c r="E14551" s="264">
        <v>43679</v>
      </c>
      <c r="F14551" s="260">
        <v>68597</v>
      </c>
      <c r="G14551" s="260" t="s">
        <v>2238</v>
      </c>
      <c r="H14551" s="265" t="s">
        <v>4383</v>
      </c>
      <c r="I14551" s="265" t="s">
        <v>562</v>
      </c>
      <c r="J14551" s="265">
        <v>-0.87</v>
      </c>
      <c r="K14551" s="83" t="str">
        <f>IFERROR(IFERROR(VLOOKUP(I14551,'DE-PARA'!B:D,3,0),VLOOKUP(I14551,'DE-PARA'!C:D,2,0)),"NÃO ENCONTRADO")</f>
        <v>Outras Saídas</v>
      </c>
      <c r="L14551" s="50" t="str">
        <f>VLOOKUP(K14551,'Base -Receita-Despesa'!$B:$AS,1,FALSE)</f>
        <v>Outras Saídas</v>
      </c>
    </row>
    <row r="14552" spans="1:12" x14ac:dyDescent="0.3">
      <c r="A14552" s="82" t="str">
        <f t="shared" si="454"/>
        <v>2019</v>
      </c>
      <c r="B14552" s="260" t="s">
        <v>2228</v>
      </c>
      <c r="C14552" s="261" t="s">
        <v>138</v>
      </c>
      <c r="D14552" s="74" t="str">
        <f t="shared" si="455"/>
        <v>ago/2019</v>
      </c>
      <c r="E14552" s="264">
        <v>43679</v>
      </c>
      <c r="F14552" s="260">
        <v>69758</v>
      </c>
      <c r="G14552" s="260" t="s">
        <v>2229</v>
      </c>
      <c r="H14552" s="265" t="s">
        <v>4383</v>
      </c>
      <c r="I14552" s="265" t="s">
        <v>2183</v>
      </c>
      <c r="J14552" s="265">
        <v>-954.46</v>
      </c>
      <c r="K14552" s="83" t="str">
        <f>IFERROR(IFERROR(VLOOKUP(I14552,'DE-PARA'!B:D,3,0),VLOOKUP(I14552,'DE-PARA'!C:D,2,0)),"NÃO ENCONTRADO")</f>
        <v>Materiais</v>
      </c>
      <c r="L14552" s="50" t="str">
        <f>VLOOKUP(K14552,'Base -Receita-Despesa'!$B:$AS,1,FALSE)</f>
        <v>Materiais</v>
      </c>
    </row>
    <row r="14553" spans="1:12" x14ac:dyDescent="0.3">
      <c r="A14553" s="82" t="str">
        <f t="shared" si="454"/>
        <v>2019</v>
      </c>
      <c r="B14553" s="260" t="s">
        <v>2228</v>
      </c>
      <c r="C14553" s="261" t="s">
        <v>138</v>
      </c>
      <c r="D14553" s="74" t="str">
        <f t="shared" si="455"/>
        <v>ago/2019</v>
      </c>
      <c r="E14553" s="264">
        <v>43679</v>
      </c>
      <c r="F14553" s="260">
        <v>69758</v>
      </c>
      <c r="G14553" s="260" t="s">
        <v>2229</v>
      </c>
      <c r="H14553" s="265" t="s">
        <v>4383</v>
      </c>
      <c r="I14553" s="265" t="s">
        <v>562</v>
      </c>
      <c r="J14553" s="265">
        <v>-29.33</v>
      </c>
      <c r="K14553" s="83" t="str">
        <f>IFERROR(IFERROR(VLOOKUP(I14553,'DE-PARA'!B:D,3,0),VLOOKUP(I14553,'DE-PARA'!C:D,2,0)),"NÃO ENCONTRADO")</f>
        <v>Outras Saídas</v>
      </c>
      <c r="L14553" s="50" t="str">
        <f>VLOOKUP(K14553,'Base -Receita-Despesa'!$B:$AS,1,FALSE)</f>
        <v>Outras Saídas</v>
      </c>
    </row>
    <row r="14554" spans="1:12" x14ac:dyDescent="0.3">
      <c r="A14554" s="82" t="str">
        <f t="shared" si="454"/>
        <v>2019</v>
      </c>
      <c r="B14554" s="260" t="s">
        <v>2228</v>
      </c>
      <c r="C14554" s="261" t="s">
        <v>138</v>
      </c>
      <c r="D14554" s="74" t="str">
        <f t="shared" si="455"/>
        <v>ago/2019</v>
      </c>
      <c r="E14554" s="264">
        <v>43679</v>
      </c>
      <c r="F14554" s="260">
        <v>68755</v>
      </c>
      <c r="G14554" s="260" t="s">
        <v>2229</v>
      </c>
      <c r="H14554" s="265" t="s">
        <v>4383</v>
      </c>
      <c r="I14554" s="265" t="s">
        <v>2183</v>
      </c>
      <c r="J14554" s="265">
        <v>-673.34</v>
      </c>
      <c r="K14554" s="83" t="str">
        <f>IFERROR(IFERROR(VLOOKUP(I14554,'DE-PARA'!B:D,3,0),VLOOKUP(I14554,'DE-PARA'!C:D,2,0)),"NÃO ENCONTRADO")</f>
        <v>Materiais</v>
      </c>
      <c r="L14554" s="50" t="str">
        <f>VLOOKUP(K14554,'Base -Receita-Despesa'!$B:$AS,1,FALSE)</f>
        <v>Materiais</v>
      </c>
    </row>
    <row r="14555" spans="1:12" x14ac:dyDescent="0.3">
      <c r="A14555" s="82" t="str">
        <f t="shared" si="454"/>
        <v>2019</v>
      </c>
      <c r="B14555" s="260" t="s">
        <v>2228</v>
      </c>
      <c r="C14555" s="261" t="s">
        <v>138</v>
      </c>
      <c r="D14555" s="74" t="str">
        <f t="shared" si="455"/>
        <v>ago/2019</v>
      </c>
      <c r="E14555" s="264">
        <v>43679</v>
      </c>
      <c r="F14555" s="260">
        <v>68755</v>
      </c>
      <c r="G14555" s="260" t="s">
        <v>2229</v>
      </c>
      <c r="H14555" s="265" t="s">
        <v>4383</v>
      </c>
      <c r="I14555" s="265" t="s">
        <v>562</v>
      </c>
      <c r="J14555" s="265">
        <v>-18.309999999999999</v>
      </c>
      <c r="K14555" s="83" t="str">
        <f>IFERROR(IFERROR(VLOOKUP(I14555,'DE-PARA'!B:D,3,0),VLOOKUP(I14555,'DE-PARA'!C:D,2,0)),"NÃO ENCONTRADO")</f>
        <v>Outras Saídas</v>
      </c>
      <c r="L14555" s="50" t="str">
        <f>VLOOKUP(K14555,'Base -Receita-Despesa'!$B:$AS,1,FALSE)</f>
        <v>Outras Saídas</v>
      </c>
    </row>
    <row r="14556" spans="1:12" x14ac:dyDescent="0.3">
      <c r="A14556" s="82" t="str">
        <f t="shared" si="454"/>
        <v>2019</v>
      </c>
      <c r="B14556" s="260" t="s">
        <v>2228</v>
      </c>
      <c r="C14556" s="261" t="s">
        <v>138</v>
      </c>
      <c r="D14556" s="74" t="str">
        <f t="shared" si="455"/>
        <v>ago/2019</v>
      </c>
      <c r="E14556" s="264">
        <v>43679</v>
      </c>
      <c r="F14556" s="260">
        <v>566</v>
      </c>
      <c r="G14556" s="260" t="s">
        <v>4648</v>
      </c>
      <c r="H14556" s="265" t="s">
        <v>2382</v>
      </c>
      <c r="I14556" s="265" t="s">
        <v>200</v>
      </c>
      <c r="J14556" s="266">
        <v>-4575.1899999999996</v>
      </c>
      <c r="K14556" s="83" t="str">
        <f>IFERROR(IFERROR(VLOOKUP(I14556,'DE-PARA'!B:D,3,0),VLOOKUP(I14556,'DE-PARA'!C:D,2,0)),"NÃO ENCONTRADO")</f>
        <v>Serviços</v>
      </c>
      <c r="L14556" s="50" t="str">
        <f>VLOOKUP(K14556,'Base -Receita-Despesa'!$B:$AS,1,FALSE)</f>
        <v>Serviços</v>
      </c>
    </row>
    <row r="14557" spans="1:12" x14ac:dyDescent="0.3">
      <c r="A14557" s="82" t="str">
        <f t="shared" si="454"/>
        <v>2019</v>
      </c>
      <c r="B14557" s="260" t="s">
        <v>2228</v>
      </c>
      <c r="C14557" s="261" t="s">
        <v>138</v>
      </c>
      <c r="D14557" s="74" t="str">
        <f t="shared" si="455"/>
        <v>ago/2019</v>
      </c>
      <c r="E14557" s="264">
        <v>43682</v>
      </c>
      <c r="F14557" s="260">
        <v>165</v>
      </c>
      <c r="G14557" s="260" t="s">
        <v>2229</v>
      </c>
      <c r="H14557" s="265" t="s">
        <v>2389</v>
      </c>
      <c r="I14557" s="265" t="s">
        <v>2197</v>
      </c>
      <c r="J14557" s="266">
        <v>-5000</v>
      </c>
      <c r="K14557" s="83" t="str">
        <f>IFERROR(IFERROR(VLOOKUP(I14557,'DE-PARA'!B:D,3,0),VLOOKUP(I14557,'DE-PARA'!C:D,2,0)),"NÃO ENCONTRADO")</f>
        <v>Serviços</v>
      </c>
      <c r="L14557" s="50" t="str">
        <f>VLOOKUP(K14557,'Base -Receita-Despesa'!$B:$AS,1,FALSE)</f>
        <v>Serviços</v>
      </c>
    </row>
    <row r="14558" spans="1:12" x14ac:dyDescent="0.3">
      <c r="A14558" s="82" t="str">
        <f t="shared" si="454"/>
        <v>2019</v>
      </c>
      <c r="B14558" s="260" t="s">
        <v>2228</v>
      </c>
      <c r="C14558" s="261" t="s">
        <v>138</v>
      </c>
      <c r="D14558" s="74" t="str">
        <f t="shared" si="455"/>
        <v>ago/2019</v>
      </c>
      <c r="E14558" s="264">
        <v>43682</v>
      </c>
      <c r="F14558" s="260">
        <v>417398</v>
      </c>
      <c r="G14558" s="260" t="s">
        <v>2229</v>
      </c>
      <c r="H14558" s="265" t="s">
        <v>4398</v>
      </c>
      <c r="I14558" s="265" t="s">
        <v>2182</v>
      </c>
      <c r="J14558" s="265">
        <v>-298</v>
      </c>
      <c r="K14558" s="83" t="str">
        <f>IFERROR(IFERROR(VLOOKUP(I14558,'DE-PARA'!B:D,3,0),VLOOKUP(I14558,'DE-PARA'!C:D,2,0)),"NÃO ENCONTRADO")</f>
        <v>Materiais</v>
      </c>
      <c r="L14558" s="50" t="str">
        <f>VLOOKUP(K14558,'Base -Receita-Despesa'!$B:$AS,1,FALSE)</f>
        <v>Materiais</v>
      </c>
    </row>
    <row r="14559" spans="1:12" x14ac:dyDescent="0.3">
      <c r="A14559" s="82" t="str">
        <f t="shared" si="454"/>
        <v>2019</v>
      </c>
      <c r="B14559" s="260" t="s">
        <v>2228</v>
      </c>
      <c r="C14559" s="261" t="s">
        <v>138</v>
      </c>
      <c r="D14559" s="74" t="str">
        <f t="shared" si="455"/>
        <v>ago/2019</v>
      </c>
      <c r="E14559" s="264">
        <v>43682</v>
      </c>
      <c r="F14559" s="260">
        <v>417400</v>
      </c>
      <c r="G14559" s="260" t="s">
        <v>2229</v>
      </c>
      <c r="H14559" s="265" t="s">
        <v>4398</v>
      </c>
      <c r="I14559" s="265" t="s">
        <v>2182</v>
      </c>
      <c r="J14559" s="266">
        <v>-1119</v>
      </c>
      <c r="K14559" s="83" t="str">
        <f>IFERROR(IFERROR(VLOOKUP(I14559,'DE-PARA'!B:D,3,0),VLOOKUP(I14559,'DE-PARA'!C:D,2,0)),"NÃO ENCONTRADO")</f>
        <v>Materiais</v>
      </c>
      <c r="L14559" s="50" t="str">
        <f>VLOOKUP(K14559,'Base -Receita-Despesa'!$B:$AS,1,FALSE)</f>
        <v>Materiais</v>
      </c>
    </row>
    <row r="14560" spans="1:12" x14ac:dyDescent="0.3">
      <c r="A14560" s="82" t="str">
        <f t="shared" si="454"/>
        <v>2019</v>
      </c>
      <c r="B14560" s="260" t="s">
        <v>2228</v>
      </c>
      <c r="C14560" s="261" t="s">
        <v>138</v>
      </c>
      <c r="D14560" s="74" t="str">
        <f t="shared" si="455"/>
        <v>ago/2019</v>
      </c>
      <c r="E14560" s="264">
        <v>43682</v>
      </c>
      <c r="F14560" s="260">
        <v>418760</v>
      </c>
      <c r="G14560" s="260" t="s">
        <v>2229</v>
      </c>
      <c r="H14560" s="265" t="s">
        <v>4398</v>
      </c>
      <c r="I14560" s="265" t="s">
        <v>2182</v>
      </c>
      <c r="J14560" s="266">
        <v>-1046</v>
      </c>
      <c r="K14560" s="83" t="str">
        <f>IFERROR(IFERROR(VLOOKUP(I14560,'DE-PARA'!B:D,3,0),VLOOKUP(I14560,'DE-PARA'!C:D,2,0)),"NÃO ENCONTRADO")</f>
        <v>Materiais</v>
      </c>
      <c r="L14560" s="50" t="str">
        <f>VLOOKUP(K14560,'Base -Receita-Despesa'!$B:$AS,1,FALSE)</f>
        <v>Materiais</v>
      </c>
    </row>
    <row r="14561" spans="1:12" x14ac:dyDescent="0.3">
      <c r="A14561" s="82" t="str">
        <f t="shared" si="454"/>
        <v>2019</v>
      </c>
      <c r="B14561" s="260" t="s">
        <v>2228</v>
      </c>
      <c r="C14561" s="261" t="s">
        <v>138</v>
      </c>
      <c r="D14561" s="74" t="str">
        <f t="shared" si="455"/>
        <v>ago/2019</v>
      </c>
      <c r="E14561" s="264">
        <v>43682</v>
      </c>
      <c r="F14561" s="260" t="s">
        <v>4405</v>
      </c>
      <c r="G14561" s="260" t="s">
        <v>2229</v>
      </c>
      <c r="H14561" s="265" t="s">
        <v>4406</v>
      </c>
      <c r="I14561" s="265" t="s">
        <v>846</v>
      </c>
      <c r="J14561" s="265">
        <v>-769.01</v>
      </c>
      <c r="K14561" s="83" t="str">
        <f>IFERROR(IFERROR(VLOOKUP(I14561,'DE-PARA'!B:D,3,0),VLOOKUP(I14561,'DE-PARA'!C:D,2,0)),"NÃO ENCONTRADO")</f>
        <v>Pessoal</v>
      </c>
      <c r="L14561" s="50" t="str">
        <f>VLOOKUP(K14561,'Base -Receita-Despesa'!$B:$AS,1,FALSE)</f>
        <v>Pessoal</v>
      </c>
    </row>
    <row r="14562" spans="1:12" x14ac:dyDescent="0.3">
      <c r="A14562" s="82" t="str">
        <f t="shared" si="454"/>
        <v>2019</v>
      </c>
      <c r="B14562" s="260" t="s">
        <v>2228</v>
      </c>
      <c r="C14562" s="261" t="s">
        <v>138</v>
      </c>
      <c r="D14562" s="74" t="str">
        <f t="shared" si="455"/>
        <v>ago/2019</v>
      </c>
      <c r="E14562" s="264">
        <v>43682</v>
      </c>
      <c r="F14562" s="260" t="s">
        <v>1261</v>
      </c>
      <c r="G14562" s="260" t="s">
        <v>2229</v>
      </c>
      <c r="H14562" s="265" t="s">
        <v>262</v>
      </c>
      <c r="I14562" s="265" t="s">
        <v>135</v>
      </c>
      <c r="J14562" s="265">
        <v>-131.61000000000001</v>
      </c>
      <c r="K14562" s="83" t="str">
        <f>IFERROR(IFERROR(VLOOKUP(I14562,'DE-PARA'!B:D,3,0),VLOOKUP(I14562,'DE-PARA'!C:D,2,0)),"NÃO ENCONTRADO")</f>
        <v>Outras Saídas</v>
      </c>
      <c r="L14562" s="50" t="str">
        <f>VLOOKUP(K14562,'Base -Receita-Despesa'!$B:$AS,1,FALSE)</f>
        <v>Outras Saídas</v>
      </c>
    </row>
    <row r="14563" spans="1:12" x14ac:dyDescent="0.3">
      <c r="A14563" s="82" t="str">
        <f t="shared" si="454"/>
        <v>2019</v>
      </c>
      <c r="B14563" s="260" t="s">
        <v>2228</v>
      </c>
      <c r="C14563" s="261" t="s">
        <v>138</v>
      </c>
      <c r="D14563" s="74" t="str">
        <f t="shared" si="455"/>
        <v>ago/2019</v>
      </c>
      <c r="E14563" s="264">
        <v>43682</v>
      </c>
      <c r="F14563" s="260">
        <v>11010</v>
      </c>
      <c r="G14563" s="260" t="s">
        <v>2229</v>
      </c>
      <c r="H14563" s="265" t="s">
        <v>4649</v>
      </c>
      <c r="I14563" s="265" t="s">
        <v>2182</v>
      </c>
      <c r="J14563" s="265">
        <v>-980.16</v>
      </c>
      <c r="K14563" s="83" t="str">
        <f>IFERROR(IFERROR(VLOOKUP(I14563,'DE-PARA'!B:D,3,0),VLOOKUP(I14563,'DE-PARA'!C:D,2,0)),"NÃO ENCONTRADO")</f>
        <v>Materiais</v>
      </c>
      <c r="L14563" s="50" t="str">
        <f>VLOOKUP(K14563,'Base -Receita-Despesa'!$B:$AS,1,FALSE)</f>
        <v>Materiais</v>
      </c>
    </row>
    <row r="14564" spans="1:12" x14ac:dyDescent="0.3">
      <c r="A14564" s="82" t="str">
        <f t="shared" si="454"/>
        <v>2019</v>
      </c>
      <c r="B14564" s="260" t="s">
        <v>2228</v>
      </c>
      <c r="C14564" s="261" t="s">
        <v>138</v>
      </c>
      <c r="D14564" s="74" t="str">
        <f t="shared" si="455"/>
        <v>ago/2019</v>
      </c>
      <c r="E14564" s="264">
        <v>43682</v>
      </c>
      <c r="F14564" s="260">
        <v>22719</v>
      </c>
      <c r="G14564" s="260" t="s">
        <v>2229</v>
      </c>
      <c r="H14564" s="265" t="s">
        <v>4402</v>
      </c>
      <c r="I14564" s="265" t="s">
        <v>2183</v>
      </c>
      <c r="J14564" s="265">
        <v>-446.9</v>
      </c>
      <c r="K14564" s="83" t="str">
        <f>IFERROR(IFERROR(VLOOKUP(I14564,'DE-PARA'!B:D,3,0),VLOOKUP(I14564,'DE-PARA'!C:D,2,0)),"NÃO ENCONTRADO")</f>
        <v>Materiais</v>
      </c>
      <c r="L14564" s="50" t="str">
        <f>VLOOKUP(K14564,'Base -Receita-Despesa'!$B:$AS,1,FALSE)</f>
        <v>Materiais</v>
      </c>
    </row>
    <row r="14565" spans="1:12" x14ac:dyDescent="0.3">
      <c r="A14565" s="82" t="str">
        <f t="shared" si="454"/>
        <v>2019</v>
      </c>
      <c r="B14565" s="260" t="s">
        <v>2228</v>
      </c>
      <c r="C14565" s="261" t="s">
        <v>138</v>
      </c>
      <c r="D14565" s="74" t="str">
        <f t="shared" si="455"/>
        <v>ago/2019</v>
      </c>
      <c r="E14565" s="264">
        <v>43682</v>
      </c>
      <c r="F14565" s="260">
        <v>22719</v>
      </c>
      <c r="G14565" s="260" t="s">
        <v>2229</v>
      </c>
      <c r="H14565" s="265" t="s">
        <v>4402</v>
      </c>
      <c r="I14565" s="265" t="s">
        <v>562</v>
      </c>
      <c r="J14565" s="265">
        <v>-23.82</v>
      </c>
      <c r="K14565" s="83" t="str">
        <f>IFERROR(IFERROR(VLOOKUP(I14565,'DE-PARA'!B:D,3,0),VLOOKUP(I14565,'DE-PARA'!C:D,2,0)),"NÃO ENCONTRADO")</f>
        <v>Outras Saídas</v>
      </c>
      <c r="L14565" s="50" t="str">
        <f>VLOOKUP(K14565,'Base -Receita-Despesa'!$B:$AS,1,FALSE)</f>
        <v>Outras Saídas</v>
      </c>
    </row>
    <row r="14566" spans="1:12" x14ac:dyDescent="0.3">
      <c r="A14566" s="82" t="str">
        <f t="shared" si="454"/>
        <v>2019</v>
      </c>
      <c r="B14566" s="260" t="s">
        <v>2228</v>
      </c>
      <c r="C14566" s="261" t="s">
        <v>138</v>
      </c>
      <c r="D14566" s="74" t="str">
        <f t="shared" si="455"/>
        <v>ago/2019</v>
      </c>
      <c r="E14566" s="264">
        <v>43682</v>
      </c>
      <c r="F14566" s="260">
        <v>22957</v>
      </c>
      <c r="G14566" s="260" t="s">
        <v>2229</v>
      </c>
      <c r="H14566" s="265" t="s">
        <v>4402</v>
      </c>
      <c r="I14566" s="265" t="s">
        <v>2183</v>
      </c>
      <c r="J14566" s="265">
        <v>-940.97</v>
      </c>
      <c r="K14566" s="83" t="str">
        <f>IFERROR(IFERROR(VLOOKUP(I14566,'DE-PARA'!B:D,3,0),VLOOKUP(I14566,'DE-PARA'!C:D,2,0)),"NÃO ENCONTRADO")</f>
        <v>Materiais</v>
      </c>
      <c r="L14566" s="50" t="str">
        <f>VLOOKUP(K14566,'Base -Receita-Despesa'!$B:$AS,1,FALSE)</f>
        <v>Materiais</v>
      </c>
    </row>
    <row r="14567" spans="1:12" x14ac:dyDescent="0.3">
      <c r="A14567" s="82" t="str">
        <f t="shared" si="454"/>
        <v>2019</v>
      </c>
      <c r="B14567" s="260" t="s">
        <v>2228</v>
      </c>
      <c r="C14567" s="261" t="s">
        <v>138</v>
      </c>
      <c r="D14567" s="74" t="str">
        <f t="shared" si="455"/>
        <v>ago/2019</v>
      </c>
      <c r="E14567" s="264">
        <v>43682</v>
      </c>
      <c r="F14567" s="260">
        <v>22957</v>
      </c>
      <c r="G14567" s="260" t="s">
        <v>2229</v>
      </c>
      <c r="H14567" s="265" t="s">
        <v>4402</v>
      </c>
      <c r="I14567" s="265" t="s">
        <v>562</v>
      </c>
      <c r="J14567" s="265">
        <v>-28.14</v>
      </c>
      <c r="K14567" s="83" t="str">
        <f>IFERROR(IFERROR(VLOOKUP(I14567,'DE-PARA'!B:D,3,0),VLOOKUP(I14567,'DE-PARA'!C:D,2,0)),"NÃO ENCONTRADO")</f>
        <v>Outras Saídas</v>
      </c>
      <c r="L14567" s="50" t="str">
        <f>VLOOKUP(K14567,'Base -Receita-Despesa'!$B:$AS,1,FALSE)</f>
        <v>Outras Saídas</v>
      </c>
    </row>
    <row r="14568" spans="1:12" x14ac:dyDescent="0.3">
      <c r="A14568" s="82" t="str">
        <f t="shared" si="454"/>
        <v>2019</v>
      </c>
      <c r="B14568" s="260" t="s">
        <v>2228</v>
      </c>
      <c r="C14568" s="261" t="s">
        <v>138</v>
      </c>
      <c r="D14568" s="74" t="str">
        <f t="shared" si="455"/>
        <v>ago/2019</v>
      </c>
      <c r="E14568" s="264">
        <v>43682</v>
      </c>
      <c r="F14568" s="260">
        <v>25712</v>
      </c>
      <c r="G14568" s="260" t="s">
        <v>2229</v>
      </c>
      <c r="H14568" s="265" t="s">
        <v>4407</v>
      </c>
      <c r="I14568" s="265" t="s">
        <v>2182</v>
      </c>
      <c r="J14568" s="265">
        <v>-549.94000000000005</v>
      </c>
      <c r="K14568" s="83" t="str">
        <f>IFERROR(IFERROR(VLOOKUP(I14568,'DE-PARA'!B:D,3,0),VLOOKUP(I14568,'DE-PARA'!C:D,2,0)),"NÃO ENCONTRADO")</f>
        <v>Materiais</v>
      </c>
      <c r="L14568" s="50" t="str">
        <f>VLOOKUP(K14568,'Base -Receita-Despesa'!$B:$AS,1,FALSE)</f>
        <v>Materiais</v>
      </c>
    </row>
    <row r="14569" spans="1:12" x14ac:dyDescent="0.3">
      <c r="A14569" s="82" t="str">
        <f t="shared" si="454"/>
        <v>2019</v>
      </c>
      <c r="B14569" s="260" t="s">
        <v>2228</v>
      </c>
      <c r="C14569" s="261" t="s">
        <v>138</v>
      </c>
      <c r="D14569" s="74" t="str">
        <f t="shared" si="455"/>
        <v>ago/2019</v>
      </c>
      <c r="E14569" s="264">
        <v>43682</v>
      </c>
      <c r="F14569" s="260">
        <v>25968</v>
      </c>
      <c r="G14569" s="260" t="s">
        <v>2229</v>
      </c>
      <c r="H14569" s="265" t="s">
        <v>4407</v>
      </c>
      <c r="I14569" s="265" t="s">
        <v>2182</v>
      </c>
      <c r="J14569" s="266">
        <v>-1247.68</v>
      </c>
      <c r="K14569" s="83" t="str">
        <f>IFERROR(IFERROR(VLOOKUP(I14569,'DE-PARA'!B:D,3,0),VLOOKUP(I14569,'DE-PARA'!C:D,2,0)),"NÃO ENCONTRADO")</f>
        <v>Materiais</v>
      </c>
      <c r="L14569" s="50" t="str">
        <f>VLOOKUP(K14569,'Base -Receita-Despesa'!$B:$AS,1,FALSE)</f>
        <v>Materiais</v>
      </c>
    </row>
    <row r="14570" spans="1:12" x14ac:dyDescent="0.3">
      <c r="A14570" s="82" t="str">
        <f t="shared" ref="A14570:A14633" si="456">IF(K14570="NÃO ENCONTRADO",0,RIGHT(D14570,4))</f>
        <v>2019</v>
      </c>
      <c r="B14570" s="260" t="s">
        <v>2228</v>
      </c>
      <c r="C14570" s="261" t="s">
        <v>138</v>
      </c>
      <c r="D14570" s="74" t="str">
        <f t="shared" si="455"/>
        <v>ago/2019</v>
      </c>
      <c r="E14570" s="264">
        <v>43682</v>
      </c>
      <c r="F14570" s="260">
        <v>15597</v>
      </c>
      <c r="G14570" s="260" t="s">
        <v>2229</v>
      </c>
      <c r="H14570" s="265" t="s">
        <v>2401</v>
      </c>
      <c r="I14570" s="265" t="s">
        <v>2182</v>
      </c>
      <c r="J14570" s="266">
        <v>-6256.98</v>
      </c>
      <c r="K14570" s="83" t="str">
        <f>IFERROR(IFERROR(VLOOKUP(I14570,'DE-PARA'!B:D,3,0),VLOOKUP(I14570,'DE-PARA'!C:D,2,0)),"NÃO ENCONTRADO")</f>
        <v>Materiais</v>
      </c>
      <c r="L14570" s="50" t="str">
        <f>VLOOKUP(K14570,'Base -Receita-Despesa'!$B:$AS,1,FALSE)</f>
        <v>Materiais</v>
      </c>
    </row>
    <row r="14571" spans="1:12" x14ac:dyDescent="0.3">
      <c r="A14571" s="82" t="str">
        <f t="shared" si="456"/>
        <v>2019</v>
      </c>
      <c r="B14571" s="260" t="s">
        <v>2228</v>
      </c>
      <c r="C14571" s="261" t="s">
        <v>138</v>
      </c>
      <c r="D14571" s="74" t="str">
        <f t="shared" si="455"/>
        <v>ago/2019</v>
      </c>
      <c r="E14571" s="264">
        <v>43682</v>
      </c>
      <c r="F14571" s="260">
        <v>15784</v>
      </c>
      <c r="G14571" s="260" t="s">
        <v>2229</v>
      </c>
      <c r="H14571" s="265" t="s">
        <v>2401</v>
      </c>
      <c r="I14571" s="265" t="s">
        <v>2181</v>
      </c>
      <c r="J14571" s="266">
        <v>-2676</v>
      </c>
      <c r="K14571" s="83" t="str">
        <f>IFERROR(IFERROR(VLOOKUP(I14571,'DE-PARA'!B:D,3,0),VLOOKUP(I14571,'DE-PARA'!C:D,2,0)),"NÃO ENCONTRADO")</f>
        <v>Materiais</v>
      </c>
      <c r="L14571" s="50" t="str">
        <f>VLOOKUP(K14571,'Base -Receita-Despesa'!$B:$AS,1,FALSE)</f>
        <v>Materiais</v>
      </c>
    </row>
    <row r="14572" spans="1:12" x14ac:dyDescent="0.3">
      <c r="A14572" s="82" t="str">
        <f t="shared" si="456"/>
        <v>2019</v>
      </c>
      <c r="B14572" s="260" t="s">
        <v>2228</v>
      </c>
      <c r="C14572" s="261" t="s">
        <v>138</v>
      </c>
      <c r="D14572" s="74" t="str">
        <f t="shared" si="455"/>
        <v>ago/2019</v>
      </c>
      <c r="E14572" s="264">
        <v>43682</v>
      </c>
      <c r="F14572" s="260">
        <v>15785</v>
      </c>
      <c r="G14572" s="260" t="s">
        <v>2229</v>
      </c>
      <c r="H14572" s="265" t="s">
        <v>2401</v>
      </c>
      <c r="I14572" s="265" t="s">
        <v>2182</v>
      </c>
      <c r="J14572" s="266">
        <v>-1469.6</v>
      </c>
      <c r="K14572" s="83" t="str">
        <f>IFERROR(IFERROR(VLOOKUP(I14572,'DE-PARA'!B:D,3,0),VLOOKUP(I14572,'DE-PARA'!C:D,2,0)),"NÃO ENCONTRADO")</f>
        <v>Materiais</v>
      </c>
      <c r="L14572" s="50" t="str">
        <f>VLOOKUP(K14572,'Base -Receita-Despesa'!$B:$AS,1,FALSE)</f>
        <v>Materiais</v>
      </c>
    </row>
    <row r="14573" spans="1:12" x14ac:dyDescent="0.3">
      <c r="A14573" s="82" t="str">
        <f t="shared" si="456"/>
        <v>2019</v>
      </c>
      <c r="B14573" s="260" t="s">
        <v>2228</v>
      </c>
      <c r="C14573" s="261" t="s">
        <v>138</v>
      </c>
      <c r="D14573" s="74" t="str">
        <f t="shared" si="455"/>
        <v>ago/2019</v>
      </c>
      <c r="E14573" s="264">
        <v>43682</v>
      </c>
      <c r="F14573" s="260">
        <v>15975</v>
      </c>
      <c r="G14573" s="260" t="s">
        <v>2284</v>
      </c>
      <c r="H14573" s="265" t="s">
        <v>2401</v>
      </c>
      <c r="I14573" s="265" t="s">
        <v>2182</v>
      </c>
      <c r="J14573" s="266">
        <v>-3309.78</v>
      </c>
      <c r="K14573" s="83" t="str">
        <f>IFERROR(IFERROR(VLOOKUP(I14573,'DE-PARA'!B:D,3,0),VLOOKUP(I14573,'DE-PARA'!C:D,2,0)),"NÃO ENCONTRADO")</f>
        <v>Materiais</v>
      </c>
      <c r="L14573" s="50" t="str">
        <f>VLOOKUP(K14573,'Base -Receita-Despesa'!$B:$AS,1,FALSE)</f>
        <v>Materiais</v>
      </c>
    </row>
    <row r="14574" spans="1:12" x14ac:dyDescent="0.3">
      <c r="A14574" s="82" t="str">
        <f t="shared" si="456"/>
        <v>2019</v>
      </c>
      <c r="B14574" s="260" t="s">
        <v>2228</v>
      </c>
      <c r="C14574" s="261" t="s">
        <v>138</v>
      </c>
      <c r="D14574" s="74" t="str">
        <f t="shared" si="455"/>
        <v>ago/2019</v>
      </c>
      <c r="E14574" s="264">
        <v>43682</v>
      </c>
      <c r="F14574" s="260">
        <v>15975</v>
      </c>
      <c r="G14574" s="260" t="s">
        <v>2232</v>
      </c>
      <c r="H14574" s="265" t="s">
        <v>2401</v>
      </c>
      <c r="I14574" s="265" t="s">
        <v>2182</v>
      </c>
      <c r="J14574" s="266">
        <v>-3309.77</v>
      </c>
      <c r="K14574" s="83" t="str">
        <f>IFERROR(IFERROR(VLOOKUP(I14574,'DE-PARA'!B:D,3,0),VLOOKUP(I14574,'DE-PARA'!C:D,2,0)),"NÃO ENCONTRADO")</f>
        <v>Materiais</v>
      </c>
      <c r="L14574" s="50" t="str">
        <f>VLOOKUP(K14574,'Base -Receita-Despesa'!$B:$AS,1,FALSE)</f>
        <v>Materiais</v>
      </c>
    </row>
    <row r="14575" spans="1:12" x14ac:dyDescent="0.3">
      <c r="A14575" s="82" t="str">
        <f t="shared" si="456"/>
        <v>2019</v>
      </c>
      <c r="B14575" s="260" t="s">
        <v>2228</v>
      </c>
      <c r="C14575" s="261" t="s">
        <v>138</v>
      </c>
      <c r="D14575" s="74" t="str">
        <f t="shared" si="455"/>
        <v>ago/2019</v>
      </c>
      <c r="E14575" s="264">
        <v>43682</v>
      </c>
      <c r="F14575" s="260">
        <v>15932</v>
      </c>
      <c r="G14575" s="260" t="s">
        <v>2284</v>
      </c>
      <c r="H14575" s="265" t="s">
        <v>2401</v>
      </c>
      <c r="I14575" s="265" t="s">
        <v>2181</v>
      </c>
      <c r="J14575" s="266">
        <v>-1719</v>
      </c>
      <c r="K14575" s="83" t="str">
        <f>IFERROR(IFERROR(VLOOKUP(I14575,'DE-PARA'!B:D,3,0),VLOOKUP(I14575,'DE-PARA'!C:D,2,0)),"NÃO ENCONTRADO")</f>
        <v>Materiais</v>
      </c>
      <c r="L14575" s="50" t="str">
        <f>VLOOKUP(K14575,'Base -Receita-Despesa'!$B:$AS,1,FALSE)</f>
        <v>Materiais</v>
      </c>
    </row>
    <row r="14576" spans="1:12" x14ac:dyDescent="0.3">
      <c r="A14576" s="82" t="str">
        <f t="shared" si="456"/>
        <v>2019</v>
      </c>
      <c r="B14576" s="260" t="s">
        <v>2228</v>
      </c>
      <c r="C14576" s="261" t="s">
        <v>138</v>
      </c>
      <c r="D14576" s="74" t="str">
        <f t="shared" si="455"/>
        <v>ago/2019</v>
      </c>
      <c r="E14576" s="264">
        <v>43682</v>
      </c>
      <c r="F14576" s="260">
        <v>15932</v>
      </c>
      <c r="G14576" s="260" t="s">
        <v>2232</v>
      </c>
      <c r="H14576" s="265" t="s">
        <v>2401</v>
      </c>
      <c r="I14576" s="265" t="s">
        <v>2181</v>
      </c>
      <c r="J14576" s="266">
        <v>-1719</v>
      </c>
      <c r="K14576" s="83" t="str">
        <f>IFERROR(IFERROR(VLOOKUP(I14576,'DE-PARA'!B:D,3,0),VLOOKUP(I14576,'DE-PARA'!C:D,2,0)),"NÃO ENCONTRADO")</f>
        <v>Materiais</v>
      </c>
      <c r="L14576" s="50" t="str">
        <f>VLOOKUP(K14576,'Base -Receita-Despesa'!$B:$AS,1,FALSE)</f>
        <v>Materiais</v>
      </c>
    </row>
    <row r="14577" spans="1:12" x14ac:dyDescent="0.3">
      <c r="A14577" s="82" t="str">
        <f t="shared" si="456"/>
        <v>2019</v>
      </c>
      <c r="B14577" s="260" t="s">
        <v>2228</v>
      </c>
      <c r="C14577" s="261" t="s">
        <v>138</v>
      </c>
      <c r="D14577" s="74" t="str">
        <f t="shared" si="455"/>
        <v>ago/2019</v>
      </c>
      <c r="E14577" s="264">
        <v>43682</v>
      </c>
      <c r="F14577" s="260">
        <v>2661514</v>
      </c>
      <c r="G14577" s="260" t="s">
        <v>2229</v>
      </c>
      <c r="H14577" s="265" t="s">
        <v>2784</v>
      </c>
      <c r="I14577" s="265" t="s">
        <v>164</v>
      </c>
      <c r="J14577" s="265">
        <v>-46.4</v>
      </c>
      <c r="K14577" s="83" t="str">
        <f>IFERROR(IFERROR(VLOOKUP(I14577,'DE-PARA'!B:D,3,0),VLOOKUP(I14577,'DE-PARA'!C:D,2,0)),"NÃO ENCONTRADO")</f>
        <v>Concessionárias (água, luz e telefone)</v>
      </c>
      <c r="L14577" s="50" t="str">
        <f>VLOOKUP(K14577,'Base -Receita-Despesa'!$B:$AS,1,FALSE)</f>
        <v>Concessionárias (água, luz e telefone)</v>
      </c>
    </row>
    <row r="14578" spans="1:12" x14ac:dyDescent="0.3">
      <c r="A14578" s="82" t="str">
        <f t="shared" si="456"/>
        <v>2019</v>
      </c>
      <c r="B14578" s="260" t="s">
        <v>2228</v>
      </c>
      <c r="C14578" s="261" t="s">
        <v>138</v>
      </c>
      <c r="D14578" s="74" t="str">
        <f t="shared" si="455"/>
        <v>ago/2019</v>
      </c>
      <c r="E14578" s="264">
        <v>43682</v>
      </c>
      <c r="F14578" s="260" t="s">
        <v>4377</v>
      </c>
      <c r="G14578" s="260" t="s">
        <v>2229</v>
      </c>
      <c r="H14578" s="265" t="s">
        <v>4650</v>
      </c>
      <c r="I14578" s="265" t="s">
        <v>128</v>
      </c>
      <c r="J14578" s="266">
        <v>-30493.77</v>
      </c>
      <c r="K14578" s="83" t="str">
        <f>IFERROR(IFERROR(VLOOKUP(I14578,'DE-PARA'!B:D,3,0),VLOOKUP(I14578,'DE-PARA'!C:D,2,0)),"NÃO ENCONTRADO")</f>
        <v>Encargos sobre Folha de Pagamento</v>
      </c>
      <c r="L14578" s="50" t="str">
        <f>VLOOKUP(K14578,'Base -Receita-Despesa'!$B:$AS,1,FALSE)</f>
        <v>Encargos sobre Folha de Pagamento</v>
      </c>
    </row>
    <row r="14579" spans="1:12" x14ac:dyDescent="0.3">
      <c r="A14579" s="82" t="str">
        <f t="shared" si="456"/>
        <v>2019</v>
      </c>
      <c r="B14579" s="260" t="s">
        <v>2228</v>
      </c>
      <c r="C14579" s="261" t="s">
        <v>138</v>
      </c>
      <c r="D14579" s="74" t="str">
        <f t="shared" si="455"/>
        <v>ago/2019</v>
      </c>
      <c r="E14579" s="264">
        <v>43682</v>
      </c>
      <c r="F14579" s="260">
        <v>209</v>
      </c>
      <c r="G14579" s="260" t="s">
        <v>2229</v>
      </c>
      <c r="H14579" s="265" t="s">
        <v>212</v>
      </c>
      <c r="I14579" s="265" t="s">
        <v>213</v>
      </c>
      <c r="J14579" s="266">
        <v>-4433.33</v>
      </c>
      <c r="K14579" s="83" t="str">
        <f>IFERROR(IFERROR(VLOOKUP(I14579,'DE-PARA'!B:D,3,0),VLOOKUP(I14579,'DE-PARA'!C:D,2,0)),"NÃO ENCONTRADO")</f>
        <v>Serviços</v>
      </c>
      <c r="L14579" s="50" t="str">
        <f>VLOOKUP(K14579,'Base -Receita-Despesa'!$B:$AS,1,FALSE)</f>
        <v>Serviços</v>
      </c>
    </row>
    <row r="14580" spans="1:12" x14ac:dyDescent="0.3">
      <c r="A14580" s="82" t="str">
        <f t="shared" si="456"/>
        <v>2019</v>
      </c>
      <c r="B14580" s="260" t="s">
        <v>2228</v>
      </c>
      <c r="C14580" s="261" t="s">
        <v>138</v>
      </c>
      <c r="D14580" s="74" t="str">
        <f t="shared" si="455"/>
        <v>ago/2019</v>
      </c>
      <c r="E14580" s="264">
        <v>43682</v>
      </c>
      <c r="F14580" s="260">
        <v>11730</v>
      </c>
      <c r="G14580" s="260" t="s">
        <v>2229</v>
      </c>
      <c r="H14580" s="265" t="s">
        <v>4468</v>
      </c>
      <c r="I14580" s="265" t="s">
        <v>2183</v>
      </c>
      <c r="J14580" s="265">
        <v>-783.4</v>
      </c>
      <c r="K14580" s="83" t="str">
        <f>IFERROR(IFERROR(VLOOKUP(I14580,'DE-PARA'!B:D,3,0),VLOOKUP(I14580,'DE-PARA'!C:D,2,0)),"NÃO ENCONTRADO")</f>
        <v>Materiais</v>
      </c>
      <c r="L14580" s="50" t="str">
        <f>VLOOKUP(K14580,'Base -Receita-Despesa'!$B:$AS,1,FALSE)</f>
        <v>Materiais</v>
      </c>
    </row>
    <row r="14581" spans="1:12" x14ac:dyDescent="0.3">
      <c r="A14581" s="82" t="str">
        <f t="shared" si="456"/>
        <v>2019</v>
      </c>
      <c r="B14581" s="260" t="s">
        <v>2228</v>
      </c>
      <c r="C14581" s="261" t="s">
        <v>138</v>
      </c>
      <c r="D14581" s="74" t="str">
        <f t="shared" si="455"/>
        <v>ago/2019</v>
      </c>
      <c r="E14581" s="264">
        <v>43682</v>
      </c>
      <c r="F14581" s="260">
        <v>42963</v>
      </c>
      <c r="G14581" s="260" t="s">
        <v>2229</v>
      </c>
      <c r="H14581" s="265" t="s">
        <v>3287</v>
      </c>
      <c r="I14581" s="265" t="s">
        <v>2182</v>
      </c>
      <c r="J14581" s="265">
        <v>-787.5</v>
      </c>
      <c r="K14581" s="83" t="str">
        <f>IFERROR(IFERROR(VLOOKUP(I14581,'DE-PARA'!B:D,3,0),VLOOKUP(I14581,'DE-PARA'!C:D,2,0)),"NÃO ENCONTRADO")</f>
        <v>Materiais</v>
      </c>
      <c r="L14581" s="50" t="str">
        <f>VLOOKUP(K14581,'Base -Receita-Despesa'!$B:$AS,1,FALSE)</f>
        <v>Materiais</v>
      </c>
    </row>
    <row r="14582" spans="1:12" x14ac:dyDescent="0.3">
      <c r="A14582" s="82" t="str">
        <f t="shared" si="456"/>
        <v>2019</v>
      </c>
      <c r="B14582" s="260" t="s">
        <v>2228</v>
      </c>
      <c r="C14582" s="261" t="s">
        <v>138</v>
      </c>
      <c r="D14582" s="74" t="str">
        <f t="shared" si="455"/>
        <v>ago/2019</v>
      </c>
      <c r="E14582" s="264">
        <v>43682</v>
      </c>
      <c r="F14582" s="260">
        <v>7642</v>
      </c>
      <c r="G14582" s="260" t="s">
        <v>2232</v>
      </c>
      <c r="H14582" s="265" t="s">
        <v>2399</v>
      </c>
      <c r="I14582" s="265" t="s">
        <v>232</v>
      </c>
      <c r="J14582" s="265">
        <v>-925</v>
      </c>
      <c r="K14582" s="83" t="str">
        <f>IFERROR(IFERROR(VLOOKUP(I14582,'DE-PARA'!B:D,3,0),VLOOKUP(I14582,'DE-PARA'!C:D,2,0)),"NÃO ENCONTRADO")</f>
        <v>Materiais</v>
      </c>
      <c r="L14582" s="50" t="str">
        <f>VLOOKUP(K14582,'Base -Receita-Despesa'!$B:$AS,1,FALSE)</f>
        <v>Materiais</v>
      </c>
    </row>
    <row r="14583" spans="1:12" x14ac:dyDescent="0.3">
      <c r="A14583" s="82" t="str">
        <f t="shared" si="456"/>
        <v>2019</v>
      </c>
      <c r="B14583" s="260" t="s">
        <v>2228</v>
      </c>
      <c r="C14583" s="261" t="s">
        <v>138</v>
      </c>
      <c r="D14583" s="74" t="str">
        <f t="shared" si="455"/>
        <v>ago/2019</v>
      </c>
      <c r="E14583" s="264">
        <v>43682</v>
      </c>
      <c r="F14583" s="260">
        <v>7702</v>
      </c>
      <c r="G14583" s="260" t="s">
        <v>2229</v>
      </c>
      <c r="H14583" s="265" t="s">
        <v>2399</v>
      </c>
      <c r="I14583" s="265" t="s">
        <v>232</v>
      </c>
      <c r="J14583" s="266">
        <v>-2585</v>
      </c>
      <c r="K14583" s="83" t="str">
        <f>IFERROR(IFERROR(VLOOKUP(I14583,'DE-PARA'!B:D,3,0),VLOOKUP(I14583,'DE-PARA'!C:D,2,0)),"NÃO ENCONTRADO")</f>
        <v>Materiais</v>
      </c>
      <c r="L14583" s="50" t="str">
        <f>VLOOKUP(K14583,'Base -Receita-Despesa'!$B:$AS,1,FALSE)</f>
        <v>Materiais</v>
      </c>
    </row>
    <row r="14584" spans="1:12" x14ac:dyDescent="0.3">
      <c r="A14584" s="82" t="str">
        <f t="shared" si="456"/>
        <v>2019</v>
      </c>
      <c r="B14584" s="260" t="s">
        <v>2228</v>
      </c>
      <c r="C14584" s="261" t="s">
        <v>138</v>
      </c>
      <c r="D14584" s="74" t="str">
        <f t="shared" si="455"/>
        <v>ago/2019</v>
      </c>
      <c r="E14584" s="264">
        <v>43682</v>
      </c>
      <c r="F14584" s="260">
        <v>7703</v>
      </c>
      <c r="G14584" s="260" t="s">
        <v>2229</v>
      </c>
      <c r="H14584" s="265" t="s">
        <v>2399</v>
      </c>
      <c r="I14584" s="265" t="s">
        <v>232</v>
      </c>
      <c r="J14584" s="265">
        <v>-140</v>
      </c>
      <c r="K14584" s="83" t="str">
        <f>IFERROR(IFERROR(VLOOKUP(I14584,'DE-PARA'!B:D,3,0),VLOOKUP(I14584,'DE-PARA'!C:D,2,0)),"NÃO ENCONTRADO")</f>
        <v>Materiais</v>
      </c>
      <c r="L14584" s="50" t="str">
        <f>VLOOKUP(K14584,'Base -Receita-Despesa'!$B:$AS,1,FALSE)</f>
        <v>Materiais</v>
      </c>
    </row>
    <row r="14585" spans="1:12" x14ac:dyDescent="0.3">
      <c r="A14585" s="82" t="str">
        <f t="shared" si="456"/>
        <v>2019</v>
      </c>
      <c r="B14585" s="260" t="s">
        <v>2228</v>
      </c>
      <c r="C14585" s="261" t="s">
        <v>138</v>
      </c>
      <c r="D14585" s="74" t="str">
        <f t="shared" si="455"/>
        <v>ago/2019</v>
      </c>
      <c r="E14585" s="264">
        <v>43682</v>
      </c>
      <c r="F14585" s="260">
        <v>7722</v>
      </c>
      <c r="G14585" s="260" t="s">
        <v>2229</v>
      </c>
      <c r="H14585" s="265" t="s">
        <v>2399</v>
      </c>
      <c r="I14585" s="265" t="s">
        <v>232</v>
      </c>
      <c r="J14585" s="265">
        <v>-525</v>
      </c>
      <c r="K14585" s="83" t="str">
        <f>IFERROR(IFERROR(VLOOKUP(I14585,'DE-PARA'!B:D,3,0),VLOOKUP(I14585,'DE-PARA'!C:D,2,0)),"NÃO ENCONTRADO")</f>
        <v>Materiais</v>
      </c>
      <c r="L14585" s="50" t="str">
        <f>VLOOKUP(K14585,'Base -Receita-Despesa'!$B:$AS,1,FALSE)</f>
        <v>Materiais</v>
      </c>
    </row>
    <row r="14586" spans="1:12" x14ac:dyDescent="0.3">
      <c r="A14586" s="82" t="str">
        <f t="shared" si="456"/>
        <v>2019</v>
      </c>
      <c r="B14586" s="260" t="s">
        <v>2228</v>
      </c>
      <c r="C14586" s="261" t="s">
        <v>138</v>
      </c>
      <c r="D14586" s="74" t="str">
        <f t="shared" si="455"/>
        <v>ago/2019</v>
      </c>
      <c r="E14586" s="264">
        <v>43682</v>
      </c>
      <c r="F14586" s="260">
        <v>2763</v>
      </c>
      <c r="G14586" s="260" t="s">
        <v>2229</v>
      </c>
      <c r="H14586" s="265" t="s">
        <v>4651</v>
      </c>
      <c r="I14586" s="265" t="s">
        <v>2189</v>
      </c>
      <c r="J14586" s="265">
        <v>-240</v>
      </c>
      <c r="K14586" s="83" t="str">
        <f>IFERROR(IFERROR(VLOOKUP(I14586,'DE-PARA'!B:D,3,0),VLOOKUP(I14586,'DE-PARA'!C:D,2,0)),"NÃO ENCONTRADO")</f>
        <v>Materiais</v>
      </c>
      <c r="L14586" s="50" t="str">
        <f>VLOOKUP(K14586,'Base -Receita-Despesa'!$B:$AS,1,FALSE)</f>
        <v>Materiais</v>
      </c>
    </row>
    <row r="14587" spans="1:12" x14ac:dyDescent="0.3">
      <c r="A14587" s="82" t="str">
        <f t="shared" si="456"/>
        <v>2019</v>
      </c>
      <c r="B14587" s="260" t="s">
        <v>2228</v>
      </c>
      <c r="C14587" s="261" t="s">
        <v>138</v>
      </c>
      <c r="D14587" s="74" t="str">
        <f t="shared" si="455"/>
        <v>ago/2019</v>
      </c>
      <c r="E14587" s="264">
        <v>43682</v>
      </c>
      <c r="F14587" s="260">
        <v>9</v>
      </c>
      <c r="G14587" s="260" t="s">
        <v>2229</v>
      </c>
      <c r="H14587" s="265" t="s">
        <v>4379</v>
      </c>
      <c r="I14587" s="265" t="s">
        <v>2177</v>
      </c>
      <c r="J14587" s="266">
        <v>-18000</v>
      </c>
      <c r="K14587" s="83" t="str">
        <f>IFERROR(IFERROR(VLOOKUP(I14587,'DE-PARA'!B:D,3,0),VLOOKUP(I14587,'DE-PARA'!C:D,2,0)),"NÃO ENCONTRADO")</f>
        <v>Pessoal</v>
      </c>
      <c r="L14587" s="50" t="str">
        <f>VLOOKUP(K14587,'Base -Receita-Despesa'!$B:$AS,1,FALSE)</f>
        <v>Pessoal</v>
      </c>
    </row>
    <row r="14588" spans="1:12" x14ac:dyDescent="0.3">
      <c r="A14588" s="82" t="str">
        <f t="shared" si="456"/>
        <v>2019</v>
      </c>
      <c r="B14588" s="260" t="s">
        <v>2228</v>
      </c>
      <c r="C14588" s="261" t="s">
        <v>138</v>
      </c>
      <c r="D14588" s="74" t="str">
        <f t="shared" si="455"/>
        <v>ago/2019</v>
      </c>
      <c r="E14588" s="264">
        <v>43682</v>
      </c>
      <c r="F14588" s="260">
        <v>27</v>
      </c>
      <c r="G14588" s="260" t="s">
        <v>2229</v>
      </c>
      <c r="H14588" s="265" t="s">
        <v>3533</v>
      </c>
      <c r="I14588" s="265" t="s">
        <v>119</v>
      </c>
      <c r="J14588" s="266">
        <v>-140679.89000000001</v>
      </c>
      <c r="K14588" s="83" t="str">
        <f>IFERROR(IFERROR(VLOOKUP(I14588,'DE-PARA'!B:D,3,0),VLOOKUP(I14588,'DE-PARA'!C:D,2,0)),"NÃO ENCONTRADO")</f>
        <v>Serviços</v>
      </c>
      <c r="L14588" s="50" t="str">
        <f>VLOOKUP(K14588,'Base -Receita-Despesa'!$B:$AS,1,FALSE)</f>
        <v>Serviços</v>
      </c>
    </row>
    <row r="14589" spans="1:12" x14ac:dyDescent="0.3">
      <c r="A14589" s="82" t="str">
        <f t="shared" si="456"/>
        <v>2019</v>
      </c>
      <c r="B14589" s="260" t="s">
        <v>2228</v>
      </c>
      <c r="C14589" s="261" t="s">
        <v>138</v>
      </c>
      <c r="D14589" s="74" t="str">
        <f t="shared" si="455"/>
        <v>ago/2019</v>
      </c>
      <c r="E14589" s="264">
        <v>43682</v>
      </c>
      <c r="F14589" s="260">
        <v>26021</v>
      </c>
      <c r="G14589" s="260" t="s">
        <v>2229</v>
      </c>
      <c r="H14589" s="265" t="s">
        <v>4652</v>
      </c>
      <c r="I14589" s="265" t="s">
        <v>2181</v>
      </c>
      <c r="J14589" s="266">
        <v>-3027</v>
      </c>
      <c r="K14589" s="83" t="str">
        <f>IFERROR(IFERROR(VLOOKUP(I14589,'DE-PARA'!B:D,3,0),VLOOKUP(I14589,'DE-PARA'!C:D,2,0)),"NÃO ENCONTRADO")</f>
        <v>Materiais</v>
      </c>
      <c r="L14589" s="50" t="str">
        <f>VLOOKUP(K14589,'Base -Receita-Despesa'!$B:$AS,1,FALSE)</f>
        <v>Materiais</v>
      </c>
    </row>
    <row r="14590" spans="1:12" x14ac:dyDescent="0.3">
      <c r="A14590" s="82" t="str">
        <f t="shared" si="456"/>
        <v>2019</v>
      </c>
      <c r="B14590" s="260" t="s">
        <v>2228</v>
      </c>
      <c r="C14590" s="261" t="s">
        <v>138</v>
      </c>
      <c r="D14590" s="74" t="str">
        <f t="shared" si="455"/>
        <v>ago/2019</v>
      </c>
      <c r="E14590" s="264">
        <v>43682</v>
      </c>
      <c r="F14590" s="260">
        <v>26021</v>
      </c>
      <c r="G14590" s="260" t="s">
        <v>2229</v>
      </c>
      <c r="H14590" s="265" t="s">
        <v>4652</v>
      </c>
      <c r="I14590" s="265" t="s">
        <v>562</v>
      </c>
      <c r="J14590" s="265">
        <v>-80.7</v>
      </c>
      <c r="K14590" s="83" t="str">
        <f>IFERROR(IFERROR(VLOOKUP(I14590,'DE-PARA'!B:D,3,0),VLOOKUP(I14590,'DE-PARA'!C:D,2,0)),"NÃO ENCONTRADO")</f>
        <v>Outras Saídas</v>
      </c>
      <c r="L14590" s="50" t="str">
        <f>VLOOKUP(K14590,'Base -Receita-Despesa'!$B:$AS,1,FALSE)</f>
        <v>Outras Saídas</v>
      </c>
    </row>
    <row r="14591" spans="1:12" x14ac:dyDescent="0.3">
      <c r="A14591" s="82" t="str">
        <f t="shared" si="456"/>
        <v>2019</v>
      </c>
      <c r="B14591" s="260" t="s">
        <v>2228</v>
      </c>
      <c r="C14591" s="261" t="s">
        <v>138</v>
      </c>
      <c r="D14591" s="74" t="str">
        <f t="shared" si="455"/>
        <v>ago/2019</v>
      </c>
      <c r="E14591" s="264">
        <v>43682</v>
      </c>
      <c r="F14591" s="260">
        <v>334361</v>
      </c>
      <c r="G14591" s="260" t="s">
        <v>2229</v>
      </c>
      <c r="H14591" s="265" t="s">
        <v>4386</v>
      </c>
      <c r="I14591" s="265" t="s">
        <v>2181</v>
      </c>
      <c r="J14591" s="265">
        <v>-195</v>
      </c>
      <c r="K14591" s="83" t="str">
        <f>IFERROR(IFERROR(VLOOKUP(I14591,'DE-PARA'!B:D,3,0),VLOOKUP(I14591,'DE-PARA'!C:D,2,0)),"NÃO ENCONTRADO")</f>
        <v>Materiais</v>
      </c>
      <c r="L14591" s="50" t="str">
        <f>VLOOKUP(K14591,'Base -Receita-Despesa'!$B:$AS,1,FALSE)</f>
        <v>Materiais</v>
      </c>
    </row>
    <row r="14592" spans="1:12" x14ac:dyDescent="0.3">
      <c r="A14592" s="82" t="str">
        <f t="shared" si="456"/>
        <v>2019</v>
      </c>
      <c r="B14592" s="260" t="s">
        <v>2228</v>
      </c>
      <c r="C14592" s="261" t="s">
        <v>138</v>
      </c>
      <c r="D14592" s="74" t="str">
        <f t="shared" si="455"/>
        <v>ago/2019</v>
      </c>
      <c r="E14592" s="264">
        <v>43682</v>
      </c>
      <c r="F14592" s="260">
        <v>334361</v>
      </c>
      <c r="G14592" s="260" t="s">
        <v>2229</v>
      </c>
      <c r="H14592" s="265" t="s">
        <v>4386</v>
      </c>
      <c r="I14592" s="265" t="s">
        <v>562</v>
      </c>
      <c r="J14592" s="265">
        <v>-5.0199999999999996</v>
      </c>
      <c r="K14592" s="83" t="str">
        <f>IFERROR(IFERROR(VLOOKUP(I14592,'DE-PARA'!B:D,3,0),VLOOKUP(I14592,'DE-PARA'!C:D,2,0)),"NÃO ENCONTRADO")</f>
        <v>Outras Saídas</v>
      </c>
      <c r="L14592" s="50" t="str">
        <f>VLOOKUP(K14592,'Base -Receita-Despesa'!$B:$AS,1,FALSE)</f>
        <v>Outras Saídas</v>
      </c>
    </row>
    <row r="14593" spans="1:12" x14ac:dyDescent="0.3">
      <c r="A14593" s="82" t="str">
        <f t="shared" si="456"/>
        <v>2019</v>
      </c>
      <c r="B14593" s="260" t="s">
        <v>2228</v>
      </c>
      <c r="C14593" s="261" t="s">
        <v>138</v>
      </c>
      <c r="D14593" s="74" t="str">
        <f t="shared" si="455"/>
        <v>ago/2019</v>
      </c>
      <c r="E14593" s="264">
        <v>43682</v>
      </c>
      <c r="F14593" s="260">
        <v>330675</v>
      </c>
      <c r="G14593" s="260" t="s">
        <v>2229</v>
      </c>
      <c r="H14593" s="265" t="s">
        <v>4386</v>
      </c>
      <c r="I14593" s="265" t="s">
        <v>2182</v>
      </c>
      <c r="J14593" s="266">
        <v>-1144</v>
      </c>
      <c r="K14593" s="83" t="str">
        <f>IFERROR(IFERROR(VLOOKUP(I14593,'DE-PARA'!B:D,3,0),VLOOKUP(I14593,'DE-PARA'!C:D,2,0)),"NÃO ENCONTRADO")</f>
        <v>Materiais</v>
      </c>
      <c r="L14593" s="50" t="str">
        <f>VLOOKUP(K14593,'Base -Receita-Despesa'!$B:$AS,1,FALSE)</f>
        <v>Materiais</v>
      </c>
    </row>
    <row r="14594" spans="1:12" x14ac:dyDescent="0.3">
      <c r="A14594" s="82" t="str">
        <f t="shared" si="456"/>
        <v>2019</v>
      </c>
      <c r="B14594" s="260" t="s">
        <v>2228</v>
      </c>
      <c r="C14594" s="261" t="s">
        <v>138</v>
      </c>
      <c r="D14594" s="74" t="str">
        <f t="shared" si="455"/>
        <v>ago/2019</v>
      </c>
      <c r="E14594" s="264">
        <v>43682</v>
      </c>
      <c r="F14594" s="260">
        <v>330675</v>
      </c>
      <c r="G14594" s="260" t="s">
        <v>2229</v>
      </c>
      <c r="H14594" s="265" t="s">
        <v>4386</v>
      </c>
      <c r="I14594" s="265" t="s">
        <v>562</v>
      </c>
      <c r="J14594" s="265">
        <v>-288.39</v>
      </c>
      <c r="K14594" s="83" t="str">
        <f>IFERROR(IFERROR(VLOOKUP(I14594,'DE-PARA'!B:D,3,0),VLOOKUP(I14594,'DE-PARA'!C:D,2,0)),"NÃO ENCONTRADO")</f>
        <v>Outras Saídas</v>
      </c>
      <c r="L14594" s="50" t="str">
        <f>VLOOKUP(K14594,'Base -Receita-Despesa'!$B:$AS,1,FALSE)</f>
        <v>Outras Saídas</v>
      </c>
    </row>
    <row r="14595" spans="1:12" x14ac:dyDescent="0.3">
      <c r="A14595" s="82" t="str">
        <f t="shared" si="456"/>
        <v>2019</v>
      </c>
      <c r="B14595" s="260" t="s">
        <v>2228</v>
      </c>
      <c r="C14595" s="261" t="s">
        <v>138</v>
      </c>
      <c r="D14595" s="74" t="str">
        <f t="shared" si="455"/>
        <v>ago/2019</v>
      </c>
      <c r="E14595" s="264">
        <v>43682</v>
      </c>
      <c r="F14595" s="260">
        <v>36453</v>
      </c>
      <c r="G14595" s="260" t="s">
        <v>2229</v>
      </c>
      <c r="H14595" s="265" t="s">
        <v>2869</v>
      </c>
      <c r="I14595" s="265" t="s">
        <v>2182</v>
      </c>
      <c r="J14595" s="265">
        <v>-726.33</v>
      </c>
      <c r="K14595" s="83" t="str">
        <f>IFERROR(IFERROR(VLOOKUP(I14595,'DE-PARA'!B:D,3,0),VLOOKUP(I14595,'DE-PARA'!C:D,2,0)),"NÃO ENCONTRADO")</f>
        <v>Materiais</v>
      </c>
      <c r="L14595" s="50" t="str">
        <f>VLOOKUP(K14595,'Base -Receita-Despesa'!$B:$AS,1,FALSE)</f>
        <v>Materiais</v>
      </c>
    </row>
    <row r="14596" spans="1:12" x14ac:dyDescent="0.3">
      <c r="A14596" s="82" t="str">
        <f t="shared" si="456"/>
        <v>2019</v>
      </c>
      <c r="B14596" s="260" t="s">
        <v>2228</v>
      </c>
      <c r="C14596" s="261" t="s">
        <v>138</v>
      </c>
      <c r="D14596" s="74" t="str">
        <f t="shared" ref="D14596:D14659" si="457">TEXT(E14596,"mmm/aaaa")</f>
        <v>ago/2019</v>
      </c>
      <c r="E14596" s="264">
        <v>43682</v>
      </c>
      <c r="F14596" s="260">
        <v>20877</v>
      </c>
      <c r="G14596" s="260" t="s">
        <v>2229</v>
      </c>
      <c r="H14596" s="265" t="s">
        <v>4522</v>
      </c>
      <c r="I14596" s="265" t="s">
        <v>2182</v>
      </c>
      <c r="J14596" s="265">
        <v>-327</v>
      </c>
      <c r="K14596" s="83" t="str">
        <f>IFERROR(IFERROR(VLOOKUP(I14596,'DE-PARA'!B:D,3,0),VLOOKUP(I14596,'DE-PARA'!C:D,2,0)),"NÃO ENCONTRADO")</f>
        <v>Materiais</v>
      </c>
      <c r="L14596" s="50" t="str">
        <f>VLOOKUP(K14596,'Base -Receita-Despesa'!$B:$AS,1,FALSE)</f>
        <v>Materiais</v>
      </c>
    </row>
    <row r="14597" spans="1:12" x14ac:dyDescent="0.3">
      <c r="A14597" s="82" t="str">
        <f t="shared" si="456"/>
        <v>2019</v>
      </c>
      <c r="B14597" s="260" t="s">
        <v>2228</v>
      </c>
      <c r="C14597" s="261" t="s">
        <v>138</v>
      </c>
      <c r="D14597" s="74" t="str">
        <f t="shared" si="457"/>
        <v>ago/2019</v>
      </c>
      <c r="E14597" s="264">
        <v>43682</v>
      </c>
      <c r="F14597" s="260">
        <v>20912</v>
      </c>
      <c r="G14597" s="260" t="s">
        <v>2229</v>
      </c>
      <c r="H14597" s="265" t="s">
        <v>4522</v>
      </c>
      <c r="I14597" s="265" t="s">
        <v>2182</v>
      </c>
      <c r="J14597" s="265">
        <v>-229</v>
      </c>
      <c r="K14597" s="83" t="str">
        <f>IFERROR(IFERROR(VLOOKUP(I14597,'DE-PARA'!B:D,3,0),VLOOKUP(I14597,'DE-PARA'!C:D,2,0)),"NÃO ENCONTRADO")</f>
        <v>Materiais</v>
      </c>
      <c r="L14597" s="50" t="str">
        <f>VLOOKUP(K14597,'Base -Receita-Despesa'!$B:$AS,1,FALSE)</f>
        <v>Materiais</v>
      </c>
    </row>
    <row r="14598" spans="1:12" x14ac:dyDescent="0.3">
      <c r="A14598" s="82" t="str">
        <f t="shared" si="456"/>
        <v>2019</v>
      </c>
      <c r="B14598" s="260" t="s">
        <v>2228</v>
      </c>
      <c r="C14598" s="261" t="s">
        <v>138</v>
      </c>
      <c r="D14598" s="74" t="str">
        <f t="shared" si="457"/>
        <v>ago/2019</v>
      </c>
      <c r="E14598" s="264">
        <v>43682</v>
      </c>
      <c r="F14598" s="260">
        <v>18424</v>
      </c>
      <c r="G14598" s="260" t="s">
        <v>2232</v>
      </c>
      <c r="H14598" s="265" t="s">
        <v>4515</v>
      </c>
      <c r="I14598" s="265" t="s">
        <v>2181</v>
      </c>
      <c r="J14598" s="266">
        <v>-1894.1</v>
      </c>
      <c r="K14598" s="83" t="str">
        <f>IFERROR(IFERROR(VLOOKUP(I14598,'DE-PARA'!B:D,3,0),VLOOKUP(I14598,'DE-PARA'!C:D,2,0)),"NÃO ENCONTRADO")</f>
        <v>Materiais</v>
      </c>
      <c r="L14598" s="50" t="str">
        <f>VLOOKUP(K14598,'Base -Receita-Despesa'!$B:$AS,1,FALSE)</f>
        <v>Materiais</v>
      </c>
    </row>
    <row r="14599" spans="1:12" x14ac:dyDescent="0.3">
      <c r="A14599" s="82" t="str">
        <f t="shared" si="456"/>
        <v>2019</v>
      </c>
      <c r="B14599" s="260" t="s">
        <v>2228</v>
      </c>
      <c r="C14599" s="261" t="s">
        <v>138</v>
      </c>
      <c r="D14599" s="74" t="str">
        <f t="shared" si="457"/>
        <v>ago/2019</v>
      </c>
      <c r="E14599" s="264">
        <v>43682</v>
      </c>
      <c r="F14599" s="260">
        <v>18554</v>
      </c>
      <c r="G14599" s="260" t="s">
        <v>2229</v>
      </c>
      <c r="H14599" s="265" t="s">
        <v>4515</v>
      </c>
      <c r="I14599" s="265" t="s">
        <v>2181</v>
      </c>
      <c r="J14599" s="266">
        <v>-2964</v>
      </c>
      <c r="K14599" s="83" t="str">
        <f>IFERROR(IFERROR(VLOOKUP(I14599,'DE-PARA'!B:D,3,0),VLOOKUP(I14599,'DE-PARA'!C:D,2,0)),"NÃO ENCONTRADO")</f>
        <v>Materiais</v>
      </c>
      <c r="L14599" s="50" t="str">
        <f>VLOOKUP(K14599,'Base -Receita-Despesa'!$B:$AS,1,FALSE)</f>
        <v>Materiais</v>
      </c>
    </row>
    <row r="14600" spans="1:12" x14ac:dyDescent="0.3">
      <c r="A14600" s="82" t="str">
        <f t="shared" si="456"/>
        <v>2019</v>
      </c>
      <c r="B14600" s="260" t="s">
        <v>2228</v>
      </c>
      <c r="C14600" s="261" t="s">
        <v>138</v>
      </c>
      <c r="D14600" s="74" t="str">
        <f t="shared" si="457"/>
        <v>ago/2019</v>
      </c>
      <c r="E14600" s="264">
        <v>43682</v>
      </c>
      <c r="F14600" s="260">
        <v>18620</v>
      </c>
      <c r="G14600" s="260" t="s">
        <v>2229</v>
      </c>
      <c r="H14600" s="265" t="s">
        <v>4515</v>
      </c>
      <c r="I14600" s="265" t="s">
        <v>2181</v>
      </c>
      <c r="J14600" s="266">
        <v>-1833.75</v>
      </c>
      <c r="K14600" s="83" t="str">
        <f>IFERROR(IFERROR(VLOOKUP(I14600,'DE-PARA'!B:D,3,0),VLOOKUP(I14600,'DE-PARA'!C:D,2,0)),"NÃO ENCONTRADO")</f>
        <v>Materiais</v>
      </c>
      <c r="L14600" s="50" t="str">
        <f>VLOOKUP(K14600,'Base -Receita-Despesa'!$B:$AS,1,FALSE)</f>
        <v>Materiais</v>
      </c>
    </row>
    <row r="14601" spans="1:12" x14ac:dyDescent="0.3">
      <c r="A14601" s="82" t="str">
        <f t="shared" si="456"/>
        <v>2019</v>
      </c>
      <c r="B14601" s="260" t="s">
        <v>2228</v>
      </c>
      <c r="C14601" s="261" t="s">
        <v>138</v>
      </c>
      <c r="D14601" s="74" t="str">
        <f t="shared" si="457"/>
        <v>ago/2019</v>
      </c>
      <c r="E14601" s="264">
        <v>43682</v>
      </c>
      <c r="F14601" s="260">
        <v>101</v>
      </c>
      <c r="G14601" s="260" t="s">
        <v>2229</v>
      </c>
      <c r="H14601" s="265" t="s">
        <v>3242</v>
      </c>
      <c r="I14601" s="265" t="s">
        <v>2212</v>
      </c>
      <c r="J14601" s="266">
        <v>-19452</v>
      </c>
      <c r="K14601" s="83" t="str">
        <f>IFERROR(IFERROR(VLOOKUP(I14601,'DE-PARA'!B:D,3,0),VLOOKUP(I14601,'DE-PARA'!C:D,2,0)),"NÃO ENCONTRADO")</f>
        <v>Serviços</v>
      </c>
      <c r="L14601" s="50" t="str">
        <f>VLOOKUP(K14601,'Base -Receita-Despesa'!$B:$AS,1,FALSE)</f>
        <v>Serviços</v>
      </c>
    </row>
    <row r="14602" spans="1:12" x14ac:dyDescent="0.3">
      <c r="A14602" s="82" t="str">
        <f t="shared" si="456"/>
        <v>2019</v>
      </c>
      <c r="B14602" s="260" t="s">
        <v>2228</v>
      </c>
      <c r="C14602" s="261" t="s">
        <v>138</v>
      </c>
      <c r="D14602" s="74" t="str">
        <f t="shared" si="457"/>
        <v>ago/2019</v>
      </c>
      <c r="E14602" s="264">
        <v>43682</v>
      </c>
      <c r="F14602" s="260">
        <v>473</v>
      </c>
      <c r="G14602" s="260" t="s">
        <v>2229</v>
      </c>
      <c r="H14602" s="265" t="s">
        <v>4385</v>
      </c>
      <c r="I14602" s="265" t="s">
        <v>120</v>
      </c>
      <c r="J14602" s="266">
        <v>-42620</v>
      </c>
      <c r="K14602" s="83" t="str">
        <f>IFERROR(IFERROR(VLOOKUP(I14602,'DE-PARA'!B:D,3,0),VLOOKUP(I14602,'DE-PARA'!C:D,2,0)),"NÃO ENCONTRADO")</f>
        <v>Serviços</v>
      </c>
      <c r="L14602" s="50" t="str">
        <f>VLOOKUP(K14602,'Base -Receita-Despesa'!$B:$AS,1,FALSE)</f>
        <v>Serviços</v>
      </c>
    </row>
    <row r="14603" spans="1:12" x14ac:dyDescent="0.3">
      <c r="A14603" s="82" t="str">
        <f t="shared" si="456"/>
        <v>2019</v>
      </c>
      <c r="B14603" s="260" t="s">
        <v>2228</v>
      </c>
      <c r="C14603" s="261" t="s">
        <v>138</v>
      </c>
      <c r="D14603" s="74" t="str">
        <f t="shared" si="457"/>
        <v>ago/2019</v>
      </c>
      <c r="E14603" s="264">
        <v>43682</v>
      </c>
      <c r="F14603" s="260" t="s">
        <v>1070</v>
      </c>
      <c r="G14603" s="260" t="s">
        <v>2229</v>
      </c>
      <c r="H14603" s="265" t="s">
        <v>1071</v>
      </c>
      <c r="I14603" s="265" t="s">
        <v>2237</v>
      </c>
      <c r="J14603" s="266">
        <v>335500.94</v>
      </c>
      <c r="K14603" s="83" t="str">
        <f>IFERROR(IFERROR(VLOOKUP(I14603,'DE-PARA'!B:D,3,0),VLOOKUP(I14603,'DE-PARA'!C:D,2,0)),"NÃO ENCONTRADO")</f>
        <v>Entrada Conta Aplicação (+)</v>
      </c>
      <c r="L14603" s="50" t="str">
        <f>VLOOKUP(K14603,'Base -Receita-Despesa'!$B:$AS,1,FALSE)</f>
        <v>ENTRADA CONTA APLICAÇÃO (+)</v>
      </c>
    </row>
    <row r="14604" spans="1:12" x14ac:dyDescent="0.3">
      <c r="A14604" s="82" t="str">
        <f t="shared" si="456"/>
        <v>2019</v>
      </c>
      <c r="B14604" s="260" t="s">
        <v>2228</v>
      </c>
      <c r="C14604" s="261" t="s">
        <v>138</v>
      </c>
      <c r="D14604" s="74" t="str">
        <f t="shared" si="457"/>
        <v>ago/2019</v>
      </c>
      <c r="E14604" s="264">
        <v>43682</v>
      </c>
      <c r="F14604" s="260">
        <v>75956</v>
      </c>
      <c r="G14604" s="260" t="s">
        <v>2229</v>
      </c>
      <c r="H14604" s="265" t="s">
        <v>4544</v>
      </c>
      <c r="I14604" s="265" t="s">
        <v>2182</v>
      </c>
      <c r="J14604" s="266">
        <v>-1100</v>
      </c>
      <c r="K14604" s="83" t="str">
        <f>IFERROR(IFERROR(VLOOKUP(I14604,'DE-PARA'!B:D,3,0),VLOOKUP(I14604,'DE-PARA'!C:D,2,0)),"NÃO ENCONTRADO")</f>
        <v>Materiais</v>
      </c>
      <c r="L14604" s="50" t="str">
        <f>VLOOKUP(K14604,'Base -Receita-Despesa'!$B:$AS,1,FALSE)</f>
        <v>Materiais</v>
      </c>
    </row>
    <row r="14605" spans="1:12" x14ac:dyDescent="0.3">
      <c r="A14605" s="82" t="str">
        <f t="shared" si="456"/>
        <v>2019</v>
      </c>
      <c r="B14605" s="260" t="s">
        <v>2228</v>
      </c>
      <c r="C14605" s="261" t="s">
        <v>138</v>
      </c>
      <c r="D14605" s="74" t="str">
        <f t="shared" si="457"/>
        <v>ago/2019</v>
      </c>
      <c r="E14605" s="264">
        <v>43682</v>
      </c>
      <c r="F14605" s="260">
        <v>76482</v>
      </c>
      <c r="G14605" s="260" t="s">
        <v>2229</v>
      </c>
      <c r="H14605" s="265" t="s">
        <v>4544</v>
      </c>
      <c r="I14605" s="265" t="s">
        <v>2182</v>
      </c>
      <c r="J14605" s="266">
        <v>-1400</v>
      </c>
      <c r="K14605" s="83" t="str">
        <f>IFERROR(IFERROR(VLOOKUP(I14605,'DE-PARA'!B:D,3,0),VLOOKUP(I14605,'DE-PARA'!C:D,2,0)),"NÃO ENCONTRADO")</f>
        <v>Materiais</v>
      </c>
      <c r="L14605" s="50" t="str">
        <f>VLOOKUP(K14605,'Base -Receita-Despesa'!$B:$AS,1,FALSE)</f>
        <v>Materiais</v>
      </c>
    </row>
    <row r="14606" spans="1:12" x14ac:dyDescent="0.3">
      <c r="A14606" s="82" t="str">
        <f t="shared" si="456"/>
        <v>2019</v>
      </c>
      <c r="B14606" s="260" t="s">
        <v>2228</v>
      </c>
      <c r="C14606" s="261" t="s">
        <v>138</v>
      </c>
      <c r="D14606" s="74" t="str">
        <f t="shared" si="457"/>
        <v>ago/2019</v>
      </c>
      <c r="E14606" s="264">
        <v>43682</v>
      </c>
      <c r="F14606" s="260" t="s">
        <v>1261</v>
      </c>
      <c r="G14606" s="260" t="s">
        <v>2229</v>
      </c>
      <c r="H14606" s="265" t="s">
        <v>2250</v>
      </c>
      <c r="I14606" s="265" t="s">
        <v>135</v>
      </c>
      <c r="J14606" s="265">
        <v>-9.5</v>
      </c>
      <c r="K14606" s="83" t="str">
        <f>IFERROR(IFERROR(VLOOKUP(I14606,'DE-PARA'!B:D,3,0),VLOOKUP(I14606,'DE-PARA'!C:D,2,0)),"NÃO ENCONTRADO")</f>
        <v>Outras Saídas</v>
      </c>
      <c r="L14606" s="50" t="str">
        <f>VLOOKUP(K14606,'Base -Receita-Despesa'!$B:$AS,1,FALSE)</f>
        <v>Outras Saídas</v>
      </c>
    </row>
    <row r="14607" spans="1:12" x14ac:dyDescent="0.3">
      <c r="A14607" s="82" t="str">
        <f t="shared" si="456"/>
        <v>2019</v>
      </c>
      <c r="B14607" s="260" t="s">
        <v>2228</v>
      </c>
      <c r="C14607" s="261" t="s">
        <v>138</v>
      </c>
      <c r="D14607" s="74" t="str">
        <f t="shared" si="457"/>
        <v>ago/2019</v>
      </c>
      <c r="E14607" s="264">
        <v>43682</v>
      </c>
      <c r="F14607" s="260" t="s">
        <v>1261</v>
      </c>
      <c r="G14607" s="260" t="s">
        <v>2229</v>
      </c>
      <c r="H14607" s="265" t="s">
        <v>2250</v>
      </c>
      <c r="I14607" s="265" t="s">
        <v>135</v>
      </c>
      <c r="J14607" s="265">
        <v>-9.5</v>
      </c>
      <c r="K14607" s="83" t="str">
        <f>IFERROR(IFERROR(VLOOKUP(I14607,'DE-PARA'!B:D,3,0),VLOOKUP(I14607,'DE-PARA'!C:D,2,0)),"NÃO ENCONTRADO")</f>
        <v>Outras Saídas</v>
      </c>
      <c r="L14607" s="50" t="str">
        <f>VLOOKUP(K14607,'Base -Receita-Despesa'!$B:$AS,1,FALSE)</f>
        <v>Outras Saídas</v>
      </c>
    </row>
    <row r="14608" spans="1:12" x14ac:dyDescent="0.3">
      <c r="A14608" s="82" t="str">
        <f t="shared" si="456"/>
        <v>2019</v>
      </c>
      <c r="B14608" s="260" t="s">
        <v>2228</v>
      </c>
      <c r="C14608" s="261" t="s">
        <v>138</v>
      </c>
      <c r="D14608" s="74" t="str">
        <f t="shared" si="457"/>
        <v>ago/2019</v>
      </c>
      <c r="E14608" s="264">
        <v>43682</v>
      </c>
      <c r="F14608" s="260" t="s">
        <v>1261</v>
      </c>
      <c r="G14608" s="260" t="s">
        <v>2229</v>
      </c>
      <c r="H14608" s="265" t="s">
        <v>2250</v>
      </c>
      <c r="I14608" s="265" t="s">
        <v>135</v>
      </c>
      <c r="J14608" s="265">
        <v>-9.5</v>
      </c>
      <c r="K14608" s="83" t="str">
        <f>IFERROR(IFERROR(VLOOKUP(I14608,'DE-PARA'!B:D,3,0),VLOOKUP(I14608,'DE-PARA'!C:D,2,0)),"NÃO ENCONTRADO")</f>
        <v>Outras Saídas</v>
      </c>
      <c r="L14608" s="50" t="str">
        <f>VLOOKUP(K14608,'Base -Receita-Despesa'!$B:$AS,1,FALSE)</f>
        <v>Outras Saídas</v>
      </c>
    </row>
    <row r="14609" spans="1:12" x14ac:dyDescent="0.3">
      <c r="A14609" s="82" t="str">
        <f t="shared" si="456"/>
        <v>2019</v>
      </c>
      <c r="B14609" s="260" t="s">
        <v>2228</v>
      </c>
      <c r="C14609" s="261" t="s">
        <v>138</v>
      </c>
      <c r="D14609" s="74" t="str">
        <f t="shared" si="457"/>
        <v>ago/2019</v>
      </c>
      <c r="E14609" s="264">
        <v>43682</v>
      </c>
      <c r="F14609" s="260" t="s">
        <v>1261</v>
      </c>
      <c r="G14609" s="260" t="s">
        <v>2229</v>
      </c>
      <c r="H14609" s="265" t="s">
        <v>2250</v>
      </c>
      <c r="I14609" s="265" t="s">
        <v>135</v>
      </c>
      <c r="J14609" s="265">
        <v>-9.5</v>
      </c>
      <c r="K14609" s="83" t="str">
        <f>IFERROR(IFERROR(VLOOKUP(I14609,'DE-PARA'!B:D,3,0),VLOOKUP(I14609,'DE-PARA'!C:D,2,0)),"NÃO ENCONTRADO")</f>
        <v>Outras Saídas</v>
      </c>
      <c r="L14609" s="50" t="str">
        <f>VLOOKUP(K14609,'Base -Receita-Despesa'!$B:$AS,1,FALSE)</f>
        <v>Outras Saídas</v>
      </c>
    </row>
    <row r="14610" spans="1:12" x14ac:dyDescent="0.3">
      <c r="A14610" s="82" t="str">
        <f t="shared" si="456"/>
        <v>2019</v>
      </c>
      <c r="B14610" s="260" t="s">
        <v>2228</v>
      </c>
      <c r="C14610" s="261" t="s">
        <v>138</v>
      </c>
      <c r="D14610" s="74" t="str">
        <f t="shared" si="457"/>
        <v>ago/2019</v>
      </c>
      <c r="E14610" s="264">
        <v>43682</v>
      </c>
      <c r="F14610" s="260" t="s">
        <v>1261</v>
      </c>
      <c r="G14610" s="260" t="s">
        <v>2229</v>
      </c>
      <c r="H14610" s="265" t="s">
        <v>2250</v>
      </c>
      <c r="I14610" s="265" t="s">
        <v>135</v>
      </c>
      <c r="J14610" s="265">
        <v>-9.5</v>
      </c>
      <c r="K14610" s="83" t="str">
        <f>IFERROR(IFERROR(VLOOKUP(I14610,'DE-PARA'!B:D,3,0),VLOOKUP(I14610,'DE-PARA'!C:D,2,0)),"NÃO ENCONTRADO")</f>
        <v>Outras Saídas</v>
      </c>
      <c r="L14610" s="50" t="str">
        <f>VLOOKUP(K14610,'Base -Receita-Despesa'!$B:$AS,1,FALSE)</f>
        <v>Outras Saídas</v>
      </c>
    </row>
    <row r="14611" spans="1:12" x14ac:dyDescent="0.3">
      <c r="A14611" s="82" t="str">
        <f t="shared" si="456"/>
        <v>2019</v>
      </c>
      <c r="B14611" s="260" t="s">
        <v>2228</v>
      </c>
      <c r="C14611" s="261" t="s">
        <v>138</v>
      </c>
      <c r="D14611" s="74" t="str">
        <f t="shared" si="457"/>
        <v>ago/2019</v>
      </c>
      <c r="E14611" s="264">
        <v>43682</v>
      </c>
      <c r="F14611" s="260" t="s">
        <v>1261</v>
      </c>
      <c r="G14611" s="260" t="s">
        <v>2229</v>
      </c>
      <c r="H14611" s="265" t="s">
        <v>2250</v>
      </c>
      <c r="I14611" s="265" t="s">
        <v>135</v>
      </c>
      <c r="J14611" s="265">
        <v>-9.5</v>
      </c>
      <c r="K14611" s="83" t="str">
        <f>IFERROR(IFERROR(VLOOKUP(I14611,'DE-PARA'!B:D,3,0),VLOOKUP(I14611,'DE-PARA'!C:D,2,0)),"NÃO ENCONTRADO")</f>
        <v>Outras Saídas</v>
      </c>
      <c r="L14611" s="50" t="str">
        <f>VLOOKUP(K14611,'Base -Receita-Despesa'!$B:$AS,1,FALSE)</f>
        <v>Outras Saídas</v>
      </c>
    </row>
    <row r="14612" spans="1:12" x14ac:dyDescent="0.3">
      <c r="A14612" s="82" t="str">
        <f t="shared" si="456"/>
        <v>2019</v>
      </c>
      <c r="B14612" s="260" t="s">
        <v>2228</v>
      </c>
      <c r="C14612" s="261" t="s">
        <v>138</v>
      </c>
      <c r="D14612" s="74" t="str">
        <f t="shared" si="457"/>
        <v>ago/2019</v>
      </c>
      <c r="E14612" s="264">
        <v>43682</v>
      </c>
      <c r="F14612" s="260" t="s">
        <v>1261</v>
      </c>
      <c r="G14612" s="260" t="s">
        <v>2229</v>
      </c>
      <c r="H14612" s="265" t="s">
        <v>2250</v>
      </c>
      <c r="I14612" s="265" t="s">
        <v>135</v>
      </c>
      <c r="J14612" s="265">
        <v>-9.5</v>
      </c>
      <c r="K14612" s="83" t="str">
        <f>IFERROR(IFERROR(VLOOKUP(I14612,'DE-PARA'!B:D,3,0),VLOOKUP(I14612,'DE-PARA'!C:D,2,0)),"NÃO ENCONTRADO")</f>
        <v>Outras Saídas</v>
      </c>
      <c r="L14612" s="50" t="str">
        <f>VLOOKUP(K14612,'Base -Receita-Despesa'!$B:$AS,1,FALSE)</f>
        <v>Outras Saídas</v>
      </c>
    </row>
    <row r="14613" spans="1:12" x14ac:dyDescent="0.3">
      <c r="A14613" s="82" t="str">
        <f t="shared" si="456"/>
        <v>2019</v>
      </c>
      <c r="B14613" s="260" t="s">
        <v>2228</v>
      </c>
      <c r="C14613" s="261" t="s">
        <v>138</v>
      </c>
      <c r="D14613" s="74" t="str">
        <f t="shared" si="457"/>
        <v>ago/2019</v>
      </c>
      <c r="E14613" s="264">
        <v>43682</v>
      </c>
      <c r="F14613" s="260" t="s">
        <v>1261</v>
      </c>
      <c r="G14613" s="260" t="s">
        <v>2229</v>
      </c>
      <c r="H14613" s="265" t="s">
        <v>2250</v>
      </c>
      <c r="I14613" s="265" t="s">
        <v>135</v>
      </c>
      <c r="J14613" s="265">
        <v>-9.5</v>
      </c>
      <c r="K14613" s="83" t="str">
        <f>IFERROR(IFERROR(VLOOKUP(I14613,'DE-PARA'!B:D,3,0),VLOOKUP(I14613,'DE-PARA'!C:D,2,0)),"NÃO ENCONTRADO")</f>
        <v>Outras Saídas</v>
      </c>
      <c r="L14613" s="50" t="str">
        <f>VLOOKUP(K14613,'Base -Receita-Despesa'!$B:$AS,1,FALSE)</f>
        <v>Outras Saídas</v>
      </c>
    </row>
    <row r="14614" spans="1:12" x14ac:dyDescent="0.3">
      <c r="A14614" s="82" t="str">
        <f t="shared" si="456"/>
        <v>2019</v>
      </c>
      <c r="B14614" s="260" t="s">
        <v>2228</v>
      </c>
      <c r="C14614" s="261" t="s">
        <v>138</v>
      </c>
      <c r="D14614" s="74" t="str">
        <f t="shared" si="457"/>
        <v>ago/2019</v>
      </c>
      <c r="E14614" s="264">
        <v>43682</v>
      </c>
      <c r="F14614" s="260" t="s">
        <v>1261</v>
      </c>
      <c r="G14614" s="260" t="s">
        <v>2229</v>
      </c>
      <c r="H14614" s="265" t="s">
        <v>2250</v>
      </c>
      <c r="I14614" s="265" t="s">
        <v>135</v>
      </c>
      <c r="J14614" s="265">
        <v>-9.5</v>
      </c>
      <c r="K14614" s="83" t="str">
        <f>IFERROR(IFERROR(VLOOKUP(I14614,'DE-PARA'!B:D,3,0),VLOOKUP(I14614,'DE-PARA'!C:D,2,0)),"NÃO ENCONTRADO")</f>
        <v>Outras Saídas</v>
      </c>
      <c r="L14614" s="50" t="str">
        <f>VLOOKUP(K14614,'Base -Receita-Despesa'!$B:$AS,1,FALSE)</f>
        <v>Outras Saídas</v>
      </c>
    </row>
    <row r="14615" spans="1:12" x14ac:dyDescent="0.3">
      <c r="A14615" s="82" t="str">
        <f t="shared" si="456"/>
        <v>2019</v>
      </c>
      <c r="B14615" s="260" t="s">
        <v>2228</v>
      </c>
      <c r="C14615" s="261" t="s">
        <v>138</v>
      </c>
      <c r="D14615" s="74" t="str">
        <f t="shared" si="457"/>
        <v>ago/2019</v>
      </c>
      <c r="E14615" s="264">
        <v>43682</v>
      </c>
      <c r="F14615" s="260" t="s">
        <v>1261</v>
      </c>
      <c r="G14615" s="260" t="s">
        <v>2229</v>
      </c>
      <c r="H14615" s="265" t="s">
        <v>2250</v>
      </c>
      <c r="I14615" s="265" t="s">
        <v>135</v>
      </c>
      <c r="J14615" s="265">
        <v>-9.5</v>
      </c>
      <c r="K14615" s="83" t="str">
        <f>IFERROR(IFERROR(VLOOKUP(I14615,'DE-PARA'!B:D,3,0),VLOOKUP(I14615,'DE-PARA'!C:D,2,0)),"NÃO ENCONTRADO")</f>
        <v>Outras Saídas</v>
      </c>
      <c r="L14615" s="50" t="str">
        <f>VLOOKUP(K14615,'Base -Receita-Despesa'!$B:$AS,1,FALSE)</f>
        <v>Outras Saídas</v>
      </c>
    </row>
    <row r="14616" spans="1:12" x14ac:dyDescent="0.3">
      <c r="A14616" s="82" t="str">
        <f t="shared" si="456"/>
        <v>2019</v>
      </c>
      <c r="B14616" s="260" t="s">
        <v>2228</v>
      </c>
      <c r="C14616" s="261" t="s">
        <v>138</v>
      </c>
      <c r="D14616" s="74" t="str">
        <f t="shared" si="457"/>
        <v>ago/2019</v>
      </c>
      <c r="E14616" s="264">
        <v>43682</v>
      </c>
      <c r="F14616" s="260" t="s">
        <v>1261</v>
      </c>
      <c r="G14616" s="260" t="s">
        <v>2229</v>
      </c>
      <c r="H14616" s="265" t="s">
        <v>2250</v>
      </c>
      <c r="I14616" s="265" t="s">
        <v>135</v>
      </c>
      <c r="J14616" s="265">
        <v>-9.5</v>
      </c>
      <c r="K14616" s="83" t="str">
        <f>IFERROR(IFERROR(VLOOKUP(I14616,'DE-PARA'!B:D,3,0),VLOOKUP(I14616,'DE-PARA'!C:D,2,0)),"NÃO ENCONTRADO")</f>
        <v>Outras Saídas</v>
      </c>
      <c r="L14616" s="50" t="str">
        <f>VLOOKUP(K14616,'Base -Receita-Despesa'!$B:$AS,1,FALSE)</f>
        <v>Outras Saídas</v>
      </c>
    </row>
    <row r="14617" spans="1:12" x14ac:dyDescent="0.3">
      <c r="A14617" s="82" t="str">
        <f t="shared" si="456"/>
        <v>2019</v>
      </c>
      <c r="B14617" s="260" t="s">
        <v>2228</v>
      </c>
      <c r="C14617" s="261" t="s">
        <v>138</v>
      </c>
      <c r="D14617" s="74" t="str">
        <f t="shared" si="457"/>
        <v>ago/2019</v>
      </c>
      <c r="E14617" s="264">
        <v>43682</v>
      </c>
      <c r="F14617" s="260" t="s">
        <v>1261</v>
      </c>
      <c r="G14617" s="260" t="s">
        <v>2229</v>
      </c>
      <c r="H14617" s="265" t="s">
        <v>2250</v>
      </c>
      <c r="I14617" s="265" t="s">
        <v>135</v>
      </c>
      <c r="J14617" s="265">
        <v>-9.5</v>
      </c>
      <c r="K14617" s="83" t="str">
        <f>IFERROR(IFERROR(VLOOKUP(I14617,'DE-PARA'!B:D,3,0),VLOOKUP(I14617,'DE-PARA'!C:D,2,0)),"NÃO ENCONTRADO")</f>
        <v>Outras Saídas</v>
      </c>
      <c r="L14617" s="50" t="str">
        <f>VLOOKUP(K14617,'Base -Receita-Despesa'!$B:$AS,1,FALSE)</f>
        <v>Outras Saídas</v>
      </c>
    </row>
    <row r="14618" spans="1:12" x14ac:dyDescent="0.3">
      <c r="A14618" s="82" t="str">
        <f t="shared" si="456"/>
        <v>2019</v>
      </c>
      <c r="B14618" s="260" t="s">
        <v>2228</v>
      </c>
      <c r="C14618" s="261" t="s">
        <v>138</v>
      </c>
      <c r="D14618" s="74" t="str">
        <f t="shared" si="457"/>
        <v>ago/2019</v>
      </c>
      <c r="E14618" s="264">
        <v>43682</v>
      </c>
      <c r="F14618" s="260" t="s">
        <v>1261</v>
      </c>
      <c r="G14618" s="260" t="s">
        <v>2229</v>
      </c>
      <c r="H14618" s="265" t="s">
        <v>2250</v>
      </c>
      <c r="I14618" s="265" t="s">
        <v>135</v>
      </c>
      <c r="J14618" s="265">
        <v>-9.5</v>
      </c>
      <c r="K14618" s="83" t="str">
        <f>IFERROR(IFERROR(VLOOKUP(I14618,'DE-PARA'!B:D,3,0),VLOOKUP(I14618,'DE-PARA'!C:D,2,0)),"NÃO ENCONTRADO")</f>
        <v>Outras Saídas</v>
      </c>
      <c r="L14618" s="50" t="str">
        <f>VLOOKUP(K14618,'Base -Receita-Despesa'!$B:$AS,1,FALSE)</f>
        <v>Outras Saídas</v>
      </c>
    </row>
    <row r="14619" spans="1:12" x14ac:dyDescent="0.3">
      <c r="A14619" s="82" t="str">
        <f t="shared" si="456"/>
        <v>2019</v>
      </c>
      <c r="B14619" s="260" t="s">
        <v>2228</v>
      </c>
      <c r="C14619" s="261" t="s">
        <v>138</v>
      </c>
      <c r="D14619" s="74" t="str">
        <f t="shared" si="457"/>
        <v>ago/2019</v>
      </c>
      <c r="E14619" s="264">
        <v>43682</v>
      </c>
      <c r="F14619" s="260" t="s">
        <v>1261</v>
      </c>
      <c r="G14619" s="260" t="s">
        <v>2229</v>
      </c>
      <c r="H14619" s="265" t="s">
        <v>2250</v>
      </c>
      <c r="I14619" s="265" t="s">
        <v>135</v>
      </c>
      <c r="J14619" s="265">
        <v>-9.5</v>
      </c>
      <c r="K14619" s="83" t="str">
        <f>IFERROR(IFERROR(VLOOKUP(I14619,'DE-PARA'!B:D,3,0),VLOOKUP(I14619,'DE-PARA'!C:D,2,0)),"NÃO ENCONTRADO")</f>
        <v>Outras Saídas</v>
      </c>
      <c r="L14619" s="50" t="str">
        <f>VLOOKUP(K14619,'Base -Receita-Despesa'!$B:$AS,1,FALSE)</f>
        <v>Outras Saídas</v>
      </c>
    </row>
    <row r="14620" spans="1:12" x14ac:dyDescent="0.3">
      <c r="A14620" s="82" t="str">
        <f t="shared" si="456"/>
        <v>2019</v>
      </c>
      <c r="B14620" s="260" t="s">
        <v>2228</v>
      </c>
      <c r="C14620" s="261" t="s">
        <v>138</v>
      </c>
      <c r="D14620" s="74" t="str">
        <f t="shared" si="457"/>
        <v>ago/2019</v>
      </c>
      <c r="E14620" s="264">
        <v>43682</v>
      </c>
      <c r="F14620" s="260" t="s">
        <v>1261</v>
      </c>
      <c r="G14620" s="260" t="s">
        <v>2229</v>
      </c>
      <c r="H14620" s="265" t="s">
        <v>2250</v>
      </c>
      <c r="I14620" s="265" t="s">
        <v>135</v>
      </c>
      <c r="J14620" s="265">
        <v>-9.5</v>
      </c>
      <c r="K14620" s="83" t="str">
        <f>IFERROR(IFERROR(VLOOKUP(I14620,'DE-PARA'!B:D,3,0),VLOOKUP(I14620,'DE-PARA'!C:D,2,0)),"NÃO ENCONTRADO")</f>
        <v>Outras Saídas</v>
      </c>
      <c r="L14620" s="50" t="str">
        <f>VLOOKUP(K14620,'Base -Receita-Despesa'!$B:$AS,1,FALSE)</f>
        <v>Outras Saídas</v>
      </c>
    </row>
    <row r="14621" spans="1:12" x14ac:dyDescent="0.3">
      <c r="A14621" s="82" t="str">
        <f t="shared" si="456"/>
        <v>2019</v>
      </c>
      <c r="B14621" s="260" t="s">
        <v>2228</v>
      </c>
      <c r="C14621" s="261" t="s">
        <v>138</v>
      </c>
      <c r="D14621" s="74" t="str">
        <f t="shared" si="457"/>
        <v>ago/2019</v>
      </c>
      <c r="E14621" s="264">
        <v>43682</v>
      </c>
      <c r="F14621" s="260" t="s">
        <v>1261</v>
      </c>
      <c r="G14621" s="260" t="s">
        <v>2229</v>
      </c>
      <c r="H14621" s="265" t="s">
        <v>2250</v>
      </c>
      <c r="I14621" s="265" t="s">
        <v>135</v>
      </c>
      <c r="J14621" s="265">
        <v>-9.5</v>
      </c>
      <c r="K14621" s="83" t="str">
        <f>IFERROR(IFERROR(VLOOKUP(I14621,'DE-PARA'!B:D,3,0),VLOOKUP(I14621,'DE-PARA'!C:D,2,0)),"NÃO ENCONTRADO")</f>
        <v>Outras Saídas</v>
      </c>
      <c r="L14621" s="50" t="str">
        <f>VLOOKUP(K14621,'Base -Receita-Despesa'!$B:$AS,1,FALSE)</f>
        <v>Outras Saídas</v>
      </c>
    </row>
    <row r="14622" spans="1:12" x14ac:dyDescent="0.3">
      <c r="A14622" s="82" t="str">
        <f t="shared" si="456"/>
        <v>2019</v>
      </c>
      <c r="B14622" s="260" t="s">
        <v>2228</v>
      </c>
      <c r="C14622" s="261" t="s">
        <v>138</v>
      </c>
      <c r="D14622" s="74" t="str">
        <f t="shared" si="457"/>
        <v>ago/2019</v>
      </c>
      <c r="E14622" s="264">
        <v>43682</v>
      </c>
      <c r="F14622" s="260" t="s">
        <v>1261</v>
      </c>
      <c r="G14622" s="260" t="s">
        <v>2229</v>
      </c>
      <c r="H14622" s="265" t="s">
        <v>2250</v>
      </c>
      <c r="I14622" s="265" t="s">
        <v>135</v>
      </c>
      <c r="J14622" s="265">
        <v>-9.5</v>
      </c>
      <c r="K14622" s="83" t="str">
        <f>IFERROR(IFERROR(VLOOKUP(I14622,'DE-PARA'!B:D,3,0),VLOOKUP(I14622,'DE-PARA'!C:D,2,0)),"NÃO ENCONTRADO")</f>
        <v>Outras Saídas</v>
      </c>
      <c r="L14622" s="50" t="str">
        <f>VLOOKUP(K14622,'Base -Receita-Despesa'!$B:$AS,1,FALSE)</f>
        <v>Outras Saídas</v>
      </c>
    </row>
    <row r="14623" spans="1:12" x14ac:dyDescent="0.3">
      <c r="A14623" s="82" t="str">
        <f t="shared" si="456"/>
        <v>2019</v>
      </c>
      <c r="B14623" s="260" t="s">
        <v>2228</v>
      </c>
      <c r="C14623" s="261" t="s">
        <v>138</v>
      </c>
      <c r="D14623" s="74" t="str">
        <f t="shared" si="457"/>
        <v>ago/2019</v>
      </c>
      <c r="E14623" s="264">
        <v>43682</v>
      </c>
      <c r="F14623" s="260" t="s">
        <v>1261</v>
      </c>
      <c r="G14623" s="260" t="s">
        <v>2229</v>
      </c>
      <c r="H14623" s="265" t="s">
        <v>2250</v>
      </c>
      <c r="I14623" s="265" t="s">
        <v>135</v>
      </c>
      <c r="J14623" s="265">
        <v>-9.5</v>
      </c>
      <c r="K14623" s="83" t="str">
        <f>IFERROR(IFERROR(VLOOKUP(I14623,'DE-PARA'!B:D,3,0),VLOOKUP(I14623,'DE-PARA'!C:D,2,0)),"NÃO ENCONTRADO")</f>
        <v>Outras Saídas</v>
      </c>
      <c r="L14623" s="50" t="str">
        <f>VLOOKUP(K14623,'Base -Receita-Despesa'!$B:$AS,1,FALSE)</f>
        <v>Outras Saídas</v>
      </c>
    </row>
    <row r="14624" spans="1:12" x14ac:dyDescent="0.3">
      <c r="A14624" s="82" t="str">
        <f t="shared" si="456"/>
        <v>2019</v>
      </c>
      <c r="B14624" s="260" t="s">
        <v>2228</v>
      </c>
      <c r="C14624" s="261" t="s">
        <v>138</v>
      </c>
      <c r="D14624" s="74" t="str">
        <f t="shared" si="457"/>
        <v>ago/2019</v>
      </c>
      <c r="E14624" s="264">
        <v>43682</v>
      </c>
      <c r="F14624" s="260" t="s">
        <v>1261</v>
      </c>
      <c r="G14624" s="260" t="s">
        <v>2229</v>
      </c>
      <c r="H14624" s="265" t="s">
        <v>2250</v>
      </c>
      <c r="I14624" s="265" t="s">
        <v>135</v>
      </c>
      <c r="J14624" s="265">
        <v>-9.5</v>
      </c>
      <c r="K14624" s="83" t="str">
        <f>IFERROR(IFERROR(VLOOKUP(I14624,'DE-PARA'!B:D,3,0),VLOOKUP(I14624,'DE-PARA'!C:D,2,0)),"NÃO ENCONTRADO")</f>
        <v>Outras Saídas</v>
      </c>
      <c r="L14624" s="50" t="str">
        <f>VLOOKUP(K14624,'Base -Receita-Despesa'!$B:$AS,1,FALSE)</f>
        <v>Outras Saídas</v>
      </c>
    </row>
    <row r="14625" spans="1:12" x14ac:dyDescent="0.3">
      <c r="A14625" s="82" t="str">
        <f t="shared" si="456"/>
        <v>2019</v>
      </c>
      <c r="B14625" s="260" t="s">
        <v>2228</v>
      </c>
      <c r="C14625" s="261" t="s">
        <v>138</v>
      </c>
      <c r="D14625" s="74" t="str">
        <f t="shared" si="457"/>
        <v>ago/2019</v>
      </c>
      <c r="E14625" s="264">
        <v>43682</v>
      </c>
      <c r="F14625" s="260" t="s">
        <v>1261</v>
      </c>
      <c r="G14625" s="260" t="s">
        <v>2229</v>
      </c>
      <c r="H14625" s="265" t="s">
        <v>2250</v>
      </c>
      <c r="I14625" s="265" t="s">
        <v>135</v>
      </c>
      <c r="J14625" s="265">
        <v>-9.5</v>
      </c>
      <c r="K14625" s="83" t="str">
        <f>IFERROR(IFERROR(VLOOKUP(I14625,'DE-PARA'!B:D,3,0),VLOOKUP(I14625,'DE-PARA'!C:D,2,0)),"NÃO ENCONTRADO")</f>
        <v>Outras Saídas</v>
      </c>
      <c r="L14625" s="50" t="str">
        <f>VLOOKUP(K14625,'Base -Receita-Despesa'!$B:$AS,1,FALSE)</f>
        <v>Outras Saídas</v>
      </c>
    </row>
    <row r="14626" spans="1:12" x14ac:dyDescent="0.3">
      <c r="A14626" s="82" t="str">
        <f t="shared" si="456"/>
        <v>2019</v>
      </c>
      <c r="B14626" s="260" t="s">
        <v>2228</v>
      </c>
      <c r="C14626" s="261" t="s">
        <v>138</v>
      </c>
      <c r="D14626" s="74" t="str">
        <f t="shared" si="457"/>
        <v>ago/2019</v>
      </c>
      <c r="E14626" s="264">
        <v>43682</v>
      </c>
      <c r="F14626" s="260" t="s">
        <v>1261</v>
      </c>
      <c r="G14626" s="260" t="s">
        <v>2229</v>
      </c>
      <c r="H14626" s="265" t="s">
        <v>2250</v>
      </c>
      <c r="I14626" s="265" t="s">
        <v>135</v>
      </c>
      <c r="J14626" s="265">
        <v>-9.5</v>
      </c>
      <c r="K14626" s="83" t="str">
        <f>IFERROR(IFERROR(VLOOKUP(I14626,'DE-PARA'!B:D,3,0),VLOOKUP(I14626,'DE-PARA'!C:D,2,0)),"NÃO ENCONTRADO")</f>
        <v>Outras Saídas</v>
      </c>
      <c r="L14626" s="50" t="str">
        <f>VLOOKUP(K14626,'Base -Receita-Despesa'!$B:$AS,1,FALSE)</f>
        <v>Outras Saídas</v>
      </c>
    </row>
    <row r="14627" spans="1:12" x14ac:dyDescent="0.3">
      <c r="A14627" s="82" t="str">
        <f t="shared" si="456"/>
        <v>2019</v>
      </c>
      <c r="B14627" s="260" t="s">
        <v>2228</v>
      </c>
      <c r="C14627" s="261" t="s">
        <v>138</v>
      </c>
      <c r="D14627" s="74" t="str">
        <f t="shared" si="457"/>
        <v>ago/2019</v>
      </c>
      <c r="E14627" s="264">
        <v>43682</v>
      </c>
      <c r="F14627" s="260">
        <v>71</v>
      </c>
      <c r="G14627" s="260" t="s">
        <v>2229</v>
      </c>
      <c r="H14627" s="265" t="s">
        <v>2351</v>
      </c>
      <c r="I14627" s="265" t="s">
        <v>145</v>
      </c>
      <c r="J14627" s="266">
        <v>-21980</v>
      </c>
      <c r="K14627" s="83" t="str">
        <f>IFERROR(IFERROR(VLOOKUP(I14627,'DE-PARA'!B:D,3,0),VLOOKUP(I14627,'DE-PARA'!C:D,2,0)),"NÃO ENCONTRADO")</f>
        <v>Serviços</v>
      </c>
      <c r="L14627" s="50" t="str">
        <f>VLOOKUP(K14627,'Base -Receita-Despesa'!$B:$AS,1,FALSE)</f>
        <v>Serviços</v>
      </c>
    </row>
    <row r="14628" spans="1:12" x14ac:dyDescent="0.3">
      <c r="A14628" s="82" t="str">
        <f t="shared" si="456"/>
        <v>2019</v>
      </c>
      <c r="B14628" s="260" t="s">
        <v>2228</v>
      </c>
      <c r="C14628" s="261" t="s">
        <v>138</v>
      </c>
      <c r="D14628" s="74" t="str">
        <f t="shared" si="457"/>
        <v>ago/2019</v>
      </c>
      <c r="E14628" s="264">
        <v>43682</v>
      </c>
      <c r="F14628" s="260">
        <v>69806</v>
      </c>
      <c r="G14628" s="260" t="s">
        <v>2229</v>
      </c>
      <c r="H14628" s="270" t="s">
        <v>4383</v>
      </c>
      <c r="I14628" s="265" t="s">
        <v>2183</v>
      </c>
      <c r="J14628" s="266">
        <v>-3251.67</v>
      </c>
      <c r="K14628" s="83" t="str">
        <f>IFERROR(IFERROR(VLOOKUP(I14628,'DE-PARA'!B:D,3,0),VLOOKUP(I14628,'DE-PARA'!C:D,2,0)),"NÃO ENCONTRADO")</f>
        <v>Materiais</v>
      </c>
      <c r="L14628" s="50" t="str">
        <f>VLOOKUP(K14628,'Base -Receita-Despesa'!$B:$AS,1,FALSE)</f>
        <v>Materiais</v>
      </c>
    </row>
    <row r="14629" spans="1:12" x14ac:dyDescent="0.3">
      <c r="A14629" s="82" t="str">
        <f t="shared" si="456"/>
        <v>2019</v>
      </c>
      <c r="B14629" s="260" t="s">
        <v>2228</v>
      </c>
      <c r="C14629" s="261" t="s">
        <v>138</v>
      </c>
      <c r="D14629" s="74" t="str">
        <f t="shared" si="457"/>
        <v>ago/2019</v>
      </c>
      <c r="E14629" s="264">
        <v>43682</v>
      </c>
      <c r="F14629" s="260">
        <v>69806</v>
      </c>
      <c r="G14629" s="260" t="s">
        <v>2229</v>
      </c>
      <c r="H14629" s="265" t="s">
        <v>4383</v>
      </c>
      <c r="I14629" s="265" t="s">
        <v>562</v>
      </c>
      <c r="J14629" s="265">
        <v>-102.83</v>
      </c>
      <c r="K14629" s="83" t="str">
        <f>IFERROR(IFERROR(VLOOKUP(I14629,'DE-PARA'!B:D,3,0),VLOOKUP(I14629,'DE-PARA'!C:D,2,0)),"NÃO ENCONTRADO")</f>
        <v>Outras Saídas</v>
      </c>
      <c r="L14629" s="50" t="str">
        <f>VLOOKUP(K14629,'Base -Receita-Despesa'!$B:$AS,1,FALSE)</f>
        <v>Outras Saídas</v>
      </c>
    </row>
    <row r="14630" spans="1:12" x14ac:dyDescent="0.3">
      <c r="A14630" s="82" t="str">
        <f t="shared" si="456"/>
        <v>2019</v>
      </c>
      <c r="B14630" s="260" t="s">
        <v>2228</v>
      </c>
      <c r="C14630" s="261" t="s">
        <v>138</v>
      </c>
      <c r="D14630" s="74" t="str">
        <f t="shared" si="457"/>
        <v>ago/2019</v>
      </c>
      <c r="E14630" s="264">
        <v>43683</v>
      </c>
      <c r="F14630" s="260" t="s">
        <v>4423</v>
      </c>
      <c r="G14630" s="260" t="s">
        <v>2229</v>
      </c>
      <c r="H14630" s="270" t="s">
        <v>2586</v>
      </c>
      <c r="I14630" s="265" t="s">
        <v>540</v>
      </c>
      <c r="J14630" s="265">
        <v>-247.63</v>
      </c>
      <c r="K14630" s="83" t="str">
        <f>IFERROR(IFERROR(VLOOKUP(I14630,'DE-PARA'!B:D,3,0),VLOOKUP(I14630,'DE-PARA'!C:D,2,0)),"NÃO ENCONTRADO")</f>
        <v>Tributos, Taxas e Contribuições</v>
      </c>
      <c r="L14630" s="50" t="str">
        <f>VLOOKUP(K14630,'Base -Receita-Despesa'!$B:$AS,1,FALSE)</f>
        <v>Tributos, Taxas e Contribuições</v>
      </c>
    </row>
    <row r="14631" spans="1:12" x14ac:dyDescent="0.3">
      <c r="A14631" s="82" t="str">
        <f t="shared" si="456"/>
        <v>2019</v>
      </c>
      <c r="B14631" s="260" t="s">
        <v>2228</v>
      </c>
      <c r="C14631" s="261" t="s">
        <v>138</v>
      </c>
      <c r="D14631" s="74" t="str">
        <f t="shared" si="457"/>
        <v>ago/2019</v>
      </c>
      <c r="E14631" s="264">
        <v>43683</v>
      </c>
      <c r="F14631" s="260" t="s">
        <v>4423</v>
      </c>
      <c r="G14631" s="260" t="s">
        <v>2229</v>
      </c>
      <c r="H14631" s="265" t="s">
        <v>2586</v>
      </c>
      <c r="I14631" s="265" t="s">
        <v>540</v>
      </c>
      <c r="J14631" s="265">
        <v>-216.56</v>
      </c>
      <c r="K14631" s="83" t="str">
        <f>IFERROR(IFERROR(VLOOKUP(I14631,'DE-PARA'!B:D,3,0),VLOOKUP(I14631,'DE-PARA'!C:D,2,0)),"NÃO ENCONTRADO")</f>
        <v>Tributos, Taxas e Contribuições</v>
      </c>
      <c r="L14631" s="50" t="str">
        <f>VLOOKUP(K14631,'Base -Receita-Despesa'!$B:$AS,1,FALSE)</f>
        <v>Tributos, Taxas e Contribuições</v>
      </c>
    </row>
    <row r="14632" spans="1:12" x14ac:dyDescent="0.3">
      <c r="A14632" s="82" t="str">
        <f t="shared" si="456"/>
        <v>2019</v>
      </c>
      <c r="B14632" s="260" t="s">
        <v>2228</v>
      </c>
      <c r="C14632" s="261" t="s">
        <v>138</v>
      </c>
      <c r="D14632" s="74" t="str">
        <f t="shared" si="457"/>
        <v>ago/2019</v>
      </c>
      <c r="E14632" s="264">
        <v>43683</v>
      </c>
      <c r="F14632" s="260">
        <v>11694</v>
      </c>
      <c r="G14632" s="260" t="s">
        <v>2324</v>
      </c>
      <c r="H14632" s="265" t="s">
        <v>4215</v>
      </c>
      <c r="I14632" s="265" t="s">
        <v>2181</v>
      </c>
      <c r="J14632" s="266">
        <v>-2805.7</v>
      </c>
      <c r="K14632" s="83" t="str">
        <f>IFERROR(IFERROR(VLOOKUP(I14632,'DE-PARA'!B:D,3,0),VLOOKUP(I14632,'DE-PARA'!C:D,2,0)),"NÃO ENCONTRADO")</f>
        <v>Materiais</v>
      </c>
      <c r="L14632" s="50" t="str">
        <f>VLOOKUP(K14632,'Base -Receita-Despesa'!$B:$AS,1,FALSE)</f>
        <v>Materiais</v>
      </c>
    </row>
    <row r="14633" spans="1:12" x14ac:dyDescent="0.3">
      <c r="A14633" s="82" t="str">
        <f t="shared" si="456"/>
        <v>2019</v>
      </c>
      <c r="B14633" s="260" t="s">
        <v>2228</v>
      </c>
      <c r="C14633" s="261" t="s">
        <v>138</v>
      </c>
      <c r="D14633" s="74" t="str">
        <f t="shared" si="457"/>
        <v>ago/2019</v>
      </c>
      <c r="E14633" s="264">
        <v>43683</v>
      </c>
      <c r="F14633" s="260">
        <v>11694</v>
      </c>
      <c r="G14633" s="260" t="s">
        <v>2324</v>
      </c>
      <c r="H14633" s="265" t="s">
        <v>4215</v>
      </c>
      <c r="I14633" s="265" t="s">
        <v>562</v>
      </c>
      <c r="J14633" s="265">
        <v>-145.88999999999999</v>
      </c>
      <c r="K14633" s="83" t="str">
        <f>IFERROR(IFERROR(VLOOKUP(I14633,'DE-PARA'!B:D,3,0),VLOOKUP(I14633,'DE-PARA'!C:D,2,0)),"NÃO ENCONTRADO")</f>
        <v>Outras Saídas</v>
      </c>
      <c r="L14633" s="50" t="str">
        <f>VLOOKUP(K14633,'Base -Receita-Despesa'!$B:$AS,1,FALSE)</f>
        <v>Outras Saídas</v>
      </c>
    </row>
    <row r="14634" spans="1:12" x14ac:dyDescent="0.3">
      <c r="A14634" s="82" t="str">
        <f t="shared" ref="A14634:A14697" si="458">IF(K14634="NÃO ENCONTRADO",0,RIGHT(D14634,4))</f>
        <v>2019</v>
      </c>
      <c r="B14634" s="260" t="s">
        <v>2228</v>
      </c>
      <c r="C14634" s="261" t="s">
        <v>138</v>
      </c>
      <c r="D14634" s="74" t="str">
        <f t="shared" si="457"/>
        <v>ago/2019</v>
      </c>
      <c r="E14634" s="264">
        <v>43683</v>
      </c>
      <c r="F14634" s="260">
        <v>11694</v>
      </c>
      <c r="G14634" s="260" t="s">
        <v>2238</v>
      </c>
      <c r="H14634" s="265" t="s">
        <v>4215</v>
      </c>
      <c r="I14634" s="265" t="s">
        <v>2181</v>
      </c>
      <c r="J14634" s="266">
        <v>-2805.7</v>
      </c>
      <c r="K14634" s="83" t="str">
        <f>IFERROR(IFERROR(VLOOKUP(I14634,'DE-PARA'!B:D,3,0),VLOOKUP(I14634,'DE-PARA'!C:D,2,0)),"NÃO ENCONTRADO")</f>
        <v>Materiais</v>
      </c>
      <c r="L14634" s="50" t="str">
        <f>VLOOKUP(K14634,'Base -Receita-Despesa'!$B:$AS,1,FALSE)</f>
        <v>Materiais</v>
      </c>
    </row>
    <row r="14635" spans="1:12" x14ac:dyDescent="0.3">
      <c r="A14635" s="82" t="str">
        <f t="shared" si="458"/>
        <v>2019</v>
      </c>
      <c r="B14635" s="260" t="s">
        <v>2228</v>
      </c>
      <c r="C14635" s="261" t="s">
        <v>138</v>
      </c>
      <c r="D14635" s="74" t="str">
        <f t="shared" si="457"/>
        <v>ago/2019</v>
      </c>
      <c r="E14635" s="264">
        <v>43683</v>
      </c>
      <c r="F14635" s="260">
        <v>11694</v>
      </c>
      <c r="G14635" s="260" t="s">
        <v>2238</v>
      </c>
      <c r="H14635" s="265" t="s">
        <v>4215</v>
      </c>
      <c r="I14635" s="265" t="s">
        <v>562</v>
      </c>
      <c r="J14635" s="265">
        <v>-139.35</v>
      </c>
      <c r="K14635" s="83" t="str">
        <f>IFERROR(IFERROR(VLOOKUP(I14635,'DE-PARA'!B:D,3,0),VLOOKUP(I14635,'DE-PARA'!C:D,2,0)),"NÃO ENCONTRADO")</f>
        <v>Outras Saídas</v>
      </c>
      <c r="L14635" s="50" t="str">
        <f>VLOOKUP(K14635,'Base -Receita-Despesa'!$B:$AS,1,FALSE)</f>
        <v>Outras Saídas</v>
      </c>
    </row>
    <row r="14636" spans="1:12" x14ac:dyDescent="0.3">
      <c r="A14636" s="82" t="str">
        <f t="shared" si="458"/>
        <v>2019</v>
      </c>
      <c r="B14636" s="260" t="s">
        <v>2228</v>
      </c>
      <c r="C14636" s="261" t="s">
        <v>138</v>
      </c>
      <c r="D14636" s="74" t="str">
        <f t="shared" si="457"/>
        <v>ago/2019</v>
      </c>
      <c r="E14636" s="264">
        <v>43683</v>
      </c>
      <c r="F14636" s="260">
        <v>1155155</v>
      </c>
      <c r="G14636" s="260" t="s">
        <v>2757</v>
      </c>
      <c r="H14636" s="265" t="s">
        <v>4400</v>
      </c>
      <c r="I14636" s="265" t="s">
        <v>2181</v>
      </c>
      <c r="J14636" s="266">
        <v>-3962.52</v>
      </c>
      <c r="K14636" s="83" t="str">
        <f>IFERROR(IFERROR(VLOOKUP(I14636,'DE-PARA'!B:D,3,0),VLOOKUP(I14636,'DE-PARA'!C:D,2,0)),"NÃO ENCONTRADO")</f>
        <v>Materiais</v>
      </c>
      <c r="L14636" s="50" t="str">
        <f>VLOOKUP(K14636,'Base -Receita-Despesa'!$B:$AS,1,FALSE)</f>
        <v>Materiais</v>
      </c>
    </row>
    <row r="14637" spans="1:12" x14ac:dyDescent="0.3">
      <c r="A14637" s="82" t="str">
        <f t="shared" si="458"/>
        <v>2019</v>
      </c>
      <c r="B14637" s="260" t="s">
        <v>2228</v>
      </c>
      <c r="C14637" s="261" t="s">
        <v>138</v>
      </c>
      <c r="D14637" s="74" t="str">
        <f t="shared" si="457"/>
        <v>ago/2019</v>
      </c>
      <c r="E14637" s="264">
        <v>43683</v>
      </c>
      <c r="F14637" s="260">
        <v>1155155</v>
      </c>
      <c r="G14637" s="260" t="s">
        <v>2243</v>
      </c>
      <c r="H14637" s="265" t="s">
        <v>4400</v>
      </c>
      <c r="I14637" s="265" t="s">
        <v>2181</v>
      </c>
      <c r="J14637" s="266">
        <v>-3962.52</v>
      </c>
      <c r="K14637" s="83" t="str">
        <f>IFERROR(IFERROR(VLOOKUP(I14637,'DE-PARA'!B:D,3,0),VLOOKUP(I14637,'DE-PARA'!C:D,2,0)),"NÃO ENCONTRADO")</f>
        <v>Materiais</v>
      </c>
      <c r="L14637" s="50" t="str">
        <f>VLOOKUP(K14637,'Base -Receita-Despesa'!$B:$AS,1,FALSE)</f>
        <v>Materiais</v>
      </c>
    </row>
    <row r="14638" spans="1:12" x14ac:dyDescent="0.3">
      <c r="A14638" s="82" t="str">
        <f t="shared" si="458"/>
        <v>2019</v>
      </c>
      <c r="B14638" s="260" t="s">
        <v>2228</v>
      </c>
      <c r="C14638" s="261" t="s">
        <v>138</v>
      </c>
      <c r="D14638" s="74" t="str">
        <f t="shared" si="457"/>
        <v>ago/2019</v>
      </c>
      <c r="E14638" s="264">
        <v>43683</v>
      </c>
      <c r="F14638" s="260">
        <v>1168344</v>
      </c>
      <c r="G14638" s="260" t="s">
        <v>2229</v>
      </c>
      <c r="H14638" s="265" t="s">
        <v>4400</v>
      </c>
      <c r="I14638" s="265" t="s">
        <v>2182</v>
      </c>
      <c r="J14638" s="266">
        <v>-1031.32</v>
      </c>
      <c r="K14638" s="83" t="str">
        <f>IFERROR(IFERROR(VLOOKUP(I14638,'DE-PARA'!B:D,3,0),VLOOKUP(I14638,'DE-PARA'!C:D,2,0)),"NÃO ENCONTRADO")</f>
        <v>Materiais</v>
      </c>
      <c r="L14638" s="50" t="str">
        <f>VLOOKUP(K14638,'Base -Receita-Despesa'!$B:$AS,1,FALSE)</f>
        <v>Materiais</v>
      </c>
    </row>
    <row r="14639" spans="1:12" x14ac:dyDescent="0.3">
      <c r="A14639" s="82" t="str">
        <f t="shared" si="458"/>
        <v>2019</v>
      </c>
      <c r="B14639" s="260" t="s">
        <v>2228</v>
      </c>
      <c r="C14639" s="261" t="s">
        <v>138</v>
      </c>
      <c r="D14639" s="74" t="str">
        <f t="shared" si="457"/>
        <v>ago/2019</v>
      </c>
      <c r="E14639" s="264">
        <v>43683</v>
      </c>
      <c r="F14639" s="260">
        <v>1168343</v>
      </c>
      <c r="G14639" s="260" t="s">
        <v>2229</v>
      </c>
      <c r="H14639" s="265" t="s">
        <v>4400</v>
      </c>
      <c r="I14639" s="265" t="s">
        <v>2181</v>
      </c>
      <c r="J14639" s="266">
        <v>-3958</v>
      </c>
      <c r="K14639" s="83" t="str">
        <f>IFERROR(IFERROR(VLOOKUP(I14639,'DE-PARA'!B:D,3,0),VLOOKUP(I14639,'DE-PARA'!C:D,2,0)),"NÃO ENCONTRADO")</f>
        <v>Materiais</v>
      </c>
      <c r="L14639" s="50" t="str">
        <f>VLOOKUP(K14639,'Base -Receita-Despesa'!$B:$AS,1,FALSE)</f>
        <v>Materiais</v>
      </c>
    </row>
    <row r="14640" spans="1:12" x14ac:dyDescent="0.3">
      <c r="A14640" s="82" t="str">
        <f t="shared" si="458"/>
        <v>2019</v>
      </c>
      <c r="B14640" s="260" t="s">
        <v>2228</v>
      </c>
      <c r="C14640" s="261" t="s">
        <v>138</v>
      </c>
      <c r="D14640" s="74" t="str">
        <f t="shared" si="457"/>
        <v>ago/2019</v>
      </c>
      <c r="E14640" s="264">
        <v>43683</v>
      </c>
      <c r="F14640" s="260" t="s">
        <v>4619</v>
      </c>
      <c r="G14640" s="260" t="s">
        <v>2229</v>
      </c>
      <c r="H14640" s="265" t="s">
        <v>4371</v>
      </c>
      <c r="I14640" s="265" t="s">
        <v>2170</v>
      </c>
      <c r="J14640" s="266">
        <v>-90657.79</v>
      </c>
      <c r="K14640" s="83" t="str">
        <f>IFERROR(IFERROR(VLOOKUP(I14640,'DE-PARA'!B:D,3,0),VLOOKUP(I14640,'DE-PARA'!C:D,2,0)),"NÃO ENCONTRADO")</f>
        <v>Reembolso de Rateios(-)</v>
      </c>
      <c r="L14640" s="50" t="str">
        <f>VLOOKUP(K14640,'Base -Receita-Despesa'!$B:$AS,1,FALSE)</f>
        <v>Reembolso de Rateios(-)</v>
      </c>
    </row>
    <row r="14641" spans="1:12" x14ac:dyDescent="0.3">
      <c r="A14641" s="82" t="str">
        <f t="shared" si="458"/>
        <v>2019</v>
      </c>
      <c r="B14641" s="260" t="s">
        <v>2228</v>
      </c>
      <c r="C14641" s="261" t="s">
        <v>138</v>
      </c>
      <c r="D14641" s="74" t="str">
        <f t="shared" si="457"/>
        <v>ago/2019</v>
      </c>
      <c r="E14641" s="264">
        <v>43683</v>
      </c>
      <c r="F14641" s="260" t="s">
        <v>1267</v>
      </c>
      <c r="G14641" s="260" t="s">
        <v>2229</v>
      </c>
      <c r="H14641" s="270" t="s">
        <v>4653</v>
      </c>
      <c r="I14641" s="270" t="s">
        <v>160</v>
      </c>
      <c r="J14641" s="275">
        <v>-2000</v>
      </c>
      <c r="K14641" s="83" t="str">
        <f>IFERROR(IFERROR(VLOOKUP(I14641,'DE-PARA'!B:D,3,0),VLOOKUP(I14641,'DE-PARA'!C:D,2,0)),"NÃO ENCONTRADO")</f>
        <v>Outras Saídas</v>
      </c>
      <c r="L14641" s="50" t="str">
        <f>VLOOKUP(K14641,'Base -Receita-Despesa'!$B:$AS,1,FALSE)</f>
        <v>Outras Saídas</v>
      </c>
    </row>
    <row r="14642" spans="1:12" x14ac:dyDescent="0.3">
      <c r="A14642" s="82" t="str">
        <f t="shared" si="458"/>
        <v>2019</v>
      </c>
      <c r="B14642" s="260" t="s">
        <v>2228</v>
      </c>
      <c r="C14642" s="261" t="s">
        <v>138</v>
      </c>
      <c r="D14642" s="74" t="str">
        <f t="shared" si="457"/>
        <v>ago/2019</v>
      </c>
      <c r="E14642" s="264">
        <v>43683</v>
      </c>
      <c r="F14642" s="260">
        <v>2928</v>
      </c>
      <c r="G14642" s="260" t="s">
        <v>2757</v>
      </c>
      <c r="H14642" s="265" t="s">
        <v>4451</v>
      </c>
      <c r="I14642" s="265" t="s">
        <v>2217</v>
      </c>
      <c r="J14642" s="266">
        <v>-1532.15</v>
      </c>
      <c r="K14642" s="83" t="str">
        <f>IFERROR(IFERROR(VLOOKUP(I14642,'DE-PARA'!B:D,3,0),VLOOKUP(I14642,'DE-PARA'!C:D,2,0)),"NÃO ENCONTRADO")</f>
        <v>Investimentos</v>
      </c>
      <c r="L14642" s="50" t="str">
        <f>VLOOKUP(K14642,'Base -Receita-Despesa'!$B:$AS,1,FALSE)</f>
        <v>Investimentos</v>
      </c>
    </row>
    <row r="14643" spans="1:12" x14ac:dyDescent="0.3">
      <c r="A14643" s="82" t="str">
        <f t="shared" si="458"/>
        <v>2019</v>
      </c>
      <c r="B14643" s="260" t="s">
        <v>2228</v>
      </c>
      <c r="C14643" s="261" t="s">
        <v>138</v>
      </c>
      <c r="D14643" s="74" t="str">
        <f t="shared" si="457"/>
        <v>ago/2019</v>
      </c>
      <c r="E14643" s="264">
        <v>43683</v>
      </c>
      <c r="F14643" s="260">
        <v>2928</v>
      </c>
      <c r="G14643" s="260" t="s">
        <v>2757</v>
      </c>
      <c r="H14643" s="265" t="s">
        <v>4451</v>
      </c>
      <c r="I14643" s="265" t="s">
        <v>562</v>
      </c>
      <c r="J14643" s="265">
        <v>-76.599999999999994</v>
      </c>
      <c r="K14643" s="83" t="str">
        <f>IFERROR(IFERROR(VLOOKUP(I14643,'DE-PARA'!B:D,3,0),VLOOKUP(I14643,'DE-PARA'!C:D,2,0)),"NÃO ENCONTRADO")</f>
        <v>Outras Saídas</v>
      </c>
      <c r="L14643" s="50" t="str">
        <f>VLOOKUP(K14643,'Base -Receita-Despesa'!$B:$AS,1,FALSE)</f>
        <v>Outras Saídas</v>
      </c>
    </row>
    <row r="14644" spans="1:12" x14ac:dyDescent="0.3">
      <c r="A14644" s="82" t="str">
        <f t="shared" si="458"/>
        <v>2019</v>
      </c>
      <c r="B14644" s="260" t="s">
        <v>2228</v>
      </c>
      <c r="C14644" s="261" t="s">
        <v>138</v>
      </c>
      <c r="D14644" s="74" t="str">
        <f t="shared" si="457"/>
        <v>ago/2019</v>
      </c>
      <c r="E14644" s="264">
        <v>43683</v>
      </c>
      <c r="F14644" s="260">
        <v>1783</v>
      </c>
      <c r="G14644" s="260" t="s">
        <v>2232</v>
      </c>
      <c r="H14644" s="265" t="s">
        <v>4609</v>
      </c>
      <c r="I14644" s="265" t="s">
        <v>2217</v>
      </c>
      <c r="J14644" s="266">
        <v>-3225</v>
      </c>
      <c r="K14644" s="83" t="str">
        <f>IFERROR(IFERROR(VLOOKUP(I14644,'DE-PARA'!B:D,3,0),VLOOKUP(I14644,'DE-PARA'!C:D,2,0)),"NÃO ENCONTRADO")</f>
        <v>Investimentos</v>
      </c>
      <c r="L14644" s="50" t="str">
        <f>VLOOKUP(K14644,'Base -Receita-Despesa'!$B:$AS,1,FALSE)</f>
        <v>Investimentos</v>
      </c>
    </row>
    <row r="14645" spans="1:12" x14ac:dyDescent="0.3">
      <c r="A14645" s="82" t="str">
        <f t="shared" si="458"/>
        <v>2019</v>
      </c>
      <c r="B14645" s="260" t="s">
        <v>2228</v>
      </c>
      <c r="C14645" s="261" t="s">
        <v>138</v>
      </c>
      <c r="D14645" s="74" t="str">
        <f t="shared" si="457"/>
        <v>ago/2019</v>
      </c>
      <c r="E14645" s="264">
        <v>43683</v>
      </c>
      <c r="F14645" s="260">
        <v>39105</v>
      </c>
      <c r="G14645" s="260" t="s">
        <v>2229</v>
      </c>
      <c r="H14645" s="265" t="s">
        <v>4654</v>
      </c>
      <c r="I14645" s="265" t="s">
        <v>198</v>
      </c>
      <c r="J14645" s="265">
        <v>-57.8</v>
      </c>
      <c r="K14645" s="83" t="str">
        <f>IFERROR(IFERROR(VLOOKUP(I14645,'DE-PARA'!B:D,3,0),VLOOKUP(I14645,'DE-PARA'!C:D,2,0)),"NÃO ENCONTRADO")</f>
        <v>Materiais</v>
      </c>
      <c r="L14645" s="50" t="str">
        <f>VLOOKUP(K14645,'Base -Receita-Despesa'!$B:$AS,1,FALSE)</f>
        <v>Materiais</v>
      </c>
    </row>
    <row r="14646" spans="1:12" x14ac:dyDescent="0.3">
      <c r="A14646" s="82" t="str">
        <f t="shared" si="458"/>
        <v>2019</v>
      </c>
      <c r="B14646" s="260" t="s">
        <v>2228</v>
      </c>
      <c r="C14646" s="261" t="s">
        <v>138</v>
      </c>
      <c r="D14646" s="74" t="str">
        <f t="shared" si="457"/>
        <v>ago/2019</v>
      </c>
      <c r="E14646" s="264">
        <v>43683</v>
      </c>
      <c r="F14646" s="260">
        <v>39105</v>
      </c>
      <c r="G14646" s="260" t="s">
        <v>2229</v>
      </c>
      <c r="H14646" s="265" t="s">
        <v>4654</v>
      </c>
      <c r="I14646" s="265" t="s">
        <v>562</v>
      </c>
      <c r="J14646" s="265">
        <v>-6.17</v>
      </c>
      <c r="K14646" s="83" t="str">
        <f>IFERROR(IFERROR(VLOOKUP(I14646,'DE-PARA'!B:D,3,0),VLOOKUP(I14646,'DE-PARA'!C:D,2,0)),"NÃO ENCONTRADO")</f>
        <v>Outras Saídas</v>
      </c>
      <c r="L14646" s="50" t="str">
        <f>VLOOKUP(K14646,'Base -Receita-Despesa'!$B:$AS,1,FALSE)</f>
        <v>Outras Saídas</v>
      </c>
    </row>
    <row r="14647" spans="1:12" x14ac:dyDescent="0.3">
      <c r="A14647" s="82" t="str">
        <f t="shared" si="458"/>
        <v>2019</v>
      </c>
      <c r="B14647" s="260" t="s">
        <v>2228</v>
      </c>
      <c r="C14647" s="261" t="s">
        <v>138</v>
      </c>
      <c r="D14647" s="74" t="str">
        <f t="shared" si="457"/>
        <v>ago/2019</v>
      </c>
      <c r="E14647" s="264">
        <v>43683</v>
      </c>
      <c r="F14647" s="260" t="s">
        <v>1070</v>
      </c>
      <c r="G14647" s="260" t="s">
        <v>2229</v>
      </c>
      <c r="H14647" s="265" t="s">
        <v>1071</v>
      </c>
      <c r="I14647" s="265" t="s">
        <v>2237</v>
      </c>
      <c r="J14647" s="266">
        <v>116868.7</v>
      </c>
      <c r="K14647" s="83" t="str">
        <f>IFERROR(IFERROR(VLOOKUP(I14647,'DE-PARA'!B:D,3,0),VLOOKUP(I14647,'DE-PARA'!C:D,2,0)),"NÃO ENCONTRADO")</f>
        <v>Entrada Conta Aplicação (+)</v>
      </c>
      <c r="L14647" s="50" t="str">
        <f>VLOOKUP(K14647,'Base -Receita-Despesa'!$B:$AS,1,FALSE)</f>
        <v>ENTRADA CONTA APLICAÇÃO (+)</v>
      </c>
    </row>
    <row r="14648" spans="1:12" x14ac:dyDescent="0.3">
      <c r="A14648" s="82" t="str">
        <f t="shared" si="458"/>
        <v>2019</v>
      </c>
      <c r="B14648" s="260" t="s">
        <v>2228</v>
      </c>
      <c r="C14648" s="261" t="s">
        <v>138</v>
      </c>
      <c r="D14648" s="74" t="str">
        <f t="shared" si="457"/>
        <v>ago/2019</v>
      </c>
      <c r="E14648" s="264">
        <v>43683</v>
      </c>
      <c r="F14648" s="260" t="s">
        <v>1261</v>
      </c>
      <c r="G14648" s="260" t="s">
        <v>2229</v>
      </c>
      <c r="H14648" s="265" t="s">
        <v>2250</v>
      </c>
      <c r="I14648" s="265" t="s">
        <v>135</v>
      </c>
      <c r="J14648" s="265">
        <v>-9.5</v>
      </c>
      <c r="K14648" s="83" t="str">
        <f>IFERROR(IFERROR(VLOOKUP(I14648,'DE-PARA'!B:D,3,0),VLOOKUP(I14648,'DE-PARA'!C:D,2,0)),"NÃO ENCONTRADO")</f>
        <v>Outras Saídas</v>
      </c>
      <c r="L14648" s="50" t="str">
        <f>VLOOKUP(K14648,'Base -Receita-Despesa'!$B:$AS,1,FALSE)</f>
        <v>Outras Saídas</v>
      </c>
    </row>
    <row r="14649" spans="1:12" x14ac:dyDescent="0.3">
      <c r="A14649" s="82" t="str">
        <f t="shared" si="458"/>
        <v>2019</v>
      </c>
      <c r="B14649" s="260" t="s">
        <v>2228</v>
      </c>
      <c r="C14649" s="261" t="s">
        <v>138</v>
      </c>
      <c r="D14649" s="74" t="str">
        <f t="shared" si="457"/>
        <v>ago/2019</v>
      </c>
      <c r="E14649" s="264">
        <v>43683</v>
      </c>
      <c r="F14649" s="260" t="s">
        <v>1261</v>
      </c>
      <c r="G14649" s="260" t="s">
        <v>2229</v>
      </c>
      <c r="H14649" s="265" t="s">
        <v>2250</v>
      </c>
      <c r="I14649" s="265" t="s">
        <v>135</v>
      </c>
      <c r="J14649" s="265">
        <v>-9.5</v>
      </c>
      <c r="K14649" s="83" t="str">
        <f>IFERROR(IFERROR(VLOOKUP(I14649,'DE-PARA'!B:D,3,0),VLOOKUP(I14649,'DE-PARA'!C:D,2,0)),"NÃO ENCONTRADO")</f>
        <v>Outras Saídas</v>
      </c>
      <c r="L14649" s="50" t="str">
        <f>VLOOKUP(K14649,'Base -Receita-Despesa'!$B:$AS,1,FALSE)</f>
        <v>Outras Saídas</v>
      </c>
    </row>
    <row r="14650" spans="1:12" x14ac:dyDescent="0.3">
      <c r="A14650" s="82" t="str">
        <f t="shared" si="458"/>
        <v>2019</v>
      </c>
      <c r="B14650" s="260" t="s">
        <v>2228</v>
      </c>
      <c r="C14650" s="261" t="s">
        <v>138</v>
      </c>
      <c r="D14650" s="74" t="str">
        <f t="shared" si="457"/>
        <v>ago/2019</v>
      </c>
      <c r="E14650" s="264">
        <v>43683</v>
      </c>
      <c r="F14650" s="260" t="s">
        <v>1261</v>
      </c>
      <c r="G14650" s="260" t="s">
        <v>2229</v>
      </c>
      <c r="H14650" s="265" t="s">
        <v>2250</v>
      </c>
      <c r="I14650" s="265" t="s">
        <v>135</v>
      </c>
      <c r="J14650" s="265">
        <v>-9.5</v>
      </c>
      <c r="K14650" s="83" t="str">
        <f>IFERROR(IFERROR(VLOOKUP(I14650,'DE-PARA'!B:D,3,0),VLOOKUP(I14650,'DE-PARA'!C:D,2,0)),"NÃO ENCONTRADO")</f>
        <v>Outras Saídas</v>
      </c>
      <c r="L14650" s="50" t="str">
        <f>VLOOKUP(K14650,'Base -Receita-Despesa'!$B:$AS,1,FALSE)</f>
        <v>Outras Saídas</v>
      </c>
    </row>
    <row r="14651" spans="1:12" x14ac:dyDescent="0.3">
      <c r="A14651" s="82" t="str">
        <f t="shared" si="458"/>
        <v>2019</v>
      </c>
      <c r="B14651" s="260" t="s">
        <v>2228</v>
      </c>
      <c r="C14651" s="261" t="s">
        <v>138</v>
      </c>
      <c r="D14651" s="74" t="str">
        <f t="shared" si="457"/>
        <v>ago/2019</v>
      </c>
      <c r="E14651" s="264">
        <v>43683</v>
      </c>
      <c r="F14651" s="260" t="s">
        <v>1261</v>
      </c>
      <c r="G14651" s="260" t="s">
        <v>2229</v>
      </c>
      <c r="H14651" s="265" t="s">
        <v>2250</v>
      </c>
      <c r="I14651" s="265" t="s">
        <v>135</v>
      </c>
      <c r="J14651" s="265">
        <v>-9.5</v>
      </c>
      <c r="K14651" s="83" t="str">
        <f>IFERROR(IFERROR(VLOOKUP(I14651,'DE-PARA'!B:D,3,0),VLOOKUP(I14651,'DE-PARA'!C:D,2,0)),"NÃO ENCONTRADO")</f>
        <v>Outras Saídas</v>
      </c>
      <c r="L14651" s="50" t="str">
        <f>VLOOKUP(K14651,'Base -Receita-Despesa'!$B:$AS,1,FALSE)</f>
        <v>Outras Saídas</v>
      </c>
    </row>
    <row r="14652" spans="1:12" x14ac:dyDescent="0.3">
      <c r="A14652" s="82" t="str">
        <f t="shared" si="458"/>
        <v>2019</v>
      </c>
      <c r="B14652" s="260" t="s">
        <v>2228</v>
      </c>
      <c r="C14652" s="261" t="s">
        <v>138</v>
      </c>
      <c r="D14652" s="74" t="str">
        <f t="shared" si="457"/>
        <v>ago/2019</v>
      </c>
      <c r="E14652" s="264">
        <v>43684</v>
      </c>
      <c r="F14652" s="260">
        <v>13352</v>
      </c>
      <c r="G14652" s="260" t="s">
        <v>2229</v>
      </c>
      <c r="H14652" s="265" t="s">
        <v>4655</v>
      </c>
      <c r="I14652" s="265" t="s">
        <v>2190</v>
      </c>
      <c r="J14652" s="266">
        <v>-1947.25</v>
      </c>
      <c r="K14652" s="83" t="str">
        <f>IFERROR(IFERROR(VLOOKUP(I14652,'DE-PARA'!B:D,3,0),VLOOKUP(I14652,'DE-PARA'!C:D,2,0)),"NÃO ENCONTRADO")</f>
        <v>Materiais</v>
      </c>
      <c r="L14652" s="50" t="str">
        <f>VLOOKUP(K14652,'Base -Receita-Despesa'!$B:$AS,1,FALSE)</f>
        <v>Materiais</v>
      </c>
    </row>
    <row r="14653" spans="1:12" x14ac:dyDescent="0.3">
      <c r="A14653" s="82" t="str">
        <f t="shared" si="458"/>
        <v>2019</v>
      </c>
      <c r="B14653" s="260" t="s">
        <v>2228</v>
      </c>
      <c r="C14653" s="261" t="s">
        <v>138</v>
      </c>
      <c r="D14653" s="74" t="str">
        <f t="shared" si="457"/>
        <v>ago/2019</v>
      </c>
      <c r="E14653" s="264">
        <v>43684</v>
      </c>
      <c r="F14653" s="260">
        <v>13352</v>
      </c>
      <c r="G14653" s="260" t="s">
        <v>2229</v>
      </c>
      <c r="H14653" s="265" t="s">
        <v>4655</v>
      </c>
      <c r="I14653" s="265" t="s">
        <v>562</v>
      </c>
      <c r="J14653" s="265">
        <v>-182.85</v>
      </c>
      <c r="K14653" s="83" t="str">
        <f>IFERROR(IFERROR(VLOOKUP(I14653,'DE-PARA'!B:D,3,0),VLOOKUP(I14653,'DE-PARA'!C:D,2,0)),"NÃO ENCONTRADO")</f>
        <v>Outras Saídas</v>
      </c>
      <c r="L14653" s="50" t="str">
        <f>VLOOKUP(K14653,'Base -Receita-Despesa'!$B:$AS,1,FALSE)</f>
        <v>Outras Saídas</v>
      </c>
    </row>
    <row r="14654" spans="1:12" x14ac:dyDescent="0.3">
      <c r="A14654" s="82" t="str">
        <f t="shared" si="458"/>
        <v>2019</v>
      </c>
      <c r="B14654" s="260" t="s">
        <v>2228</v>
      </c>
      <c r="C14654" s="261" t="s">
        <v>138</v>
      </c>
      <c r="D14654" s="74" t="str">
        <f t="shared" si="457"/>
        <v>ago/2019</v>
      </c>
      <c r="E14654" s="264">
        <v>43684</v>
      </c>
      <c r="F14654" s="260">
        <v>13736</v>
      </c>
      <c r="G14654" s="260" t="s">
        <v>2229</v>
      </c>
      <c r="H14654" s="265" t="s">
        <v>4655</v>
      </c>
      <c r="I14654" s="265" t="s">
        <v>2190</v>
      </c>
      <c r="J14654" s="266">
        <v>-1510</v>
      </c>
      <c r="K14654" s="83" t="str">
        <f>IFERROR(IFERROR(VLOOKUP(I14654,'DE-PARA'!B:D,3,0),VLOOKUP(I14654,'DE-PARA'!C:D,2,0)),"NÃO ENCONTRADO")</f>
        <v>Materiais</v>
      </c>
      <c r="L14654" s="50" t="str">
        <f>VLOOKUP(K14654,'Base -Receita-Despesa'!$B:$AS,1,FALSE)</f>
        <v>Materiais</v>
      </c>
    </row>
    <row r="14655" spans="1:12" x14ac:dyDescent="0.3">
      <c r="A14655" s="82" t="str">
        <f t="shared" si="458"/>
        <v>2019</v>
      </c>
      <c r="B14655" s="260" t="s">
        <v>2228</v>
      </c>
      <c r="C14655" s="261" t="s">
        <v>138</v>
      </c>
      <c r="D14655" s="74" t="str">
        <f t="shared" si="457"/>
        <v>ago/2019</v>
      </c>
      <c r="E14655" s="264">
        <v>43684</v>
      </c>
      <c r="F14655" s="260">
        <v>13736</v>
      </c>
      <c r="G14655" s="260" t="s">
        <v>2229</v>
      </c>
      <c r="H14655" s="265" t="s">
        <v>4655</v>
      </c>
      <c r="I14655" s="265" t="s">
        <v>562</v>
      </c>
      <c r="J14655" s="265">
        <v>-133.25</v>
      </c>
      <c r="K14655" s="83" t="str">
        <f>IFERROR(IFERROR(VLOOKUP(I14655,'DE-PARA'!B:D,3,0),VLOOKUP(I14655,'DE-PARA'!C:D,2,0)),"NÃO ENCONTRADO")</f>
        <v>Outras Saídas</v>
      </c>
      <c r="L14655" s="50" t="str">
        <f>VLOOKUP(K14655,'Base -Receita-Despesa'!$B:$AS,1,FALSE)</f>
        <v>Outras Saídas</v>
      </c>
    </row>
    <row r="14656" spans="1:12" x14ac:dyDescent="0.3">
      <c r="A14656" s="82" t="str">
        <f t="shared" si="458"/>
        <v>2019</v>
      </c>
      <c r="B14656" s="260" t="s">
        <v>2228</v>
      </c>
      <c r="C14656" s="261" t="s">
        <v>138</v>
      </c>
      <c r="D14656" s="74" t="str">
        <f t="shared" si="457"/>
        <v>ago/2019</v>
      </c>
      <c r="E14656" s="264">
        <v>43684</v>
      </c>
      <c r="F14656" s="260">
        <v>15674</v>
      </c>
      <c r="G14656" s="260" t="s">
        <v>2229</v>
      </c>
      <c r="H14656" s="265" t="s">
        <v>4384</v>
      </c>
      <c r="I14656" s="265" t="s">
        <v>200</v>
      </c>
      <c r="J14656" s="266">
        <v>-9308.61</v>
      </c>
      <c r="K14656" s="83" t="str">
        <f>IFERROR(IFERROR(VLOOKUP(I14656,'DE-PARA'!B:D,3,0),VLOOKUP(I14656,'DE-PARA'!C:D,2,0)),"NÃO ENCONTRADO")</f>
        <v>Serviços</v>
      </c>
      <c r="L14656" s="50" t="str">
        <f>VLOOKUP(K14656,'Base -Receita-Despesa'!$B:$AS,1,FALSE)</f>
        <v>Serviços</v>
      </c>
    </row>
    <row r="14657" spans="1:12" x14ac:dyDescent="0.3">
      <c r="A14657" s="82" t="str">
        <f t="shared" si="458"/>
        <v>2019</v>
      </c>
      <c r="B14657" s="260" t="s">
        <v>2228</v>
      </c>
      <c r="C14657" s="261" t="s">
        <v>138</v>
      </c>
      <c r="D14657" s="74" t="str">
        <f t="shared" si="457"/>
        <v>ago/2019</v>
      </c>
      <c r="E14657" s="264">
        <v>43684</v>
      </c>
      <c r="F14657" s="260">
        <v>4807</v>
      </c>
      <c r="G14657" s="260" t="s">
        <v>2330</v>
      </c>
      <c r="H14657" s="265" t="s">
        <v>4656</v>
      </c>
      <c r="I14657" s="265" t="s">
        <v>2189</v>
      </c>
      <c r="J14657" s="266">
        <v>-3572.36</v>
      </c>
      <c r="K14657" s="83" t="str">
        <f>IFERROR(IFERROR(VLOOKUP(I14657,'DE-PARA'!B:D,3,0),VLOOKUP(I14657,'DE-PARA'!C:D,2,0)),"NÃO ENCONTRADO")</f>
        <v>Materiais</v>
      </c>
      <c r="L14657" s="50" t="str">
        <f>VLOOKUP(K14657,'Base -Receita-Despesa'!$B:$AS,1,FALSE)</f>
        <v>Materiais</v>
      </c>
    </row>
    <row r="14658" spans="1:12" x14ac:dyDescent="0.3">
      <c r="A14658" s="82" t="str">
        <f t="shared" si="458"/>
        <v>2019</v>
      </c>
      <c r="B14658" s="260" t="s">
        <v>2228</v>
      </c>
      <c r="C14658" s="261" t="s">
        <v>138</v>
      </c>
      <c r="D14658" s="74" t="str">
        <f t="shared" si="457"/>
        <v>ago/2019</v>
      </c>
      <c r="E14658" s="264">
        <v>43684</v>
      </c>
      <c r="F14658" s="260">
        <v>4807</v>
      </c>
      <c r="G14658" s="260" t="s">
        <v>2330</v>
      </c>
      <c r="H14658" s="265" t="s">
        <v>4656</v>
      </c>
      <c r="I14658" s="265" t="s">
        <v>562</v>
      </c>
      <c r="J14658" s="265">
        <v>-142.88999999999999</v>
      </c>
      <c r="K14658" s="83" t="str">
        <f>IFERROR(IFERROR(VLOOKUP(I14658,'DE-PARA'!B:D,3,0),VLOOKUP(I14658,'DE-PARA'!C:D,2,0)),"NÃO ENCONTRADO")</f>
        <v>Outras Saídas</v>
      </c>
      <c r="L14658" s="50" t="str">
        <f>VLOOKUP(K14658,'Base -Receita-Despesa'!$B:$AS,1,FALSE)</f>
        <v>Outras Saídas</v>
      </c>
    </row>
    <row r="14659" spans="1:12" x14ac:dyDescent="0.3">
      <c r="A14659" s="82" t="str">
        <f t="shared" si="458"/>
        <v>2019</v>
      </c>
      <c r="B14659" s="260" t="s">
        <v>2228</v>
      </c>
      <c r="C14659" s="261" t="s">
        <v>138</v>
      </c>
      <c r="D14659" s="74" t="str">
        <f t="shared" si="457"/>
        <v>ago/2019</v>
      </c>
      <c r="E14659" s="264">
        <v>43684</v>
      </c>
      <c r="F14659" s="260" t="s">
        <v>2471</v>
      </c>
      <c r="G14659" s="260" t="s">
        <v>2229</v>
      </c>
      <c r="H14659" s="265" t="s">
        <v>2362</v>
      </c>
      <c r="I14659" s="265" t="s">
        <v>439</v>
      </c>
      <c r="J14659" s="265">
        <v>-998</v>
      </c>
      <c r="K14659" s="83" t="str">
        <f>IFERROR(IFERROR(VLOOKUP(I14659,'DE-PARA'!B:D,3,0),VLOOKUP(I14659,'DE-PARA'!C:D,2,0)),"NÃO ENCONTRADO")</f>
        <v>Aluguéis</v>
      </c>
      <c r="L14659" s="50" t="str">
        <f>VLOOKUP(K14659,'Base -Receita-Despesa'!$B:$AS,1,FALSE)</f>
        <v>Aluguéis</v>
      </c>
    </row>
    <row r="14660" spans="1:12" x14ac:dyDescent="0.3">
      <c r="A14660" s="82" t="str">
        <f t="shared" si="458"/>
        <v>2019</v>
      </c>
      <c r="B14660" s="260" t="s">
        <v>2228</v>
      </c>
      <c r="C14660" s="261" t="s">
        <v>138</v>
      </c>
      <c r="D14660" s="74" t="str">
        <f t="shared" ref="D14660:D14723" si="459">TEXT(E14660,"mmm/aaaa")</f>
        <v>ago/2019</v>
      </c>
      <c r="E14660" s="264">
        <v>43684</v>
      </c>
      <c r="F14660" s="260">
        <v>527</v>
      </c>
      <c r="G14660" s="260" t="s">
        <v>2229</v>
      </c>
      <c r="H14660" s="265" t="s">
        <v>4657</v>
      </c>
      <c r="I14660" s="265" t="s">
        <v>2181</v>
      </c>
      <c r="J14660" s="265">
        <v>-530.75</v>
      </c>
      <c r="K14660" s="83" t="str">
        <f>IFERROR(IFERROR(VLOOKUP(I14660,'DE-PARA'!B:D,3,0),VLOOKUP(I14660,'DE-PARA'!C:D,2,0)),"NÃO ENCONTRADO")</f>
        <v>Materiais</v>
      </c>
      <c r="L14660" s="50" t="str">
        <f>VLOOKUP(K14660,'Base -Receita-Despesa'!$B:$AS,1,FALSE)</f>
        <v>Materiais</v>
      </c>
    </row>
    <row r="14661" spans="1:12" x14ac:dyDescent="0.3">
      <c r="A14661" s="82" t="str">
        <f t="shared" si="458"/>
        <v>2019</v>
      </c>
      <c r="B14661" s="260" t="s">
        <v>2228</v>
      </c>
      <c r="C14661" s="261" t="s">
        <v>138</v>
      </c>
      <c r="D14661" s="74" t="str">
        <f t="shared" si="459"/>
        <v>ago/2019</v>
      </c>
      <c r="E14661" s="264">
        <v>43684</v>
      </c>
      <c r="F14661" s="260">
        <v>8873</v>
      </c>
      <c r="G14661" s="260" t="s">
        <v>2229</v>
      </c>
      <c r="H14661" s="265" t="s">
        <v>4443</v>
      </c>
      <c r="I14661" s="265" t="s">
        <v>2182</v>
      </c>
      <c r="J14661" s="265">
        <v>-334.4</v>
      </c>
      <c r="K14661" s="83" t="str">
        <f>IFERROR(IFERROR(VLOOKUP(I14661,'DE-PARA'!B:D,3,0),VLOOKUP(I14661,'DE-PARA'!C:D,2,0)),"NÃO ENCONTRADO")</f>
        <v>Materiais</v>
      </c>
      <c r="L14661" s="50" t="str">
        <f>VLOOKUP(K14661,'Base -Receita-Despesa'!$B:$AS,1,FALSE)</f>
        <v>Materiais</v>
      </c>
    </row>
    <row r="14662" spans="1:12" x14ac:dyDescent="0.3">
      <c r="A14662" s="82" t="str">
        <f t="shared" si="458"/>
        <v>2019</v>
      </c>
      <c r="B14662" s="260" t="s">
        <v>2228</v>
      </c>
      <c r="C14662" s="261" t="s">
        <v>138</v>
      </c>
      <c r="D14662" s="74" t="str">
        <f t="shared" si="459"/>
        <v>ago/2019</v>
      </c>
      <c r="E14662" s="264">
        <v>43684</v>
      </c>
      <c r="F14662" s="260">
        <v>6076</v>
      </c>
      <c r="G14662" s="260" t="s">
        <v>2229</v>
      </c>
      <c r="H14662" s="265" t="s">
        <v>4658</v>
      </c>
      <c r="I14662" s="265" t="s">
        <v>2182</v>
      </c>
      <c r="J14662" s="266">
        <v>-1110</v>
      </c>
      <c r="K14662" s="83" t="str">
        <f>IFERROR(IFERROR(VLOOKUP(I14662,'DE-PARA'!B:D,3,0),VLOOKUP(I14662,'DE-PARA'!C:D,2,0)),"NÃO ENCONTRADO")</f>
        <v>Materiais</v>
      </c>
      <c r="L14662" s="50" t="str">
        <f>VLOOKUP(K14662,'Base -Receita-Despesa'!$B:$AS,1,FALSE)</f>
        <v>Materiais</v>
      </c>
    </row>
    <row r="14663" spans="1:12" x14ac:dyDescent="0.3">
      <c r="A14663" s="82" t="str">
        <f t="shared" si="458"/>
        <v>2019</v>
      </c>
      <c r="B14663" s="260" t="s">
        <v>2228</v>
      </c>
      <c r="C14663" s="261" t="s">
        <v>138</v>
      </c>
      <c r="D14663" s="74" t="str">
        <f t="shared" si="459"/>
        <v>ago/2019</v>
      </c>
      <c r="E14663" s="264">
        <v>43684</v>
      </c>
      <c r="F14663" s="260">
        <v>1118</v>
      </c>
      <c r="G14663" s="260" t="s">
        <v>2229</v>
      </c>
      <c r="H14663" s="265" t="s">
        <v>4513</v>
      </c>
      <c r="I14663" s="265" t="s">
        <v>2193</v>
      </c>
      <c r="J14663" s="265">
        <v>-205</v>
      </c>
      <c r="K14663" s="83" t="str">
        <f>IFERROR(IFERROR(VLOOKUP(I14663,'DE-PARA'!B:D,3,0),VLOOKUP(I14663,'DE-PARA'!C:D,2,0)),"NÃO ENCONTRADO")</f>
        <v>Materiais</v>
      </c>
      <c r="L14663" s="50" t="str">
        <f>VLOOKUP(K14663,'Base -Receita-Despesa'!$B:$AS,1,FALSE)</f>
        <v>Materiais</v>
      </c>
    </row>
    <row r="14664" spans="1:12" x14ac:dyDescent="0.3">
      <c r="A14664" s="82" t="str">
        <f t="shared" si="458"/>
        <v>2019</v>
      </c>
      <c r="B14664" s="260" t="s">
        <v>2228</v>
      </c>
      <c r="C14664" s="261" t="s">
        <v>138</v>
      </c>
      <c r="D14664" s="74" t="str">
        <f t="shared" si="459"/>
        <v>ago/2019</v>
      </c>
      <c r="E14664" s="264">
        <v>43684</v>
      </c>
      <c r="F14664" s="260">
        <v>39952</v>
      </c>
      <c r="G14664" s="260" t="s">
        <v>2229</v>
      </c>
      <c r="H14664" s="265" t="s">
        <v>4541</v>
      </c>
      <c r="I14664" s="265" t="s">
        <v>2182</v>
      </c>
      <c r="J14664" s="265">
        <v>-475</v>
      </c>
      <c r="K14664" s="83" t="str">
        <f>IFERROR(IFERROR(VLOOKUP(I14664,'DE-PARA'!B:D,3,0),VLOOKUP(I14664,'DE-PARA'!C:D,2,0)),"NÃO ENCONTRADO")</f>
        <v>Materiais</v>
      </c>
      <c r="L14664" s="50" t="str">
        <f>VLOOKUP(K14664,'Base -Receita-Despesa'!$B:$AS,1,FALSE)</f>
        <v>Materiais</v>
      </c>
    </row>
    <row r="14665" spans="1:12" x14ac:dyDescent="0.3">
      <c r="A14665" s="82" t="str">
        <f t="shared" si="458"/>
        <v>2019</v>
      </c>
      <c r="B14665" s="260" t="s">
        <v>2228</v>
      </c>
      <c r="C14665" s="261" t="s">
        <v>138</v>
      </c>
      <c r="D14665" s="74" t="str">
        <f t="shared" si="459"/>
        <v>ago/2019</v>
      </c>
      <c r="E14665" s="264">
        <v>43684</v>
      </c>
      <c r="F14665" s="260">
        <v>11100</v>
      </c>
      <c r="G14665" s="260" t="s">
        <v>2229</v>
      </c>
      <c r="H14665" s="265" t="s">
        <v>4369</v>
      </c>
      <c r="I14665" s="265" t="s">
        <v>2183</v>
      </c>
      <c r="J14665" s="266">
        <v>-2068.0500000000002</v>
      </c>
      <c r="K14665" s="83" t="str">
        <f>IFERROR(IFERROR(VLOOKUP(I14665,'DE-PARA'!B:D,3,0),VLOOKUP(I14665,'DE-PARA'!C:D,2,0)),"NÃO ENCONTRADO")</f>
        <v>Materiais</v>
      </c>
      <c r="L14665" s="50" t="str">
        <f>VLOOKUP(K14665,'Base -Receita-Despesa'!$B:$AS,1,FALSE)</f>
        <v>Materiais</v>
      </c>
    </row>
    <row r="14666" spans="1:12" x14ac:dyDescent="0.3">
      <c r="A14666" s="82" t="str">
        <f t="shared" si="458"/>
        <v>2019</v>
      </c>
      <c r="B14666" s="260" t="s">
        <v>2228</v>
      </c>
      <c r="C14666" s="261" t="s">
        <v>138</v>
      </c>
      <c r="D14666" s="74" t="str">
        <f t="shared" si="459"/>
        <v>ago/2019</v>
      </c>
      <c r="E14666" s="264">
        <v>43684</v>
      </c>
      <c r="F14666" s="260">
        <v>11100</v>
      </c>
      <c r="G14666" s="260" t="s">
        <v>2229</v>
      </c>
      <c r="H14666" s="265" t="s">
        <v>4369</v>
      </c>
      <c r="I14666" s="265" t="s">
        <v>562</v>
      </c>
      <c r="J14666" s="265">
        <v>-37.22</v>
      </c>
      <c r="K14666" s="83" t="str">
        <f>IFERROR(IFERROR(VLOOKUP(I14666,'DE-PARA'!B:D,3,0),VLOOKUP(I14666,'DE-PARA'!C:D,2,0)),"NÃO ENCONTRADO")</f>
        <v>Outras Saídas</v>
      </c>
      <c r="L14666" s="50" t="str">
        <f>VLOOKUP(K14666,'Base -Receita-Despesa'!$B:$AS,1,FALSE)</f>
        <v>Outras Saídas</v>
      </c>
    </row>
    <row r="14667" spans="1:12" x14ac:dyDescent="0.3">
      <c r="A14667" s="82" t="str">
        <f t="shared" si="458"/>
        <v>2019</v>
      </c>
      <c r="B14667" s="260" t="s">
        <v>2228</v>
      </c>
      <c r="C14667" s="261" t="s">
        <v>138</v>
      </c>
      <c r="D14667" s="74" t="str">
        <f t="shared" si="459"/>
        <v>ago/2019</v>
      </c>
      <c r="E14667" s="264">
        <v>43684</v>
      </c>
      <c r="F14667" s="260">
        <v>72</v>
      </c>
      <c r="G14667" s="260" t="s">
        <v>2229</v>
      </c>
      <c r="H14667" s="265" t="s">
        <v>4659</v>
      </c>
      <c r="I14667" s="265" t="s">
        <v>2182</v>
      </c>
      <c r="J14667" s="265">
        <v>-87.2</v>
      </c>
      <c r="K14667" s="83" t="str">
        <f>IFERROR(IFERROR(VLOOKUP(I14667,'DE-PARA'!B:D,3,0),VLOOKUP(I14667,'DE-PARA'!C:D,2,0)),"NÃO ENCONTRADO")</f>
        <v>Materiais</v>
      </c>
      <c r="L14667" s="50" t="str">
        <f>VLOOKUP(K14667,'Base -Receita-Despesa'!$B:$AS,1,FALSE)</f>
        <v>Materiais</v>
      </c>
    </row>
    <row r="14668" spans="1:12" x14ac:dyDescent="0.3">
      <c r="A14668" s="82" t="str">
        <f t="shared" si="458"/>
        <v>2019</v>
      </c>
      <c r="B14668" s="260" t="s">
        <v>2228</v>
      </c>
      <c r="C14668" s="261" t="s">
        <v>138</v>
      </c>
      <c r="D14668" s="74" t="str">
        <f t="shared" si="459"/>
        <v>ago/2019</v>
      </c>
      <c r="E14668" s="264">
        <v>43684</v>
      </c>
      <c r="F14668" s="260">
        <v>322612</v>
      </c>
      <c r="G14668" s="260" t="s">
        <v>2229</v>
      </c>
      <c r="H14668" s="265" t="s">
        <v>174</v>
      </c>
      <c r="I14668" s="265" t="s">
        <v>2188</v>
      </c>
      <c r="J14668" s="266">
        <v>-4223.03</v>
      </c>
      <c r="K14668" s="83" t="str">
        <f>IFERROR(IFERROR(VLOOKUP(I14668,'DE-PARA'!B:D,3,0),VLOOKUP(I14668,'DE-PARA'!C:D,2,0)),"NÃO ENCONTRADO")</f>
        <v>Materiais</v>
      </c>
      <c r="L14668" s="50" t="str">
        <f>VLOOKUP(K14668,'Base -Receita-Despesa'!$B:$AS,1,FALSE)</f>
        <v>Materiais</v>
      </c>
    </row>
    <row r="14669" spans="1:12" x14ac:dyDescent="0.3">
      <c r="A14669" s="82" t="str">
        <f t="shared" si="458"/>
        <v>2019</v>
      </c>
      <c r="B14669" s="260" t="s">
        <v>2228</v>
      </c>
      <c r="C14669" s="261" t="s">
        <v>138</v>
      </c>
      <c r="D14669" s="74" t="str">
        <f t="shared" si="459"/>
        <v>ago/2019</v>
      </c>
      <c r="E14669" s="264">
        <v>43684</v>
      </c>
      <c r="F14669" s="260" t="s">
        <v>1070</v>
      </c>
      <c r="G14669" s="260" t="s">
        <v>2229</v>
      </c>
      <c r="H14669" s="265" t="s">
        <v>1071</v>
      </c>
      <c r="I14669" s="265" t="s">
        <v>2237</v>
      </c>
      <c r="J14669" s="266">
        <v>66962.27</v>
      </c>
      <c r="K14669" s="83" t="str">
        <f>IFERROR(IFERROR(VLOOKUP(I14669,'DE-PARA'!B:D,3,0),VLOOKUP(I14669,'DE-PARA'!C:D,2,0)),"NÃO ENCONTRADO")</f>
        <v>Entrada Conta Aplicação (+)</v>
      </c>
      <c r="L14669" s="50" t="str">
        <f>VLOOKUP(K14669,'Base -Receita-Despesa'!$B:$AS,1,FALSE)</f>
        <v>ENTRADA CONTA APLICAÇÃO (+)</v>
      </c>
    </row>
    <row r="14670" spans="1:12" x14ac:dyDescent="0.3">
      <c r="A14670" s="82" t="str">
        <f t="shared" si="458"/>
        <v>2019</v>
      </c>
      <c r="B14670" s="260" t="s">
        <v>2228</v>
      </c>
      <c r="C14670" s="261" t="s">
        <v>138</v>
      </c>
      <c r="D14670" s="74" t="str">
        <f t="shared" si="459"/>
        <v>ago/2019</v>
      </c>
      <c r="E14670" s="264">
        <v>43684</v>
      </c>
      <c r="F14670" s="260">
        <v>280256</v>
      </c>
      <c r="G14670" s="260" t="s">
        <v>2238</v>
      </c>
      <c r="H14670" s="265" t="s">
        <v>4471</v>
      </c>
      <c r="I14670" s="265" t="s">
        <v>2181</v>
      </c>
      <c r="J14670" s="265">
        <v>-998.94</v>
      </c>
      <c r="K14670" s="83" t="str">
        <f>IFERROR(IFERROR(VLOOKUP(I14670,'DE-PARA'!B:D,3,0),VLOOKUP(I14670,'DE-PARA'!C:D,2,0)),"NÃO ENCONTRADO")</f>
        <v>Materiais</v>
      </c>
      <c r="L14670" s="50" t="str">
        <f>VLOOKUP(K14670,'Base -Receita-Despesa'!$B:$AS,1,FALSE)</f>
        <v>Materiais</v>
      </c>
    </row>
    <row r="14671" spans="1:12" x14ac:dyDescent="0.3">
      <c r="A14671" s="82" t="str">
        <f t="shared" si="458"/>
        <v>2019</v>
      </c>
      <c r="B14671" s="260" t="s">
        <v>2228</v>
      </c>
      <c r="C14671" s="261" t="s">
        <v>138</v>
      </c>
      <c r="D14671" s="74" t="str">
        <f t="shared" si="459"/>
        <v>ago/2019</v>
      </c>
      <c r="E14671" s="264">
        <v>43684</v>
      </c>
      <c r="F14671" s="262">
        <v>280555</v>
      </c>
      <c r="G14671" s="262" t="s">
        <v>2238</v>
      </c>
      <c r="H14671" s="265" t="s">
        <v>4471</v>
      </c>
      <c r="I14671" s="265" t="s">
        <v>2181</v>
      </c>
      <c r="J14671" s="265">
        <v>-585.28</v>
      </c>
      <c r="K14671" s="83" t="str">
        <f>IFERROR(IFERROR(VLOOKUP(I14671,'DE-PARA'!B:D,3,0),VLOOKUP(I14671,'DE-PARA'!C:D,2,0)),"NÃO ENCONTRADO")</f>
        <v>Materiais</v>
      </c>
      <c r="L14671" s="50" t="str">
        <f>VLOOKUP(K14671,'Base -Receita-Despesa'!$B:$AS,1,FALSE)</f>
        <v>Materiais</v>
      </c>
    </row>
    <row r="14672" spans="1:12" x14ac:dyDescent="0.3">
      <c r="A14672" s="82" t="str">
        <f t="shared" si="458"/>
        <v>2019</v>
      </c>
      <c r="B14672" s="260" t="s">
        <v>2228</v>
      </c>
      <c r="C14672" s="261" t="s">
        <v>138</v>
      </c>
      <c r="D14672" s="74" t="str">
        <f t="shared" si="459"/>
        <v>ago/2019</v>
      </c>
      <c r="E14672" s="264">
        <v>43684</v>
      </c>
      <c r="F14672" s="260">
        <v>280895</v>
      </c>
      <c r="G14672" s="262" t="s">
        <v>2324</v>
      </c>
      <c r="H14672" s="269" t="s">
        <v>4471</v>
      </c>
      <c r="I14672" s="265" t="s">
        <v>2182</v>
      </c>
      <c r="J14672" s="265">
        <v>-342.26</v>
      </c>
      <c r="K14672" s="83" t="str">
        <f>IFERROR(IFERROR(VLOOKUP(I14672,'DE-PARA'!B:D,3,0),VLOOKUP(I14672,'DE-PARA'!C:D,2,0)),"NÃO ENCONTRADO")</f>
        <v>Materiais</v>
      </c>
      <c r="L14672" s="50" t="str">
        <f>VLOOKUP(K14672,'Base -Receita-Despesa'!$B:$AS,1,FALSE)</f>
        <v>Materiais</v>
      </c>
    </row>
    <row r="14673" spans="1:12" x14ac:dyDescent="0.3">
      <c r="A14673" s="82" t="str">
        <f t="shared" si="458"/>
        <v>2019</v>
      </c>
      <c r="B14673" s="260" t="s">
        <v>2228</v>
      </c>
      <c r="C14673" s="261" t="s">
        <v>138</v>
      </c>
      <c r="D14673" s="74" t="str">
        <f t="shared" si="459"/>
        <v>ago/2019</v>
      </c>
      <c r="E14673" s="264">
        <v>43684</v>
      </c>
      <c r="F14673" s="260">
        <v>280895</v>
      </c>
      <c r="G14673" s="262" t="s">
        <v>2238</v>
      </c>
      <c r="H14673" s="269" t="s">
        <v>4471</v>
      </c>
      <c r="I14673" s="265" t="s">
        <v>2182</v>
      </c>
      <c r="J14673" s="265">
        <v>-342.26</v>
      </c>
      <c r="K14673" s="83" t="str">
        <f>IFERROR(IFERROR(VLOOKUP(I14673,'DE-PARA'!B:D,3,0),VLOOKUP(I14673,'DE-PARA'!C:D,2,0)),"NÃO ENCONTRADO")</f>
        <v>Materiais</v>
      </c>
      <c r="L14673" s="50" t="str">
        <f>VLOOKUP(K14673,'Base -Receita-Despesa'!$B:$AS,1,FALSE)</f>
        <v>Materiais</v>
      </c>
    </row>
    <row r="14674" spans="1:12" x14ac:dyDescent="0.3">
      <c r="A14674" s="82" t="str">
        <f t="shared" si="458"/>
        <v>2019</v>
      </c>
      <c r="B14674" s="260" t="s">
        <v>2228</v>
      </c>
      <c r="C14674" s="261" t="s">
        <v>138</v>
      </c>
      <c r="D14674" s="74" t="str">
        <f t="shared" si="459"/>
        <v>ago/2019</v>
      </c>
      <c r="E14674" s="264">
        <v>43684</v>
      </c>
      <c r="F14674" s="260">
        <v>282681</v>
      </c>
      <c r="G14674" s="260" t="s">
        <v>2330</v>
      </c>
      <c r="H14674" s="265" t="s">
        <v>4471</v>
      </c>
      <c r="I14674" s="265" t="s">
        <v>2181</v>
      </c>
      <c r="J14674" s="266">
        <v>-1534.41</v>
      </c>
      <c r="K14674" s="83" t="str">
        <f>IFERROR(IFERROR(VLOOKUP(I14674,'DE-PARA'!B:D,3,0),VLOOKUP(I14674,'DE-PARA'!C:D,2,0)),"NÃO ENCONTRADO")</f>
        <v>Materiais</v>
      </c>
      <c r="L14674" s="50" t="str">
        <f>VLOOKUP(K14674,'Base -Receita-Despesa'!$B:$AS,1,FALSE)</f>
        <v>Materiais</v>
      </c>
    </row>
    <row r="14675" spans="1:12" x14ac:dyDescent="0.3">
      <c r="A14675" s="82" t="str">
        <f t="shared" si="458"/>
        <v>2019</v>
      </c>
      <c r="B14675" s="260" t="s">
        <v>2228</v>
      </c>
      <c r="C14675" s="261" t="s">
        <v>138</v>
      </c>
      <c r="D14675" s="74" t="str">
        <f t="shared" si="459"/>
        <v>ago/2019</v>
      </c>
      <c r="E14675" s="264">
        <v>43684</v>
      </c>
      <c r="F14675" s="260">
        <v>282681</v>
      </c>
      <c r="G14675" s="260" t="s">
        <v>2324</v>
      </c>
      <c r="H14675" s="265" t="s">
        <v>4471</v>
      </c>
      <c r="I14675" s="265" t="s">
        <v>2181</v>
      </c>
      <c r="J14675" s="266">
        <v>-1534.41</v>
      </c>
      <c r="K14675" s="83" t="str">
        <f>IFERROR(IFERROR(VLOOKUP(I14675,'DE-PARA'!B:D,3,0),VLOOKUP(I14675,'DE-PARA'!C:D,2,0)),"NÃO ENCONTRADO")</f>
        <v>Materiais</v>
      </c>
      <c r="L14675" s="50" t="str">
        <f>VLOOKUP(K14675,'Base -Receita-Despesa'!$B:$AS,1,FALSE)</f>
        <v>Materiais</v>
      </c>
    </row>
    <row r="14676" spans="1:12" x14ac:dyDescent="0.3">
      <c r="A14676" s="82" t="str">
        <f t="shared" si="458"/>
        <v>2019</v>
      </c>
      <c r="B14676" s="260" t="s">
        <v>2228</v>
      </c>
      <c r="C14676" s="261" t="s">
        <v>138</v>
      </c>
      <c r="D14676" s="74" t="str">
        <f t="shared" si="459"/>
        <v>ago/2019</v>
      </c>
      <c r="E14676" s="264">
        <v>43684</v>
      </c>
      <c r="F14676" s="260">
        <v>282681</v>
      </c>
      <c r="G14676" s="260" t="s">
        <v>2238</v>
      </c>
      <c r="H14676" s="265" t="s">
        <v>4471</v>
      </c>
      <c r="I14676" s="265" t="s">
        <v>2181</v>
      </c>
      <c r="J14676" s="266">
        <v>-1534.41</v>
      </c>
      <c r="K14676" s="83" t="str">
        <f>IFERROR(IFERROR(VLOOKUP(I14676,'DE-PARA'!B:D,3,0),VLOOKUP(I14676,'DE-PARA'!C:D,2,0)),"NÃO ENCONTRADO")</f>
        <v>Materiais</v>
      </c>
      <c r="L14676" s="50" t="str">
        <f>VLOOKUP(K14676,'Base -Receita-Despesa'!$B:$AS,1,FALSE)</f>
        <v>Materiais</v>
      </c>
    </row>
    <row r="14677" spans="1:12" x14ac:dyDescent="0.3">
      <c r="A14677" s="82" t="str">
        <f t="shared" si="458"/>
        <v>2019</v>
      </c>
      <c r="B14677" s="260" t="s">
        <v>2228</v>
      </c>
      <c r="C14677" s="261" t="s">
        <v>138</v>
      </c>
      <c r="D14677" s="74" t="str">
        <f t="shared" si="459"/>
        <v>ago/2019</v>
      </c>
      <c r="E14677" s="264">
        <v>43684</v>
      </c>
      <c r="F14677" s="260">
        <v>283618</v>
      </c>
      <c r="G14677" s="260" t="s">
        <v>2229</v>
      </c>
      <c r="H14677" s="265" t="s">
        <v>4471</v>
      </c>
      <c r="I14677" s="265" t="s">
        <v>2182</v>
      </c>
      <c r="J14677" s="266">
        <v>-3516.26</v>
      </c>
      <c r="K14677" s="83" t="str">
        <f>IFERROR(IFERROR(VLOOKUP(I14677,'DE-PARA'!B:D,3,0),VLOOKUP(I14677,'DE-PARA'!C:D,2,0)),"NÃO ENCONTRADO")</f>
        <v>Materiais</v>
      </c>
      <c r="L14677" s="50" t="str">
        <f>VLOOKUP(K14677,'Base -Receita-Despesa'!$B:$AS,1,FALSE)</f>
        <v>Materiais</v>
      </c>
    </row>
    <row r="14678" spans="1:12" x14ac:dyDescent="0.3">
      <c r="A14678" s="82" t="str">
        <f t="shared" si="458"/>
        <v>2019</v>
      </c>
      <c r="B14678" s="260" t="s">
        <v>2228</v>
      </c>
      <c r="C14678" s="261" t="s">
        <v>138</v>
      </c>
      <c r="D14678" s="74" t="str">
        <f t="shared" si="459"/>
        <v>ago/2019</v>
      </c>
      <c r="E14678" s="264">
        <v>43684</v>
      </c>
      <c r="F14678" s="260">
        <v>282680</v>
      </c>
      <c r="G14678" s="260" t="s">
        <v>2330</v>
      </c>
      <c r="H14678" s="265" t="s">
        <v>4471</v>
      </c>
      <c r="I14678" s="265" t="s">
        <v>2182</v>
      </c>
      <c r="J14678" s="265">
        <v>-786.43</v>
      </c>
      <c r="K14678" s="83" t="str">
        <f>IFERROR(IFERROR(VLOOKUP(I14678,'DE-PARA'!B:D,3,0),VLOOKUP(I14678,'DE-PARA'!C:D,2,0)),"NÃO ENCONTRADO")</f>
        <v>Materiais</v>
      </c>
      <c r="L14678" s="50" t="str">
        <f>VLOOKUP(K14678,'Base -Receita-Despesa'!$B:$AS,1,FALSE)</f>
        <v>Materiais</v>
      </c>
    </row>
    <row r="14679" spans="1:12" x14ac:dyDescent="0.3">
      <c r="A14679" s="82" t="str">
        <f t="shared" si="458"/>
        <v>2019</v>
      </c>
      <c r="B14679" s="260" t="s">
        <v>2228</v>
      </c>
      <c r="C14679" s="261" t="s">
        <v>138</v>
      </c>
      <c r="D14679" s="74" t="str">
        <f t="shared" si="459"/>
        <v>ago/2019</v>
      </c>
      <c r="E14679" s="264">
        <v>43684</v>
      </c>
      <c r="F14679" s="262">
        <v>282680</v>
      </c>
      <c r="G14679" s="262" t="s">
        <v>2324</v>
      </c>
      <c r="H14679" s="265" t="s">
        <v>4471</v>
      </c>
      <c r="I14679" s="265" t="s">
        <v>2182</v>
      </c>
      <c r="J14679" s="265">
        <v>-786.43</v>
      </c>
      <c r="K14679" s="83" t="str">
        <f>IFERROR(IFERROR(VLOOKUP(I14679,'DE-PARA'!B:D,3,0),VLOOKUP(I14679,'DE-PARA'!C:D,2,0)),"NÃO ENCONTRADO")</f>
        <v>Materiais</v>
      </c>
      <c r="L14679" s="50" t="str">
        <f>VLOOKUP(K14679,'Base -Receita-Despesa'!$B:$AS,1,FALSE)</f>
        <v>Materiais</v>
      </c>
    </row>
    <row r="14680" spans="1:12" x14ac:dyDescent="0.3">
      <c r="A14680" s="82" t="str">
        <f t="shared" si="458"/>
        <v>2019</v>
      </c>
      <c r="B14680" s="260" t="s">
        <v>2228</v>
      </c>
      <c r="C14680" s="261" t="s">
        <v>138</v>
      </c>
      <c r="D14680" s="74" t="str">
        <f t="shared" si="459"/>
        <v>ago/2019</v>
      </c>
      <c r="E14680" s="264">
        <v>43684</v>
      </c>
      <c r="F14680" s="260">
        <v>282680</v>
      </c>
      <c r="G14680" s="260" t="s">
        <v>2238</v>
      </c>
      <c r="H14680" s="265" t="s">
        <v>4471</v>
      </c>
      <c r="I14680" s="265" t="s">
        <v>2182</v>
      </c>
      <c r="J14680" s="265">
        <v>-786.42</v>
      </c>
      <c r="K14680" s="83" t="str">
        <f>IFERROR(IFERROR(VLOOKUP(I14680,'DE-PARA'!B:D,3,0),VLOOKUP(I14680,'DE-PARA'!C:D,2,0)),"NÃO ENCONTRADO")</f>
        <v>Materiais</v>
      </c>
      <c r="L14680" s="50" t="str">
        <f>VLOOKUP(K14680,'Base -Receita-Despesa'!$B:$AS,1,FALSE)</f>
        <v>Materiais</v>
      </c>
    </row>
    <row r="14681" spans="1:12" x14ac:dyDescent="0.3">
      <c r="A14681" s="82" t="str">
        <f t="shared" si="458"/>
        <v>2019</v>
      </c>
      <c r="B14681" s="260" t="s">
        <v>2228</v>
      </c>
      <c r="C14681" s="261" t="s">
        <v>138</v>
      </c>
      <c r="D14681" s="74" t="str">
        <f t="shared" si="459"/>
        <v>ago/2019</v>
      </c>
      <c r="E14681" s="264">
        <v>43684</v>
      </c>
      <c r="F14681" s="260">
        <v>283619</v>
      </c>
      <c r="G14681" s="260" t="s">
        <v>2229</v>
      </c>
      <c r="H14681" s="265" t="s">
        <v>4471</v>
      </c>
      <c r="I14681" s="265" t="s">
        <v>2181</v>
      </c>
      <c r="J14681" s="266">
        <v>-5975.79</v>
      </c>
      <c r="K14681" s="83" t="str">
        <f>IFERROR(IFERROR(VLOOKUP(I14681,'DE-PARA'!B:D,3,0),VLOOKUP(I14681,'DE-PARA'!C:D,2,0)),"NÃO ENCONTRADO")</f>
        <v>Materiais</v>
      </c>
      <c r="L14681" s="50" t="str">
        <f>VLOOKUP(K14681,'Base -Receita-Despesa'!$B:$AS,1,FALSE)</f>
        <v>Materiais</v>
      </c>
    </row>
    <row r="14682" spans="1:12" x14ac:dyDescent="0.3">
      <c r="A14682" s="82" t="str">
        <f t="shared" si="458"/>
        <v>2019</v>
      </c>
      <c r="B14682" s="260" t="s">
        <v>2228</v>
      </c>
      <c r="C14682" s="261" t="s">
        <v>138</v>
      </c>
      <c r="D14682" s="74" t="str">
        <f t="shared" si="459"/>
        <v>ago/2019</v>
      </c>
      <c r="E14682" s="264">
        <v>43684</v>
      </c>
      <c r="F14682" s="260">
        <v>284203</v>
      </c>
      <c r="G14682" s="260" t="s">
        <v>2229</v>
      </c>
      <c r="H14682" s="265" t="s">
        <v>4471</v>
      </c>
      <c r="I14682" s="265" t="s">
        <v>2182</v>
      </c>
      <c r="J14682" s="266">
        <v>-5371.48</v>
      </c>
      <c r="K14682" s="83" t="str">
        <f>IFERROR(IFERROR(VLOOKUP(I14682,'DE-PARA'!B:D,3,0),VLOOKUP(I14682,'DE-PARA'!C:D,2,0)),"NÃO ENCONTRADO")</f>
        <v>Materiais</v>
      </c>
      <c r="L14682" s="50" t="str">
        <f>VLOOKUP(K14682,'Base -Receita-Despesa'!$B:$AS,1,FALSE)</f>
        <v>Materiais</v>
      </c>
    </row>
    <row r="14683" spans="1:12" x14ac:dyDescent="0.3">
      <c r="A14683" s="82" t="str">
        <f t="shared" si="458"/>
        <v>2019</v>
      </c>
      <c r="B14683" s="260" t="s">
        <v>2228</v>
      </c>
      <c r="C14683" s="261" t="s">
        <v>138</v>
      </c>
      <c r="D14683" s="74" t="str">
        <f t="shared" si="459"/>
        <v>ago/2019</v>
      </c>
      <c r="E14683" s="264">
        <v>43684</v>
      </c>
      <c r="F14683" s="260">
        <v>284204</v>
      </c>
      <c r="G14683" s="260" t="s">
        <v>2229</v>
      </c>
      <c r="H14683" s="265" t="s">
        <v>4471</v>
      </c>
      <c r="I14683" s="265" t="s">
        <v>2181</v>
      </c>
      <c r="J14683" s="266">
        <v>-13001.63</v>
      </c>
      <c r="K14683" s="83" t="str">
        <f>IFERROR(IFERROR(VLOOKUP(I14683,'DE-PARA'!B:D,3,0),VLOOKUP(I14683,'DE-PARA'!C:D,2,0)),"NÃO ENCONTRADO")</f>
        <v>Materiais</v>
      </c>
      <c r="L14683" s="50" t="str">
        <f>VLOOKUP(K14683,'Base -Receita-Despesa'!$B:$AS,1,FALSE)</f>
        <v>Materiais</v>
      </c>
    </row>
    <row r="14684" spans="1:12" x14ac:dyDescent="0.3">
      <c r="A14684" s="82" t="str">
        <f t="shared" si="458"/>
        <v>2019</v>
      </c>
      <c r="B14684" s="260" t="s">
        <v>2228</v>
      </c>
      <c r="C14684" s="261" t="s">
        <v>138</v>
      </c>
      <c r="D14684" s="74" t="str">
        <f t="shared" si="459"/>
        <v>ago/2019</v>
      </c>
      <c r="E14684" s="264">
        <v>43684</v>
      </c>
      <c r="F14684" s="260">
        <v>92440</v>
      </c>
      <c r="G14684" s="260" t="s">
        <v>2229</v>
      </c>
      <c r="H14684" s="265" t="s">
        <v>3294</v>
      </c>
      <c r="I14684" s="265" t="s">
        <v>2181</v>
      </c>
      <c r="J14684" s="266">
        <v>-2517</v>
      </c>
      <c r="K14684" s="83" t="str">
        <f>IFERROR(IFERROR(VLOOKUP(I14684,'DE-PARA'!B:D,3,0),VLOOKUP(I14684,'DE-PARA'!C:D,2,0)),"NÃO ENCONTRADO")</f>
        <v>Materiais</v>
      </c>
      <c r="L14684" s="50" t="str">
        <f>VLOOKUP(K14684,'Base -Receita-Despesa'!$B:$AS,1,FALSE)</f>
        <v>Materiais</v>
      </c>
    </row>
    <row r="14685" spans="1:12" x14ac:dyDescent="0.3">
      <c r="A14685" s="82" t="str">
        <f t="shared" si="458"/>
        <v>2019</v>
      </c>
      <c r="B14685" s="260" t="s">
        <v>2228</v>
      </c>
      <c r="C14685" s="261" t="s">
        <v>138</v>
      </c>
      <c r="D14685" s="74" t="str">
        <f t="shared" si="459"/>
        <v>ago/2019</v>
      </c>
      <c r="E14685" s="264">
        <v>43684</v>
      </c>
      <c r="F14685" s="260">
        <v>295</v>
      </c>
      <c r="G14685" s="260" t="s">
        <v>2229</v>
      </c>
      <c r="H14685" s="265" t="s">
        <v>4660</v>
      </c>
      <c r="I14685" s="265" t="s">
        <v>120</v>
      </c>
      <c r="J14685" s="265">
        <v>-350</v>
      </c>
      <c r="K14685" s="83" t="str">
        <f>IFERROR(IFERROR(VLOOKUP(I14685,'DE-PARA'!B:D,3,0),VLOOKUP(I14685,'DE-PARA'!C:D,2,0)),"NÃO ENCONTRADO")</f>
        <v>Serviços</v>
      </c>
      <c r="L14685" s="50" t="str">
        <f>VLOOKUP(K14685,'Base -Receita-Despesa'!$B:$AS,1,FALSE)</f>
        <v>Serviços</v>
      </c>
    </row>
    <row r="14686" spans="1:12" x14ac:dyDescent="0.3">
      <c r="A14686" s="82" t="str">
        <f t="shared" si="458"/>
        <v>2019</v>
      </c>
      <c r="B14686" s="260" t="s">
        <v>2228</v>
      </c>
      <c r="C14686" s="261" t="s">
        <v>138</v>
      </c>
      <c r="D14686" s="74" t="str">
        <f t="shared" si="459"/>
        <v>ago/2019</v>
      </c>
      <c r="E14686" s="264">
        <v>43684</v>
      </c>
      <c r="F14686" s="260" t="s">
        <v>1261</v>
      </c>
      <c r="G14686" s="260" t="s">
        <v>2229</v>
      </c>
      <c r="H14686" s="265" t="s">
        <v>2250</v>
      </c>
      <c r="I14686" s="265" t="s">
        <v>135</v>
      </c>
      <c r="J14686" s="265">
        <v>-9.5</v>
      </c>
      <c r="K14686" s="83" t="str">
        <f>IFERROR(IFERROR(VLOOKUP(I14686,'DE-PARA'!B:D,3,0),VLOOKUP(I14686,'DE-PARA'!C:D,2,0)),"NÃO ENCONTRADO")</f>
        <v>Outras Saídas</v>
      </c>
      <c r="L14686" s="50" t="str">
        <f>VLOOKUP(K14686,'Base -Receita-Despesa'!$B:$AS,1,FALSE)</f>
        <v>Outras Saídas</v>
      </c>
    </row>
    <row r="14687" spans="1:12" x14ac:dyDescent="0.3">
      <c r="A14687" s="82" t="str">
        <f t="shared" si="458"/>
        <v>2019</v>
      </c>
      <c r="B14687" s="260" t="s">
        <v>2228</v>
      </c>
      <c r="C14687" s="261" t="s">
        <v>138</v>
      </c>
      <c r="D14687" s="74" t="str">
        <f t="shared" si="459"/>
        <v>ago/2019</v>
      </c>
      <c r="E14687" s="264">
        <v>43684</v>
      </c>
      <c r="F14687" s="260" t="s">
        <v>1261</v>
      </c>
      <c r="G14687" s="260" t="s">
        <v>2229</v>
      </c>
      <c r="H14687" s="265" t="s">
        <v>2250</v>
      </c>
      <c r="I14687" s="265" t="s">
        <v>135</v>
      </c>
      <c r="J14687" s="265">
        <v>-9.5</v>
      </c>
      <c r="K14687" s="83" t="str">
        <f>IFERROR(IFERROR(VLOOKUP(I14687,'DE-PARA'!B:D,3,0),VLOOKUP(I14687,'DE-PARA'!C:D,2,0)),"NÃO ENCONTRADO")</f>
        <v>Outras Saídas</v>
      </c>
      <c r="L14687" s="50" t="str">
        <f>VLOOKUP(K14687,'Base -Receita-Despesa'!$B:$AS,1,FALSE)</f>
        <v>Outras Saídas</v>
      </c>
    </row>
    <row r="14688" spans="1:12" x14ac:dyDescent="0.3">
      <c r="A14688" s="82" t="str">
        <f t="shared" si="458"/>
        <v>2019</v>
      </c>
      <c r="B14688" s="260" t="s">
        <v>2228</v>
      </c>
      <c r="C14688" s="261" t="s">
        <v>138</v>
      </c>
      <c r="D14688" s="74" t="str">
        <f t="shared" si="459"/>
        <v>ago/2019</v>
      </c>
      <c r="E14688" s="264">
        <v>43684</v>
      </c>
      <c r="F14688" s="260" t="s">
        <v>1261</v>
      </c>
      <c r="G14688" s="260" t="s">
        <v>2229</v>
      </c>
      <c r="H14688" s="265" t="s">
        <v>2250</v>
      </c>
      <c r="I14688" s="265" t="s">
        <v>135</v>
      </c>
      <c r="J14688" s="265">
        <v>-9.5</v>
      </c>
      <c r="K14688" s="83" t="str">
        <f>IFERROR(IFERROR(VLOOKUP(I14688,'DE-PARA'!B:D,3,0),VLOOKUP(I14688,'DE-PARA'!C:D,2,0)),"NÃO ENCONTRADO")</f>
        <v>Outras Saídas</v>
      </c>
      <c r="L14688" s="50" t="str">
        <f>VLOOKUP(K14688,'Base -Receita-Despesa'!$B:$AS,1,FALSE)</f>
        <v>Outras Saídas</v>
      </c>
    </row>
    <row r="14689" spans="1:12" x14ac:dyDescent="0.3">
      <c r="A14689" s="82" t="str">
        <f t="shared" si="458"/>
        <v>2019</v>
      </c>
      <c r="B14689" s="260" t="s">
        <v>2228</v>
      </c>
      <c r="C14689" s="261" t="s">
        <v>138</v>
      </c>
      <c r="D14689" s="74" t="str">
        <f t="shared" si="459"/>
        <v>ago/2019</v>
      </c>
      <c r="E14689" s="264">
        <v>43684</v>
      </c>
      <c r="F14689" s="260" t="s">
        <v>1261</v>
      </c>
      <c r="G14689" s="260" t="s">
        <v>2229</v>
      </c>
      <c r="H14689" s="265" t="s">
        <v>2250</v>
      </c>
      <c r="I14689" s="265" t="s">
        <v>135</v>
      </c>
      <c r="J14689" s="265">
        <v>-9.5</v>
      </c>
      <c r="K14689" s="83" t="str">
        <f>IFERROR(IFERROR(VLOOKUP(I14689,'DE-PARA'!B:D,3,0),VLOOKUP(I14689,'DE-PARA'!C:D,2,0)),"NÃO ENCONTRADO")</f>
        <v>Outras Saídas</v>
      </c>
      <c r="L14689" s="50" t="str">
        <f>VLOOKUP(K14689,'Base -Receita-Despesa'!$B:$AS,1,FALSE)</f>
        <v>Outras Saídas</v>
      </c>
    </row>
    <row r="14690" spans="1:12" x14ac:dyDescent="0.3">
      <c r="A14690" s="82" t="str">
        <f t="shared" si="458"/>
        <v>2019</v>
      </c>
      <c r="B14690" s="260" t="s">
        <v>2228</v>
      </c>
      <c r="C14690" s="261" t="s">
        <v>138</v>
      </c>
      <c r="D14690" s="74" t="str">
        <f t="shared" si="459"/>
        <v>ago/2019</v>
      </c>
      <c r="E14690" s="264">
        <v>43684</v>
      </c>
      <c r="F14690" s="260" t="s">
        <v>1261</v>
      </c>
      <c r="G14690" s="260" t="s">
        <v>2229</v>
      </c>
      <c r="H14690" s="265" t="s">
        <v>2250</v>
      </c>
      <c r="I14690" s="265" t="s">
        <v>135</v>
      </c>
      <c r="J14690" s="265">
        <v>-9.5</v>
      </c>
      <c r="K14690" s="83" t="str">
        <f>IFERROR(IFERROR(VLOOKUP(I14690,'DE-PARA'!B:D,3,0),VLOOKUP(I14690,'DE-PARA'!C:D,2,0)),"NÃO ENCONTRADO")</f>
        <v>Outras Saídas</v>
      </c>
      <c r="L14690" s="50" t="str">
        <f>VLOOKUP(K14690,'Base -Receita-Despesa'!$B:$AS,1,FALSE)</f>
        <v>Outras Saídas</v>
      </c>
    </row>
    <row r="14691" spans="1:12" x14ac:dyDescent="0.3">
      <c r="A14691" s="82" t="str">
        <f t="shared" si="458"/>
        <v>2019</v>
      </c>
      <c r="B14691" s="260" t="s">
        <v>2228</v>
      </c>
      <c r="C14691" s="261" t="s">
        <v>138</v>
      </c>
      <c r="D14691" s="74" t="str">
        <f t="shared" si="459"/>
        <v>ago/2019</v>
      </c>
      <c r="E14691" s="264">
        <v>43684</v>
      </c>
      <c r="F14691" s="260" t="s">
        <v>1261</v>
      </c>
      <c r="G14691" s="260" t="s">
        <v>2229</v>
      </c>
      <c r="H14691" s="265" t="s">
        <v>2250</v>
      </c>
      <c r="I14691" s="265" t="s">
        <v>135</v>
      </c>
      <c r="J14691" s="265">
        <v>-9.5</v>
      </c>
      <c r="K14691" s="83" t="str">
        <f>IFERROR(IFERROR(VLOOKUP(I14691,'DE-PARA'!B:D,3,0),VLOOKUP(I14691,'DE-PARA'!C:D,2,0)),"NÃO ENCONTRADO")</f>
        <v>Outras Saídas</v>
      </c>
      <c r="L14691" s="50" t="str">
        <f>VLOOKUP(K14691,'Base -Receita-Despesa'!$B:$AS,1,FALSE)</f>
        <v>Outras Saídas</v>
      </c>
    </row>
    <row r="14692" spans="1:12" x14ac:dyDescent="0.3">
      <c r="A14692" s="82" t="str">
        <f t="shared" si="458"/>
        <v>2019</v>
      </c>
      <c r="B14692" s="260" t="s">
        <v>2228</v>
      </c>
      <c r="C14692" s="261" t="s">
        <v>138</v>
      </c>
      <c r="D14692" s="74" t="str">
        <f t="shared" si="459"/>
        <v>ago/2019</v>
      </c>
      <c r="E14692" s="264">
        <v>43684</v>
      </c>
      <c r="F14692" s="260" t="s">
        <v>1261</v>
      </c>
      <c r="G14692" s="260" t="s">
        <v>2229</v>
      </c>
      <c r="H14692" s="265" t="s">
        <v>2250</v>
      </c>
      <c r="I14692" s="265" t="s">
        <v>135</v>
      </c>
      <c r="J14692" s="265">
        <v>-9.5</v>
      </c>
      <c r="K14692" s="83" t="str">
        <f>IFERROR(IFERROR(VLOOKUP(I14692,'DE-PARA'!B:D,3,0),VLOOKUP(I14692,'DE-PARA'!C:D,2,0)),"NÃO ENCONTRADO")</f>
        <v>Outras Saídas</v>
      </c>
      <c r="L14692" s="50" t="str">
        <f>VLOOKUP(K14692,'Base -Receita-Despesa'!$B:$AS,1,FALSE)</f>
        <v>Outras Saídas</v>
      </c>
    </row>
    <row r="14693" spans="1:12" x14ac:dyDescent="0.3">
      <c r="A14693" s="82" t="str">
        <f t="shared" si="458"/>
        <v>2019</v>
      </c>
      <c r="B14693" s="260" t="s">
        <v>2228</v>
      </c>
      <c r="C14693" s="261" t="s">
        <v>138</v>
      </c>
      <c r="D14693" s="74" t="str">
        <f t="shared" si="459"/>
        <v>ago/2019</v>
      </c>
      <c r="E14693" s="264">
        <v>43684</v>
      </c>
      <c r="F14693" s="260" t="s">
        <v>1261</v>
      </c>
      <c r="G14693" s="260" t="s">
        <v>2229</v>
      </c>
      <c r="H14693" s="265" t="s">
        <v>2250</v>
      </c>
      <c r="I14693" s="265" t="s">
        <v>135</v>
      </c>
      <c r="J14693" s="265">
        <v>-9.5</v>
      </c>
      <c r="K14693" s="83" t="str">
        <f>IFERROR(IFERROR(VLOOKUP(I14693,'DE-PARA'!B:D,3,0),VLOOKUP(I14693,'DE-PARA'!C:D,2,0)),"NÃO ENCONTRADO")</f>
        <v>Outras Saídas</v>
      </c>
      <c r="L14693" s="50" t="str">
        <f>VLOOKUP(K14693,'Base -Receita-Despesa'!$B:$AS,1,FALSE)</f>
        <v>Outras Saídas</v>
      </c>
    </row>
    <row r="14694" spans="1:12" x14ac:dyDescent="0.3">
      <c r="A14694" s="82" t="str">
        <f t="shared" si="458"/>
        <v>2019</v>
      </c>
      <c r="B14694" s="260" t="s">
        <v>2228</v>
      </c>
      <c r="C14694" s="261" t="s">
        <v>138</v>
      </c>
      <c r="D14694" s="74" t="str">
        <f t="shared" si="459"/>
        <v>ago/2019</v>
      </c>
      <c r="E14694" s="264">
        <v>43684</v>
      </c>
      <c r="F14694" s="260" t="s">
        <v>1261</v>
      </c>
      <c r="G14694" s="260" t="s">
        <v>2229</v>
      </c>
      <c r="H14694" s="265" t="s">
        <v>2250</v>
      </c>
      <c r="I14694" s="265" t="s">
        <v>135</v>
      </c>
      <c r="J14694" s="265">
        <v>-9.5</v>
      </c>
      <c r="K14694" s="83" t="str">
        <f>IFERROR(IFERROR(VLOOKUP(I14694,'DE-PARA'!B:D,3,0),VLOOKUP(I14694,'DE-PARA'!C:D,2,0)),"NÃO ENCONTRADO")</f>
        <v>Outras Saídas</v>
      </c>
      <c r="L14694" s="50" t="str">
        <f>VLOOKUP(K14694,'Base -Receita-Despesa'!$B:$AS,1,FALSE)</f>
        <v>Outras Saídas</v>
      </c>
    </row>
    <row r="14695" spans="1:12" x14ac:dyDescent="0.3">
      <c r="A14695" s="82" t="str">
        <f t="shared" si="458"/>
        <v>2019</v>
      </c>
      <c r="B14695" s="260" t="s">
        <v>2228</v>
      </c>
      <c r="C14695" s="261" t="s">
        <v>138</v>
      </c>
      <c r="D14695" s="74" t="str">
        <f t="shared" si="459"/>
        <v>ago/2019</v>
      </c>
      <c r="E14695" s="264">
        <v>43684</v>
      </c>
      <c r="F14695" s="260" t="s">
        <v>1261</v>
      </c>
      <c r="G14695" s="260" t="s">
        <v>2229</v>
      </c>
      <c r="H14695" s="265" t="s">
        <v>2250</v>
      </c>
      <c r="I14695" s="265" t="s">
        <v>135</v>
      </c>
      <c r="J14695" s="265">
        <v>-9.5</v>
      </c>
      <c r="K14695" s="83" t="str">
        <f>IFERROR(IFERROR(VLOOKUP(I14695,'DE-PARA'!B:D,3,0),VLOOKUP(I14695,'DE-PARA'!C:D,2,0)),"NÃO ENCONTRADO")</f>
        <v>Outras Saídas</v>
      </c>
      <c r="L14695" s="50" t="str">
        <f>VLOOKUP(K14695,'Base -Receita-Despesa'!$B:$AS,1,FALSE)</f>
        <v>Outras Saídas</v>
      </c>
    </row>
    <row r="14696" spans="1:12" x14ac:dyDescent="0.3">
      <c r="A14696" s="82" t="str">
        <f t="shared" si="458"/>
        <v>2019</v>
      </c>
      <c r="B14696" s="260" t="s">
        <v>2228</v>
      </c>
      <c r="C14696" s="261" t="s">
        <v>138</v>
      </c>
      <c r="D14696" s="74" t="str">
        <f t="shared" si="459"/>
        <v>ago/2019</v>
      </c>
      <c r="E14696" s="264">
        <v>43684</v>
      </c>
      <c r="F14696" s="260" t="s">
        <v>1261</v>
      </c>
      <c r="G14696" s="260" t="s">
        <v>2229</v>
      </c>
      <c r="H14696" s="265" t="s">
        <v>2250</v>
      </c>
      <c r="I14696" s="265" t="s">
        <v>135</v>
      </c>
      <c r="J14696" s="265">
        <v>-9.5</v>
      </c>
      <c r="K14696" s="83" t="str">
        <f>IFERROR(IFERROR(VLOOKUP(I14696,'DE-PARA'!B:D,3,0),VLOOKUP(I14696,'DE-PARA'!C:D,2,0)),"NÃO ENCONTRADO")</f>
        <v>Outras Saídas</v>
      </c>
      <c r="L14696" s="50" t="str">
        <f>VLOOKUP(K14696,'Base -Receita-Despesa'!$B:$AS,1,FALSE)</f>
        <v>Outras Saídas</v>
      </c>
    </row>
    <row r="14697" spans="1:12" x14ac:dyDescent="0.3">
      <c r="A14697" s="82" t="str">
        <f t="shared" si="458"/>
        <v>2019</v>
      </c>
      <c r="B14697" s="260" t="s">
        <v>2228</v>
      </c>
      <c r="C14697" s="261" t="s">
        <v>138</v>
      </c>
      <c r="D14697" s="74" t="str">
        <f t="shared" si="459"/>
        <v>ago/2019</v>
      </c>
      <c r="E14697" s="264">
        <v>43684</v>
      </c>
      <c r="F14697" s="260" t="s">
        <v>1261</v>
      </c>
      <c r="G14697" s="260" t="s">
        <v>2229</v>
      </c>
      <c r="H14697" s="265" t="s">
        <v>2250</v>
      </c>
      <c r="I14697" s="265" t="s">
        <v>135</v>
      </c>
      <c r="J14697" s="265">
        <v>-9.5</v>
      </c>
      <c r="K14697" s="83" t="str">
        <f>IFERROR(IFERROR(VLOOKUP(I14697,'DE-PARA'!B:D,3,0),VLOOKUP(I14697,'DE-PARA'!C:D,2,0)),"NÃO ENCONTRADO")</f>
        <v>Outras Saídas</v>
      </c>
      <c r="L14697" s="50" t="str">
        <f>VLOOKUP(K14697,'Base -Receita-Despesa'!$B:$AS,1,FALSE)</f>
        <v>Outras Saídas</v>
      </c>
    </row>
    <row r="14698" spans="1:12" x14ac:dyDescent="0.3">
      <c r="A14698" s="82" t="str">
        <f t="shared" ref="A14698:A14761" si="460">IF(K14698="NÃO ENCONTRADO",0,RIGHT(D14698,4))</f>
        <v>2019</v>
      </c>
      <c r="B14698" s="260" t="s">
        <v>2228</v>
      </c>
      <c r="C14698" s="261" t="s">
        <v>138</v>
      </c>
      <c r="D14698" s="74" t="str">
        <f t="shared" si="459"/>
        <v>ago/2019</v>
      </c>
      <c r="E14698" s="264">
        <v>43684</v>
      </c>
      <c r="F14698" s="260" t="s">
        <v>1261</v>
      </c>
      <c r="G14698" s="260" t="s">
        <v>2229</v>
      </c>
      <c r="H14698" s="265" t="s">
        <v>2250</v>
      </c>
      <c r="I14698" s="265" t="s">
        <v>135</v>
      </c>
      <c r="J14698" s="265">
        <v>-9.5</v>
      </c>
      <c r="K14698" s="83" t="str">
        <f>IFERROR(IFERROR(VLOOKUP(I14698,'DE-PARA'!B:D,3,0),VLOOKUP(I14698,'DE-PARA'!C:D,2,0)),"NÃO ENCONTRADO")</f>
        <v>Outras Saídas</v>
      </c>
      <c r="L14698" s="50" t="str">
        <f>VLOOKUP(K14698,'Base -Receita-Despesa'!$B:$AS,1,FALSE)</f>
        <v>Outras Saídas</v>
      </c>
    </row>
    <row r="14699" spans="1:12" x14ac:dyDescent="0.3">
      <c r="A14699" s="82" t="str">
        <f t="shared" si="460"/>
        <v>2019</v>
      </c>
      <c r="B14699" s="260" t="s">
        <v>2228</v>
      </c>
      <c r="C14699" s="261" t="s">
        <v>138</v>
      </c>
      <c r="D14699" s="74" t="str">
        <f t="shared" si="459"/>
        <v>ago/2019</v>
      </c>
      <c r="E14699" s="264">
        <v>43684</v>
      </c>
      <c r="F14699" s="260" t="s">
        <v>1261</v>
      </c>
      <c r="G14699" s="260" t="s">
        <v>2229</v>
      </c>
      <c r="H14699" s="265" t="s">
        <v>2250</v>
      </c>
      <c r="I14699" s="265" t="s">
        <v>135</v>
      </c>
      <c r="J14699" s="265">
        <v>-9.5</v>
      </c>
      <c r="K14699" s="83" t="str">
        <f>IFERROR(IFERROR(VLOOKUP(I14699,'DE-PARA'!B:D,3,0),VLOOKUP(I14699,'DE-PARA'!C:D,2,0)),"NÃO ENCONTRADO")</f>
        <v>Outras Saídas</v>
      </c>
      <c r="L14699" s="50" t="str">
        <f>VLOOKUP(K14699,'Base -Receita-Despesa'!$B:$AS,1,FALSE)</f>
        <v>Outras Saídas</v>
      </c>
    </row>
    <row r="14700" spans="1:12" x14ac:dyDescent="0.3">
      <c r="A14700" s="82" t="str">
        <f t="shared" si="460"/>
        <v>2019</v>
      </c>
      <c r="B14700" s="260" t="s">
        <v>2228</v>
      </c>
      <c r="C14700" s="261" t="s">
        <v>138</v>
      </c>
      <c r="D14700" s="74" t="str">
        <f t="shared" si="459"/>
        <v>ago/2019</v>
      </c>
      <c r="E14700" s="264">
        <v>43685</v>
      </c>
      <c r="F14700" s="260">
        <v>2315346</v>
      </c>
      <c r="G14700" s="260" t="s">
        <v>2229</v>
      </c>
      <c r="H14700" s="265" t="s">
        <v>2684</v>
      </c>
      <c r="I14700" s="265" t="s">
        <v>145</v>
      </c>
      <c r="J14700" s="266">
        <v>-6074.75</v>
      </c>
      <c r="K14700" s="83" t="str">
        <f>IFERROR(IFERROR(VLOOKUP(I14700,'DE-PARA'!B:D,3,0),VLOOKUP(I14700,'DE-PARA'!C:D,2,0)),"NÃO ENCONTRADO")</f>
        <v>Serviços</v>
      </c>
      <c r="L14700" s="50" t="str">
        <f>VLOOKUP(K14700,'Base -Receita-Despesa'!$B:$AS,1,FALSE)</f>
        <v>Serviços</v>
      </c>
    </row>
    <row r="14701" spans="1:12" x14ac:dyDescent="0.3">
      <c r="A14701" s="82" t="str">
        <f t="shared" si="460"/>
        <v>2019</v>
      </c>
      <c r="B14701" s="260" t="s">
        <v>2228</v>
      </c>
      <c r="C14701" s="261" t="s">
        <v>138</v>
      </c>
      <c r="D14701" s="74" t="str">
        <f t="shared" si="459"/>
        <v>ago/2019</v>
      </c>
      <c r="E14701" s="264">
        <v>43685</v>
      </c>
      <c r="F14701" s="260">
        <v>428</v>
      </c>
      <c r="G14701" s="260" t="s">
        <v>2229</v>
      </c>
      <c r="H14701" s="269" t="s">
        <v>4391</v>
      </c>
      <c r="I14701" s="265" t="s">
        <v>2202</v>
      </c>
      <c r="J14701" s="266">
        <v>-5887.6</v>
      </c>
      <c r="K14701" s="83" t="str">
        <f>IFERROR(IFERROR(VLOOKUP(I14701,'DE-PARA'!B:D,3,0),VLOOKUP(I14701,'DE-PARA'!C:D,2,0)),"NÃO ENCONTRADO")</f>
        <v>Serviços</v>
      </c>
      <c r="L14701" s="50" t="str">
        <f>VLOOKUP(K14701,'Base -Receita-Despesa'!$B:$AS,1,FALSE)</f>
        <v>Serviços</v>
      </c>
    </row>
    <row r="14702" spans="1:12" x14ac:dyDescent="0.3">
      <c r="A14702" s="82" t="str">
        <f t="shared" si="460"/>
        <v>2019</v>
      </c>
      <c r="B14702" s="260" t="s">
        <v>2228</v>
      </c>
      <c r="C14702" s="261" t="s">
        <v>138</v>
      </c>
      <c r="D14702" s="74" t="str">
        <f t="shared" si="459"/>
        <v>ago/2019</v>
      </c>
      <c r="E14702" s="264">
        <v>43685</v>
      </c>
      <c r="F14702" s="260">
        <v>8245</v>
      </c>
      <c r="G14702" s="260" t="s">
        <v>2229</v>
      </c>
      <c r="H14702" s="265" t="s">
        <v>2341</v>
      </c>
      <c r="I14702" s="265" t="s">
        <v>232</v>
      </c>
      <c r="J14702" s="265">
        <v>-785.6</v>
      </c>
      <c r="K14702" s="83" t="str">
        <f>IFERROR(IFERROR(VLOOKUP(I14702,'DE-PARA'!B:D,3,0),VLOOKUP(I14702,'DE-PARA'!C:D,2,0)),"NÃO ENCONTRADO")</f>
        <v>Materiais</v>
      </c>
      <c r="L14702" s="50" t="str">
        <f>VLOOKUP(K14702,'Base -Receita-Despesa'!$B:$AS,1,FALSE)</f>
        <v>Materiais</v>
      </c>
    </row>
    <row r="14703" spans="1:12" x14ac:dyDescent="0.3">
      <c r="A14703" s="82" t="str">
        <f t="shared" si="460"/>
        <v>2019</v>
      </c>
      <c r="B14703" s="260" t="s">
        <v>2228</v>
      </c>
      <c r="C14703" s="261" t="s">
        <v>138</v>
      </c>
      <c r="D14703" s="74" t="str">
        <f t="shared" si="459"/>
        <v>ago/2019</v>
      </c>
      <c r="E14703" s="264">
        <v>43685</v>
      </c>
      <c r="F14703" s="260">
        <v>8245</v>
      </c>
      <c r="G14703" s="260" t="s">
        <v>2229</v>
      </c>
      <c r="H14703" s="265" t="s">
        <v>2341</v>
      </c>
      <c r="I14703" s="265" t="s">
        <v>562</v>
      </c>
      <c r="J14703" s="265">
        <v>-175.46</v>
      </c>
      <c r="K14703" s="83" t="str">
        <f>IFERROR(IFERROR(VLOOKUP(I14703,'DE-PARA'!B:D,3,0),VLOOKUP(I14703,'DE-PARA'!C:D,2,0)),"NÃO ENCONTRADO")</f>
        <v>Outras Saídas</v>
      </c>
      <c r="L14703" s="50" t="str">
        <f>VLOOKUP(K14703,'Base -Receita-Despesa'!$B:$AS,1,FALSE)</f>
        <v>Outras Saídas</v>
      </c>
    </row>
    <row r="14704" spans="1:12" x14ac:dyDescent="0.3">
      <c r="A14704" s="82" t="str">
        <f t="shared" si="460"/>
        <v>2019</v>
      </c>
      <c r="B14704" s="260" t="s">
        <v>2228</v>
      </c>
      <c r="C14704" s="261" t="s">
        <v>138</v>
      </c>
      <c r="D14704" s="74" t="str">
        <f t="shared" si="459"/>
        <v>ago/2019</v>
      </c>
      <c r="E14704" s="264">
        <v>43685</v>
      </c>
      <c r="F14704" s="260">
        <v>1309143</v>
      </c>
      <c r="G14704" s="260" t="s">
        <v>2229</v>
      </c>
      <c r="H14704" s="265" t="s">
        <v>4603</v>
      </c>
      <c r="I14704" s="265" t="s">
        <v>540</v>
      </c>
      <c r="J14704" s="265">
        <v>-220</v>
      </c>
      <c r="K14704" s="83" t="str">
        <f>IFERROR(IFERROR(VLOOKUP(I14704,'DE-PARA'!B:D,3,0),VLOOKUP(I14704,'DE-PARA'!C:D,2,0)),"NÃO ENCONTRADO")</f>
        <v>Tributos, Taxas e Contribuições</v>
      </c>
      <c r="L14704" s="50" t="str">
        <f>VLOOKUP(K14704,'Base -Receita-Despesa'!$B:$AS,1,FALSE)</f>
        <v>Tributos, Taxas e Contribuições</v>
      </c>
    </row>
    <row r="14705" spans="1:12" x14ac:dyDescent="0.3">
      <c r="A14705" s="82" t="str">
        <f t="shared" si="460"/>
        <v>2019</v>
      </c>
      <c r="B14705" s="260" t="s">
        <v>2228</v>
      </c>
      <c r="C14705" s="261" t="s">
        <v>138</v>
      </c>
      <c r="D14705" s="74" t="str">
        <f t="shared" si="459"/>
        <v>ago/2019</v>
      </c>
      <c r="E14705" s="264">
        <v>43685</v>
      </c>
      <c r="F14705" s="260">
        <v>1309143</v>
      </c>
      <c r="G14705" s="260" t="s">
        <v>2229</v>
      </c>
      <c r="H14705" s="265" t="s">
        <v>4603</v>
      </c>
      <c r="I14705" s="265" t="s">
        <v>540</v>
      </c>
      <c r="J14705" s="265">
        <v>-220.01</v>
      </c>
      <c r="K14705" s="83" t="str">
        <f>IFERROR(IFERROR(VLOOKUP(I14705,'DE-PARA'!B:D,3,0),VLOOKUP(I14705,'DE-PARA'!C:D,2,0)),"NÃO ENCONTRADO")</f>
        <v>Tributos, Taxas e Contribuições</v>
      </c>
      <c r="L14705" s="50" t="str">
        <f>VLOOKUP(K14705,'Base -Receita-Despesa'!$B:$AS,1,FALSE)</f>
        <v>Tributos, Taxas e Contribuições</v>
      </c>
    </row>
    <row r="14706" spans="1:12" x14ac:dyDescent="0.3">
      <c r="A14706" s="82" t="str">
        <f t="shared" si="460"/>
        <v>2019</v>
      </c>
      <c r="B14706" s="260" t="s">
        <v>2228</v>
      </c>
      <c r="C14706" s="261" t="s">
        <v>138</v>
      </c>
      <c r="D14706" s="74" t="str">
        <f t="shared" si="459"/>
        <v>ago/2019</v>
      </c>
      <c r="E14706" s="264">
        <v>43685</v>
      </c>
      <c r="F14706" s="260">
        <v>764165</v>
      </c>
      <c r="G14706" s="260" t="s">
        <v>2330</v>
      </c>
      <c r="H14706" s="265" t="s">
        <v>4582</v>
      </c>
      <c r="I14706" s="265" t="s">
        <v>2181</v>
      </c>
      <c r="J14706" s="266">
        <v>-4776.63</v>
      </c>
      <c r="K14706" s="83" t="str">
        <f>IFERROR(IFERROR(VLOOKUP(I14706,'DE-PARA'!B:D,3,0),VLOOKUP(I14706,'DE-PARA'!C:D,2,0)),"NÃO ENCONTRADO")</f>
        <v>Materiais</v>
      </c>
      <c r="L14706" s="50" t="str">
        <f>VLOOKUP(K14706,'Base -Receita-Despesa'!$B:$AS,1,FALSE)</f>
        <v>Materiais</v>
      </c>
    </row>
    <row r="14707" spans="1:12" x14ac:dyDescent="0.3">
      <c r="A14707" s="82" t="str">
        <f t="shared" si="460"/>
        <v>2019</v>
      </c>
      <c r="B14707" s="260" t="s">
        <v>2228</v>
      </c>
      <c r="C14707" s="261" t="s">
        <v>138</v>
      </c>
      <c r="D14707" s="74" t="str">
        <f t="shared" si="459"/>
        <v>ago/2019</v>
      </c>
      <c r="E14707" s="264">
        <v>43685</v>
      </c>
      <c r="F14707" s="263">
        <v>14633</v>
      </c>
      <c r="G14707" s="260" t="s">
        <v>2229</v>
      </c>
      <c r="H14707" s="267" t="s">
        <v>4661</v>
      </c>
      <c r="I14707" s="267" t="s">
        <v>120</v>
      </c>
      <c r="J14707" s="266">
        <v>-1250</v>
      </c>
      <c r="K14707" s="83" t="str">
        <f>IFERROR(IFERROR(VLOOKUP(I14707,'DE-PARA'!B:D,3,0),VLOOKUP(I14707,'DE-PARA'!C:D,2,0)),"NÃO ENCONTRADO")</f>
        <v>Serviços</v>
      </c>
      <c r="L14707" s="50" t="str">
        <f>VLOOKUP(K14707,'Base -Receita-Despesa'!$B:$AS,1,FALSE)</f>
        <v>Serviços</v>
      </c>
    </row>
    <row r="14708" spans="1:12" x14ac:dyDescent="0.3">
      <c r="A14708" s="82" t="str">
        <f t="shared" si="460"/>
        <v>2019</v>
      </c>
      <c r="B14708" s="260" t="s">
        <v>2228</v>
      </c>
      <c r="C14708" s="261" t="s">
        <v>138</v>
      </c>
      <c r="D14708" s="74" t="str">
        <f t="shared" si="459"/>
        <v>ago/2019</v>
      </c>
      <c r="E14708" s="264">
        <v>43685</v>
      </c>
      <c r="F14708" s="260">
        <v>144015</v>
      </c>
      <c r="G14708" s="260" t="s">
        <v>2229</v>
      </c>
      <c r="H14708" s="265" t="s">
        <v>4662</v>
      </c>
      <c r="I14708" s="265" t="s">
        <v>2188</v>
      </c>
      <c r="J14708" s="266">
        <v>-5543.16</v>
      </c>
      <c r="K14708" s="83" t="str">
        <f>IFERROR(IFERROR(VLOOKUP(I14708,'DE-PARA'!B:D,3,0),VLOOKUP(I14708,'DE-PARA'!C:D,2,0)),"NÃO ENCONTRADO")</f>
        <v>Materiais</v>
      </c>
      <c r="L14708" s="50" t="str">
        <f>VLOOKUP(K14708,'Base -Receita-Despesa'!$B:$AS,1,FALSE)</f>
        <v>Materiais</v>
      </c>
    </row>
    <row r="14709" spans="1:12" x14ac:dyDescent="0.3">
      <c r="A14709" s="82" t="str">
        <f t="shared" si="460"/>
        <v>2019</v>
      </c>
      <c r="B14709" s="260" t="s">
        <v>2228</v>
      </c>
      <c r="C14709" s="261" t="s">
        <v>138</v>
      </c>
      <c r="D14709" s="74" t="str">
        <f t="shared" si="459"/>
        <v>ago/2019</v>
      </c>
      <c r="E14709" s="264">
        <v>43685</v>
      </c>
      <c r="F14709" s="260">
        <v>3903</v>
      </c>
      <c r="G14709" s="260" t="s">
        <v>2229</v>
      </c>
      <c r="H14709" s="265" t="s">
        <v>4441</v>
      </c>
      <c r="I14709" s="265" t="s">
        <v>2182</v>
      </c>
      <c r="J14709" s="265">
        <v>-82</v>
      </c>
      <c r="K14709" s="83" t="str">
        <f>IFERROR(IFERROR(VLOOKUP(I14709,'DE-PARA'!B:D,3,0),VLOOKUP(I14709,'DE-PARA'!C:D,2,0)),"NÃO ENCONTRADO")</f>
        <v>Materiais</v>
      </c>
      <c r="L14709" s="50" t="str">
        <f>VLOOKUP(K14709,'Base -Receita-Despesa'!$B:$AS,1,FALSE)</f>
        <v>Materiais</v>
      </c>
    </row>
    <row r="14710" spans="1:12" x14ac:dyDescent="0.3">
      <c r="A14710" s="82" t="str">
        <f t="shared" si="460"/>
        <v>2019</v>
      </c>
      <c r="B14710" s="260" t="s">
        <v>2228</v>
      </c>
      <c r="C14710" s="261" t="s">
        <v>138</v>
      </c>
      <c r="D14710" s="74" t="str">
        <f t="shared" si="459"/>
        <v>ago/2019</v>
      </c>
      <c r="E14710" s="264">
        <v>43685</v>
      </c>
      <c r="F14710" s="260">
        <v>3942</v>
      </c>
      <c r="G14710" s="260" t="s">
        <v>2229</v>
      </c>
      <c r="H14710" s="265" t="s">
        <v>4441</v>
      </c>
      <c r="I14710" s="265" t="s">
        <v>2182</v>
      </c>
      <c r="J14710" s="265">
        <v>-382.5</v>
      </c>
      <c r="K14710" s="83" t="str">
        <f>IFERROR(IFERROR(VLOOKUP(I14710,'DE-PARA'!B:D,3,0),VLOOKUP(I14710,'DE-PARA'!C:D,2,0)),"NÃO ENCONTRADO")</f>
        <v>Materiais</v>
      </c>
      <c r="L14710" s="50" t="str">
        <f>VLOOKUP(K14710,'Base -Receita-Despesa'!$B:$AS,1,FALSE)</f>
        <v>Materiais</v>
      </c>
    </row>
    <row r="14711" spans="1:12" x14ac:dyDescent="0.3">
      <c r="A14711" s="82" t="str">
        <f t="shared" si="460"/>
        <v>2019</v>
      </c>
      <c r="B14711" s="260" t="s">
        <v>2228</v>
      </c>
      <c r="C14711" s="261" t="s">
        <v>138</v>
      </c>
      <c r="D14711" s="74" t="str">
        <f t="shared" si="459"/>
        <v>ago/2019</v>
      </c>
      <c r="E14711" s="264">
        <v>43685</v>
      </c>
      <c r="F14711" s="260">
        <v>3789</v>
      </c>
      <c r="G14711" s="260" t="s">
        <v>2229</v>
      </c>
      <c r="H14711" s="265" t="s">
        <v>4441</v>
      </c>
      <c r="I14711" s="265" t="s">
        <v>2182</v>
      </c>
      <c r="J14711" s="265">
        <v>-299.8</v>
      </c>
      <c r="K14711" s="83" t="str">
        <f>IFERROR(IFERROR(VLOOKUP(I14711,'DE-PARA'!B:D,3,0),VLOOKUP(I14711,'DE-PARA'!C:D,2,0)),"NÃO ENCONTRADO")</f>
        <v>Materiais</v>
      </c>
      <c r="L14711" s="50" t="str">
        <f>VLOOKUP(K14711,'Base -Receita-Despesa'!$B:$AS,1,FALSE)</f>
        <v>Materiais</v>
      </c>
    </row>
    <row r="14712" spans="1:12" x14ac:dyDescent="0.3">
      <c r="A14712" s="82" t="str">
        <f t="shared" si="460"/>
        <v>2019</v>
      </c>
      <c r="B14712" s="260" t="s">
        <v>2228</v>
      </c>
      <c r="C14712" s="261" t="s">
        <v>138</v>
      </c>
      <c r="D14712" s="74" t="str">
        <f t="shared" si="459"/>
        <v>ago/2019</v>
      </c>
      <c r="E14712" s="264">
        <v>43685</v>
      </c>
      <c r="F14712" s="260" t="s">
        <v>1070</v>
      </c>
      <c r="G14712" s="260" t="s">
        <v>2229</v>
      </c>
      <c r="H14712" s="265" t="s">
        <v>1071</v>
      </c>
      <c r="I14712" s="265" t="s">
        <v>2237</v>
      </c>
      <c r="J14712" s="266">
        <v>25745.01</v>
      </c>
      <c r="K14712" s="83" t="str">
        <f>IFERROR(IFERROR(VLOOKUP(I14712,'DE-PARA'!B:D,3,0),VLOOKUP(I14712,'DE-PARA'!C:D,2,0)),"NÃO ENCONTRADO")</f>
        <v>Entrada Conta Aplicação (+)</v>
      </c>
      <c r="L14712" s="50" t="str">
        <f>VLOOKUP(K14712,'Base -Receita-Despesa'!$B:$AS,1,FALSE)</f>
        <v>ENTRADA CONTA APLICAÇÃO (+)</v>
      </c>
    </row>
    <row r="14713" spans="1:12" x14ac:dyDescent="0.3">
      <c r="A14713" s="82" t="str">
        <f t="shared" si="460"/>
        <v>2019</v>
      </c>
      <c r="B14713" s="260" t="s">
        <v>2228</v>
      </c>
      <c r="C14713" s="261" t="s">
        <v>138</v>
      </c>
      <c r="D14713" s="74" t="str">
        <f t="shared" si="459"/>
        <v>ago/2019</v>
      </c>
      <c r="E14713" s="264">
        <v>43685</v>
      </c>
      <c r="F14713" s="260" t="s">
        <v>1261</v>
      </c>
      <c r="G14713" s="260" t="s">
        <v>2229</v>
      </c>
      <c r="H14713" s="265" t="s">
        <v>2250</v>
      </c>
      <c r="I14713" s="265" t="s">
        <v>135</v>
      </c>
      <c r="J14713" s="265">
        <v>-9.5</v>
      </c>
      <c r="K14713" s="83" t="str">
        <f>IFERROR(IFERROR(VLOOKUP(I14713,'DE-PARA'!B:D,3,0),VLOOKUP(I14713,'DE-PARA'!C:D,2,0)),"NÃO ENCONTRADO")</f>
        <v>Outras Saídas</v>
      </c>
      <c r="L14713" s="50" t="str">
        <f>VLOOKUP(K14713,'Base -Receita-Despesa'!$B:$AS,1,FALSE)</f>
        <v>Outras Saídas</v>
      </c>
    </row>
    <row r="14714" spans="1:12" x14ac:dyDescent="0.3">
      <c r="A14714" s="82" t="str">
        <f t="shared" si="460"/>
        <v>2019</v>
      </c>
      <c r="B14714" s="260" t="s">
        <v>2228</v>
      </c>
      <c r="C14714" s="261" t="s">
        <v>138</v>
      </c>
      <c r="D14714" s="74" t="str">
        <f t="shared" si="459"/>
        <v>ago/2019</v>
      </c>
      <c r="E14714" s="264">
        <v>43685</v>
      </c>
      <c r="F14714" s="260" t="s">
        <v>1261</v>
      </c>
      <c r="G14714" s="260" t="s">
        <v>2229</v>
      </c>
      <c r="H14714" s="265" t="s">
        <v>2250</v>
      </c>
      <c r="I14714" s="265" t="s">
        <v>135</v>
      </c>
      <c r="J14714" s="265">
        <v>-9.5</v>
      </c>
      <c r="K14714" s="83" t="str">
        <f>IFERROR(IFERROR(VLOOKUP(I14714,'DE-PARA'!B:D,3,0),VLOOKUP(I14714,'DE-PARA'!C:D,2,0)),"NÃO ENCONTRADO")</f>
        <v>Outras Saídas</v>
      </c>
      <c r="L14714" s="50" t="str">
        <f>VLOOKUP(K14714,'Base -Receita-Despesa'!$B:$AS,1,FALSE)</f>
        <v>Outras Saídas</v>
      </c>
    </row>
    <row r="14715" spans="1:12" x14ac:dyDescent="0.3">
      <c r="A14715" s="82" t="str">
        <f t="shared" si="460"/>
        <v>2019</v>
      </c>
      <c r="B14715" s="260" t="s">
        <v>2228</v>
      </c>
      <c r="C14715" s="261" t="s">
        <v>138</v>
      </c>
      <c r="D14715" s="74" t="str">
        <f t="shared" si="459"/>
        <v>ago/2019</v>
      </c>
      <c r="E14715" s="264">
        <v>43685</v>
      </c>
      <c r="F14715" s="260" t="s">
        <v>1261</v>
      </c>
      <c r="G14715" s="260" t="s">
        <v>2229</v>
      </c>
      <c r="H14715" s="265" t="s">
        <v>2250</v>
      </c>
      <c r="I14715" s="265" t="s">
        <v>135</v>
      </c>
      <c r="J14715" s="265">
        <v>-9.5</v>
      </c>
      <c r="K14715" s="83" t="str">
        <f>IFERROR(IFERROR(VLOOKUP(I14715,'DE-PARA'!B:D,3,0),VLOOKUP(I14715,'DE-PARA'!C:D,2,0)),"NÃO ENCONTRADO")</f>
        <v>Outras Saídas</v>
      </c>
      <c r="L14715" s="50" t="str">
        <f>VLOOKUP(K14715,'Base -Receita-Despesa'!$B:$AS,1,FALSE)</f>
        <v>Outras Saídas</v>
      </c>
    </row>
    <row r="14716" spans="1:12" x14ac:dyDescent="0.3">
      <c r="A14716" s="82" t="str">
        <f t="shared" si="460"/>
        <v>2019</v>
      </c>
      <c r="B14716" s="260" t="s">
        <v>2228</v>
      </c>
      <c r="C14716" s="261" t="s">
        <v>138</v>
      </c>
      <c r="D14716" s="74" t="str">
        <f t="shared" si="459"/>
        <v>ago/2019</v>
      </c>
      <c r="E14716" s="264">
        <v>43685</v>
      </c>
      <c r="F14716" s="260" t="s">
        <v>1261</v>
      </c>
      <c r="G14716" s="260" t="s">
        <v>2229</v>
      </c>
      <c r="H14716" s="265" t="s">
        <v>2250</v>
      </c>
      <c r="I14716" s="265" t="s">
        <v>135</v>
      </c>
      <c r="J14716" s="265">
        <v>-9.5</v>
      </c>
      <c r="K14716" s="83" t="str">
        <f>IFERROR(IFERROR(VLOOKUP(I14716,'DE-PARA'!B:D,3,0),VLOOKUP(I14716,'DE-PARA'!C:D,2,0)),"NÃO ENCONTRADO")</f>
        <v>Outras Saídas</v>
      </c>
      <c r="L14716" s="50" t="str">
        <f>VLOOKUP(K14716,'Base -Receita-Despesa'!$B:$AS,1,FALSE)</f>
        <v>Outras Saídas</v>
      </c>
    </row>
    <row r="14717" spans="1:12" x14ac:dyDescent="0.3">
      <c r="A14717" s="82" t="str">
        <f t="shared" si="460"/>
        <v>2019</v>
      </c>
      <c r="B14717" s="260" t="s">
        <v>2228</v>
      </c>
      <c r="C14717" s="261" t="s">
        <v>138</v>
      </c>
      <c r="D14717" s="74" t="str">
        <f t="shared" si="459"/>
        <v>ago/2019</v>
      </c>
      <c r="E14717" s="264">
        <v>43685</v>
      </c>
      <c r="F14717" s="260" t="s">
        <v>1261</v>
      </c>
      <c r="G14717" s="260" t="s">
        <v>2229</v>
      </c>
      <c r="H14717" s="265" t="s">
        <v>2250</v>
      </c>
      <c r="I14717" s="265" t="s">
        <v>135</v>
      </c>
      <c r="J14717" s="265">
        <v>-9.5</v>
      </c>
      <c r="K14717" s="83" t="str">
        <f>IFERROR(IFERROR(VLOOKUP(I14717,'DE-PARA'!B:D,3,0),VLOOKUP(I14717,'DE-PARA'!C:D,2,0)),"NÃO ENCONTRADO")</f>
        <v>Outras Saídas</v>
      </c>
      <c r="L14717" s="50" t="str">
        <f>VLOOKUP(K14717,'Base -Receita-Despesa'!$B:$AS,1,FALSE)</f>
        <v>Outras Saídas</v>
      </c>
    </row>
    <row r="14718" spans="1:12" x14ac:dyDescent="0.3">
      <c r="A14718" s="82" t="str">
        <f t="shared" si="460"/>
        <v>2019</v>
      </c>
      <c r="B14718" s="260" t="s">
        <v>2228</v>
      </c>
      <c r="C14718" s="261" t="s">
        <v>138</v>
      </c>
      <c r="D14718" s="74" t="str">
        <f t="shared" si="459"/>
        <v>ago/2019</v>
      </c>
      <c r="E14718" s="264">
        <v>43686</v>
      </c>
      <c r="F14718" s="260">
        <v>37639</v>
      </c>
      <c r="G14718" s="260" t="s">
        <v>2229</v>
      </c>
      <c r="H14718" s="265" t="s">
        <v>4380</v>
      </c>
      <c r="I14718" s="265" t="s">
        <v>120</v>
      </c>
      <c r="J14718" s="266">
        <v>-1574.64</v>
      </c>
      <c r="K14718" s="83" t="str">
        <f>IFERROR(IFERROR(VLOOKUP(I14718,'DE-PARA'!B:D,3,0),VLOOKUP(I14718,'DE-PARA'!C:D,2,0)),"NÃO ENCONTRADO")</f>
        <v>Serviços</v>
      </c>
      <c r="L14718" s="50" t="str">
        <f>VLOOKUP(K14718,'Base -Receita-Despesa'!$B:$AS,1,FALSE)</f>
        <v>Serviços</v>
      </c>
    </row>
    <row r="14719" spans="1:12" x14ac:dyDescent="0.3">
      <c r="A14719" s="82" t="str">
        <f t="shared" si="460"/>
        <v>2019</v>
      </c>
      <c r="B14719" s="260" t="s">
        <v>2228</v>
      </c>
      <c r="C14719" s="261" t="s">
        <v>138</v>
      </c>
      <c r="D14719" s="74" t="str">
        <f t="shared" si="459"/>
        <v>ago/2019</v>
      </c>
      <c r="E14719" s="264">
        <v>43686</v>
      </c>
      <c r="F14719" s="260" t="s">
        <v>1070</v>
      </c>
      <c r="G14719" s="260" t="s">
        <v>2229</v>
      </c>
      <c r="H14719" s="265" t="s">
        <v>1071</v>
      </c>
      <c r="I14719" s="265" t="s">
        <v>2237</v>
      </c>
      <c r="J14719" s="266">
        <v>1584.14</v>
      </c>
      <c r="K14719" s="83" t="str">
        <f>IFERROR(IFERROR(VLOOKUP(I14719,'DE-PARA'!B:D,3,0),VLOOKUP(I14719,'DE-PARA'!C:D,2,0)),"NÃO ENCONTRADO")</f>
        <v>Entrada Conta Aplicação (+)</v>
      </c>
      <c r="L14719" s="50" t="str">
        <f>VLOOKUP(K14719,'Base -Receita-Despesa'!$B:$AS,1,FALSE)</f>
        <v>ENTRADA CONTA APLICAÇÃO (+)</v>
      </c>
    </row>
    <row r="14720" spans="1:12" x14ac:dyDescent="0.3">
      <c r="A14720" s="82" t="str">
        <f t="shared" si="460"/>
        <v>2019</v>
      </c>
      <c r="B14720" s="260" t="s">
        <v>2228</v>
      </c>
      <c r="C14720" s="261" t="s">
        <v>138</v>
      </c>
      <c r="D14720" s="74" t="str">
        <f t="shared" si="459"/>
        <v>ago/2019</v>
      </c>
      <c r="E14720" s="264">
        <v>43686</v>
      </c>
      <c r="F14720" s="260" t="s">
        <v>1261</v>
      </c>
      <c r="G14720" s="260" t="s">
        <v>2229</v>
      </c>
      <c r="H14720" s="265" t="s">
        <v>2250</v>
      </c>
      <c r="I14720" s="265" t="s">
        <v>135</v>
      </c>
      <c r="J14720" s="265">
        <v>-9.5</v>
      </c>
      <c r="K14720" s="83" t="str">
        <f>IFERROR(IFERROR(VLOOKUP(I14720,'DE-PARA'!B:D,3,0),VLOOKUP(I14720,'DE-PARA'!C:D,2,0)),"NÃO ENCONTRADO")</f>
        <v>Outras Saídas</v>
      </c>
      <c r="L14720" s="50" t="str">
        <f>VLOOKUP(K14720,'Base -Receita-Despesa'!$B:$AS,1,FALSE)</f>
        <v>Outras Saídas</v>
      </c>
    </row>
    <row r="14721" spans="1:12" x14ac:dyDescent="0.3">
      <c r="A14721" s="82" t="str">
        <f t="shared" si="460"/>
        <v>2019</v>
      </c>
      <c r="B14721" s="260" t="s">
        <v>2228</v>
      </c>
      <c r="C14721" s="261" t="s">
        <v>138</v>
      </c>
      <c r="D14721" s="74" t="str">
        <f t="shared" si="459"/>
        <v>ago/2019</v>
      </c>
      <c r="E14721" s="264">
        <v>43689</v>
      </c>
      <c r="F14721" s="260" t="s">
        <v>4423</v>
      </c>
      <c r="G14721" s="260" t="s">
        <v>2229</v>
      </c>
      <c r="H14721" s="265" t="s">
        <v>4663</v>
      </c>
      <c r="I14721" s="265" t="s">
        <v>540</v>
      </c>
      <c r="J14721" s="265">
        <v>-347.31</v>
      </c>
      <c r="K14721" s="83" t="str">
        <f>IFERROR(IFERROR(VLOOKUP(I14721,'DE-PARA'!B:D,3,0),VLOOKUP(I14721,'DE-PARA'!C:D,2,0)),"NÃO ENCONTRADO")</f>
        <v>Tributos, Taxas e Contribuições</v>
      </c>
      <c r="L14721" s="50" t="str">
        <f>VLOOKUP(K14721,'Base -Receita-Despesa'!$B:$AS,1,FALSE)</f>
        <v>Tributos, Taxas e Contribuições</v>
      </c>
    </row>
    <row r="14722" spans="1:12" x14ac:dyDescent="0.3">
      <c r="A14722" s="82" t="str">
        <f t="shared" si="460"/>
        <v>2019</v>
      </c>
      <c r="B14722" s="260" t="s">
        <v>2228</v>
      </c>
      <c r="C14722" s="261" t="s">
        <v>138</v>
      </c>
      <c r="D14722" s="74" t="str">
        <f t="shared" si="459"/>
        <v>ago/2019</v>
      </c>
      <c r="E14722" s="264">
        <v>43689</v>
      </c>
      <c r="F14722" s="260">
        <v>157853</v>
      </c>
      <c r="G14722" s="260" t="s">
        <v>2229</v>
      </c>
      <c r="H14722" s="265" t="s">
        <v>1337</v>
      </c>
      <c r="I14722" s="265" t="s">
        <v>145</v>
      </c>
      <c r="J14722" s="265">
        <v>-597.97</v>
      </c>
      <c r="K14722" s="83" t="str">
        <f>IFERROR(IFERROR(VLOOKUP(I14722,'DE-PARA'!B:D,3,0),VLOOKUP(I14722,'DE-PARA'!C:D,2,0)),"NÃO ENCONTRADO")</f>
        <v>Serviços</v>
      </c>
      <c r="L14722" s="50" t="str">
        <f>VLOOKUP(K14722,'Base -Receita-Despesa'!$B:$AS,1,FALSE)</f>
        <v>Serviços</v>
      </c>
    </row>
    <row r="14723" spans="1:12" x14ac:dyDescent="0.3">
      <c r="A14723" s="82" t="str">
        <f t="shared" si="460"/>
        <v>2019</v>
      </c>
      <c r="B14723" s="260" t="s">
        <v>2228</v>
      </c>
      <c r="C14723" s="261" t="s">
        <v>138</v>
      </c>
      <c r="D14723" s="74" t="str">
        <f t="shared" si="459"/>
        <v>ago/2019</v>
      </c>
      <c r="E14723" s="264">
        <v>43689</v>
      </c>
      <c r="F14723" s="260">
        <v>1094384</v>
      </c>
      <c r="G14723" s="260" t="s">
        <v>2232</v>
      </c>
      <c r="H14723" s="265" t="s">
        <v>2605</v>
      </c>
      <c r="I14723" s="265" t="s">
        <v>2182</v>
      </c>
      <c r="J14723" s="266">
        <v>-4611.0200000000004</v>
      </c>
      <c r="K14723" s="83" t="str">
        <f>IFERROR(IFERROR(VLOOKUP(I14723,'DE-PARA'!B:D,3,0),VLOOKUP(I14723,'DE-PARA'!C:D,2,0)),"NÃO ENCONTRADO")</f>
        <v>Materiais</v>
      </c>
      <c r="L14723" s="50" t="str">
        <f>VLOOKUP(K14723,'Base -Receita-Despesa'!$B:$AS,1,FALSE)</f>
        <v>Materiais</v>
      </c>
    </row>
    <row r="14724" spans="1:12" x14ac:dyDescent="0.3">
      <c r="A14724" s="82" t="str">
        <f t="shared" si="460"/>
        <v>2019</v>
      </c>
      <c r="B14724" s="260" t="s">
        <v>2228</v>
      </c>
      <c r="C14724" s="261" t="s">
        <v>138</v>
      </c>
      <c r="D14724" s="74" t="str">
        <f t="shared" ref="D14724:D14787" si="461">TEXT(E14724,"mmm/aaaa")</f>
        <v>ago/2019</v>
      </c>
      <c r="E14724" s="264">
        <v>43689</v>
      </c>
      <c r="F14724" s="260">
        <v>43931</v>
      </c>
      <c r="G14724" s="260" t="s">
        <v>2229</v>
      </c>
      <c r="H14724" s="265" t="s">
        <v>2317</v>
      </c>
      <c r="I14724" s="265" t="s">
        <v>846</v>
      </c>
      <c r="J14724" s="265">
        <v>-66.13</v>
      </c>
      <c r="K14724" s="83" t="str">
        <f>IFERROR(IFERROR(VLOOKUP(I14724,'DE-PARA'!B:D,3,0),VLOOKUP(I14724,'DE-PARA'!C:D,2,0)),"NÃO ENCONTRADO")</f>
        <v>Pessoal</v>
      </c>
      <c r="L14724" s="50" t="str">
        <f>VLOOKUP(K14724,'Base -Receita-Despesa'!$B:$AS,1,FALSE)</f>
        <v>Pessoal</v>
      </c>
    </row>
    <row r="14725" spans="1:12" x14ac:dyDescent="0.3">
      <c r="A14725" s="82" t="str">
        <f t="shared" si="460"/>
        <v>2019</v>
      </c>
      <c r="B14725" s="260" t="s">
        <v>2228</v>
      </c>
      <c r="C14725" s="261" t="s">
        <v>138</v>
      </c>
      <c r="D14725" s="74" t="str">
        <f t="shared" si="461"/>
        <v>ago/2019</v>
      </c>
      <c r="E14725" s="264">
        <v>43689</v>
      </c>
      <c r="F14725" s="260">
        <v>11236</v>
      </c>
      <c r="G14725" s="260" t="s">
        <v>2229</v>
      </c>
      <c r="H14725" s="265" t="s">
        <v>4369</v>
      </c>
      <c r="I14725" s="265" t="s">
        <v>2183</v>
      </c>
      <c r="J14725" s="266">
        <v>-1769.1</v>
      </c>
      <c r="K14725" s="83" t="str">
        <f>IFERROR(IFERROR(VLOOKUP(I14725,'DE-PARA'!B:D,3,0),VLOOKUP(I14725,'DE-PARA'!C:D,2,0)),"NÃO ENCONTRADO")</f>
        <v>Materiais</v>
      </c>
      <c r="L14725" s="50" t="str">
        <f>VLOOKUP(K14725,'Base -Receita-Despesa'!$B:$AS,1,FALSE)</f>
        <v>Materiais</v>
      </c>
    </row>
    <row r="14726" spans="1:12" x14ac:dyDescent="0.3">
      <c r="A14726" s="82" t="str">
        <f t="shared" si="460"/>
        <v>2019</v>
      </c>
      <c r="B14726" s="260" t="s">
        <v>2228</v>
      </c>
      <c r="C14726" s="261" t="s">
        <v>138</v>
      </c>
      <c r="D14726" s="74" t="str">
        <f t="shared" si="461"/>
        <v>ago/2019</v>
      </c>
      <c r="E14726" s="264">
        <v>43689</v>
      </c>
      <c r="F14726" s="260" t="s">
        <v>1070</v>
      </c>
      <c r="G14726" s="260" t="s">
        <v>2229</v>
      </c>
      <c r="H14726" s="265" t="s">
        <v>1071</v>
      </c>
      <c r="I14726" s="265" t="s">
        <v>2237</v>
      </c>
      <c r="J14726" s="266">
        <v>7401.03</v>
      </c>
      <c r="K14726" s="83" t="str">
        <f>IFERROR(IFERROR(VLOOKUP(I14726,'DE-PARA'!B:D,3,0),VLOOKUP(I14726,'DE-PARA'!C:D,2,0)),"NÃO ENCONTRADO")</f>
        <v>Entrada Conta Aplicação (+)</v>
      </c>
      <c r="L14726" s="50" t="str">
        <f>VLOOKUP(K14726,'Base -Receita-Despesa'!$B:$AS,1,FALSE)</f>
        <v>ENTRADA CONTA APLICAÇÃO (+)</v>
      </c>
    </row>
    <row r="14727" spans="1:12" x14ac:dyDescent="0.3">
      <c r="A14727" s="82" t="str">
        <f t="shared" si="460"/>
        <v>2019</v>
      </c>
      <c r="B14727" s="260" t="s">
        <v>2228</v>
      </c>
      <c r="C14727" s="261" t="s">
        <v>138</v>
      </c>
      <c r="D14727" s="74" t="str">
        <f t="shared" si="461"/>
        <v>ago/2019</v>
      </c>
      <c r="E14727" s="264">
        <v>43689</v>
      </c>
      <c r="F14727" s="260" t="s">
        <v>1261</v>
      </c>
      <c r="G14727" s="260" t="s">
        <v>2229</v>
      </c>
      <c r="H14727" s="265" t="s">
        <v>2250</v>
      </c>
      <c r="I14727" s="265" t="s">
        <v>135</v>
      </c>
      <c r="J14727" s="265">
        <v>-9.5</v>
      </c>
      <c r="K14727" s="83" t="str">
        <f>IFERROR(IFERROR(VLOOKUP(I14727,'DE-PARA'!B:D,3,0),VLOOKUP(I14727,'DE-PARA'!C:D,2,0)),"NÃO ENCONTRADO")</f>
        <v>Outras Saídas</v>
      </c>
      <c r="L14727" s="50" t="str">
        <f>VLOOKUP(K14727,'Base -Receita-Despesa'!$B:$AS,1,FALSE)</f>
        <v>Outras Saídas</v>
      </c>
    </row>
    <row r="14728" spans="1:12" x14ac:dyDescent="0.3">
      <c r="A14728" s="82" t="str">
        <f t="shared" si="460"/>
        <v>2019</v>
      </c>
      <c r="B14728" s="260" t="s">
        <v>2228</v>
      </c>
      <c r="C14728" s="261" t="s">
        <v>138</v>
      </c>
      <c r="D14728" s="74" t="str">
        <f t="shared" si="461"/>
        <v>ago/2019</v>
      </c>
      <c r="E14728" s="264">
        <v>43690</v>
      </c>
      <c r="F14728" s="262">
        <v>39843</v>
      </c>
      <c r="G14728" s="260" t="s">
        <v>2229</v>
      </c>
      <c r="H14728" s="265" t="s">
        <v>2231</v>
      </c>
      <c r="I14728" s="265" t="s">
        <v>2185</v>
      </c>
      <c r="J14728" s="265">
        <v>-950</v>
      </c>
      <c r="K14728" s="83" t="str">
        <f>IFERROR(IFERROR(VLOOKUP(I14728,'DE-PARA'!B:D,3,0),VLOOKUP(I14728,'DE-PARA'!C:D,2,0)),"NÃO ENCONTRADO")</f>
        <v>Materiais</v>
      </c>
      <c r="L14728" s="50" t="str">
        <f>VLOOKUP(K14728,'Base -Receita-Despesa'!$B:$AS,1,FALSE)</f>
        <v>Materiais</v>
      </c>
    </row>
    <row r="14729" spans="1:12" x14ac:dyDescent="0.3">
      <c r="A14729" s="82" t="str">
        <f t="shared" si="460"/>
        <v>2019</v>
      </c>
      <c r="B14729" s="260" t="s">
        <v>2228</v>
      </c>
      <c r="C14729" s="261" t="s">
        <v>138</v>
      </c>
      <c r="D14729" s="74" t="str">
        <f t="shared" si="461"/>
        <v>ago/2019</v>
      </c>
      <c r="E14729" s="264">
        <v>43690</v>
      </c>
      <c r="F14729" s="260" t="s">
        <v>4539</v>
      </c>
      <c r="G14729" s="260" t="s">
        <v>2229</v>
      </c>
      <c r="H14729" s="265" t="s">
        <v>4664</v>
      </c>
      <c r="I14729" s="265" t="s">
        <v>195</v>
      </c>
      <c r="J14729" s="266">
        <v>-135599.48000000001</v>
      </c>
      <c r="K14729" s="83" t="str">
        <f>IFERROR(IFERROR(VLOOKUP(I14729,'DE-PARA'!B:D,3,0),VLOOKUP(I14729,'DE-PARA'!C:D,2,0)),"NÃO ENCONTRADO")</f>
        <v>Encargos sobre Folha de Pagamento</v>
      </c>
      <c r="L14729" s="50" t="str">
        <f>VLOOKUP(K14729,'Base -Receita-Despesa'!$B:$AS,1,FALSE)</f>
        <v>Encargos sobre Folha de Pagamento</v>
      </c>
    </row>
    <row r="14730" spans="1:12" x14ac:dyDescent="0.3">
      <c r="A14730" s="82" t="str">
        <f t="shared" si="460"/>
        <v>2019</v>
      </c>
      <c r="B14730" s="260" t="s">
        <v>2228</v>
      </c>
      <c r="C14730" s="261" t="s">
        <v>138</v>
      </c>
      <c r="D14730" s="74" t="str">
        <f t="shared" si="461"/>
        <v>ago/2019</v>
      </c>
      <c r="E14730" s="264">
        <v>43690</v>
      </c>
      <c r="F14730" s="260" t="s">
        <v>4565</v>
      </c>
      <c r="G14730" s="260" t="s">
        <v>2229</v>
      </c>
      <c r="H14730" s="265" t="s">
        <v>4665</v>
      </c>
      <c r="I14730" s="265" t="s">
        <v>194</v>
      </c>
      <c r="J14730" s="266">
        <v>-23947.03</v>
      </c>
      <c r="K14730" s="83" t="str">
        <f>IFERROR(IFERROR(VLOOKUP(I14730,'DE-PARA'!B:D,3,0),VLOOKUP(I14730,'DE-PARA'!C:D,2,0)),"NÃO ENCONTRADO")</f>
        <v>Encargos sobre Folha de Pagamento</v>
      </c>
      <c r="L14730" s="50" t="str">
        <f>VLOOKUP(K14730,'Base -Receita-Despesa'!$B:$AS,1,FALSE)</f>
        <v>Encargos sobre Folha de Pagamento</v>
      </c>
    </row>
    <row r="14731" spans="1:12" x14ac:dyDescent="0.3">
      <c r="A14731" s="82" t="str">
        <f t="shared" si="460"/>
        <v>2019</v>
      </c>
      <c r="B14731" s="260" t="s">
        <v>2228</v>
      </c>
      <c r="C14731" s="261" t="s">
        <v>138</v>
      </c>
      <c r="D14731" s="74" t="str">
        <f t="shared" si="461"/>
        <v>ago/2019</v>
      </c>
      <c r="E14731" s="264">
        <v>43690</v>
      </c>
      <c r="F14731" s="260" t="s">
        <v>4594</v>
      </c>
      <c r="G14731" s="260" t="s">
        <v>2229</v>
      </c>
      <c r="H14731" s="265" t="s">
        <v>4666</v>
      </c>
      <c r="I14731" s="265" t="s">
        <v>194</v>
      </c>
      <c r="J14731" s="266">
        <v>-3887.08</v>
      </c>
      <c r="K14731" s="83" t="str">
        <f>IFERROR(IFERROR(VLOOKUP(I14731,'DE-PARA'!B:D,3,0),VLOOKUP(I14731,'DE-PARA'!C:D,2,0)),"NÃO ENCONTRADO")</f>
        <v>Encargos sobre Folha de Pagamento</v>
      </c>
      <c r="L14731" s="50" t="str">
        <f>VLOOKUP(K14731,'Base -Receita-Despesa'!$B:$AS,1,FALSE)</f>
        <v>Encargos sobre Folha de Pagamento</v>
      </c>
    </row>
    <row r="14732" spans="1:12" x14ac:dyDescent="0.3">
      <c r="A14732" s="82" t="str">
        <f t="shared" si="460"/>
        <v>2019</v>
      </c>
      <c r="B14732" s="260" t="s">
        <v>2228</v>
      </c>
      <c r="C14732" s="261" t="s">
        <v>138</v>
      </c>
      <c r="D14732" s="74" t="str">
        <f t="shared" si="461"/>
        <v>ago/2019</v>
      </c>
      <c r="E14732" s="264">
        <v>43690</v>
      </c>
      <c r="F14732" s="260" t="s">
        <v>1070</v>
      </c>
      <c r="G14732" s="260" t="s">
        <v>2229</v>
      </c>
      <c r="H14732" s="265" t="s">
        <v>1071</v>
      </c>
      <c r="I14732" s="265" t="s">
        <v>2237</v>
      </c>
      <c r="J14732" s="266">
        <v>165824.04</v>
      </c>
      <c r="K14732" s="83" t="str">
        <f>IFERROR(IFERROR(VLOOKUP(I14732,'DE-PARA'!B:D,3,0),VLOOKUP(I14732,'DE-PARA'!C:D,2,0)),"NÃO ENCONTRADO")</f>
        <v>Entrada Conta Aplicação (+)</v>
      </c>
      <c r="L14732" s="50" t="str">
        <f>VLOOKUP(K14732,'Base -Receita-Despesa'!$B:$AS,1,FALSE)</f>
        <v>ENTRADA CONTA APLICAÇÃO (+)</v>
      </c>
    </row>
    <row r="14733" spans="1:12" x14ac:dyDescent="0.3">
      <c r="A14733" s="82" t="str">
        <f t="shared" si="460"/>
        <v>2019</v>
      </c>
      <c r="B14733" s="260" t="s">
        <v>2228</v>
      </c>
      <c r="C14733" s="261" t="s">
        <v>138</v>
      </c>
      <c r="D14733" s="74" t="str">
        <f t="shared" si="461"/>
        <v>ago/2019</v>
      </c>
      <c r="E14733" s="264">
        <v>43690</v>
      </c>
      <c r="F14733" s="260">
        <v>2660</v>
      </c>
      <c r="G14733" s="260" t="s">
        <v>2229</v>
      </c>
      <c r="H14733" s="265" t="s">
        <v>2322</v>
      </c>
      <c r="I14733" s="265" t="s">
        <v>120</v>
      </c>
      <c r="J14733" s="266">
        <v>-1421.45</v>
      </c>
      <c r="K14733" s="83" t="str">
        <f>IFERROR(IFERROR(VLOOKUP(I14733,'DE-PARA'!B:D,3,0),VLOOKUP(I14733,'DE-PARA'!C:D,2,0)),"NÃO ENCONTRADO")</f>
        <v>Serviços</v>
      </c>
      <c r="L14733" s="50" t="str">
        <f>VLOOKUP(K14733,'Base -Receita-Despesa'!$B:$AS,1,FALSE)</f>
        <v>Serviços</v>
      </c>
    </row>
    <row r="14734" spans="1:12" x14ac:dyDescent="0.3">
      <c r="A14734" s="82" t="str">
        <f t="shared" si="460"/>
        <v>2019</v>
      </c>
      <c r="B14734" s="260" t="s">
        <v>2228</v>
      </c>
      <c r="C14734" s="261" t="s">
        <v>138</v>
      </c>
      <c r="D14734" s="74" t="str">
        <f t="shared" si="461"/>
        <v>ago/2019</v>
      </c>
      <c r="E14734" s="264">
        <v>43690</v>
      </c>
      <c r="F14734" s="260" t="s">
        <v>1261</v>
      </c>
      <c r="G14734" s="260" t="s">
        <v>2229</v>
      </c>
      <c r="H14734" s="265" t="s">
        <v>2250</v>
      </c>
      <c r="I14734" s="265" t="s">
        <v>135</v>
      </c>
      <c r="J14734" s="265">
        <v>-9.5</v>
      </c>
      <c r="K14734" s="83" t="str">
        <f>IFERROR(IFERROR(VLOOKUP(I14734,'DE-PARA'!B:D,3,0),VLOOKUP(I14734,'DE-PARA'!C:D,2,0)),"NÃO ENCONTRADO")</f>
        <v>Outras Saídas</v>
      </c>
      <c r="L14734" s="50" t="str">
        <f>VLOOKUP(K14734,'Base -Receita-Despesa'!$B:$AS,1,FALSE)</f>
        <v>Outras Saídas</v>
      </c>
    </row>
    <row r="14735" spans="1:12" x14ac:dyDescent="0.3">
      <c r="A14735" s="82" t="str">
        <f t="shared" si="460"/>
        <v>2019</v>
      </c>
      <c r="B14735" s="260" t="s">
        <v>2228</v>
      </c>
      <c r="C14735" s="261" t="s">
        <v>138</v>
      </c>
      <c r="D14735" s="74" t="str">
        <f t="shared" si="461"/>
        <v>ago/2019</v>
      </c>
      <c r="E14735" s="264">
        <v>43690</v>
      </c>
      <c r="F14735" s="260" t="s">
        <v>1261</v>
      </c>
      <c r="G14735" s="260" t="s">
        <v>2229</v>
      </c>
      <c r="H14735" s="265" t="s">
        <v>2250</v>
      </c>
      <c r="I14735" s="265" t="s">
        <v>135</v>
      </c>
      <c r="J14735" s="265">
        <v>-9.5</v>
      </c>
      <c r="K14735" s="83" t="str">
        <f>IFERROR(IFERROR(VLOOKUP(I14735,'DE-PARA'!B:D,3,0),VLOOKUP(I14735,'DE-PARA'!C:D,2,0)),"NÃO ENCONTRADO")</f>
        <v>Outras Saídas</v>
      </c>
      <c r="L14735" s="50" t="str">
        <f>VLOOKUP(K14735,'Base -Receita-Despesa'!$B:$AS,1,FALSE)</f>
        <v>Outras Saídas</v>
      </c>
    </row>
    <row r="14736" spans="1:12" x14ac:dyDescent="0.3">
      <c r="A14736" s="82" t="str">
        <f t="shared" si="460"/>
        <v>2019</v>
      </c>
      <c r="B14736" s="260" t="s">
        <v>2228</v>
      </c>
      <c r="C14736" s="261" t="s">
        <v>138</v>
      </c>
      <c r="D14736" s="74" t="str">
        <f t="shared" si="461"/>
        <v>ago/2019</v>
      </c>
      <c r="E14736" s="264">
        <v>43691</v>
      </c>
      <c r="F14736" s="260" t="s">
        <v>4423</v>
      </c>
      <c r="G14736" s="260" t="s">
        <v>2229</v>
      </c>
      <c r="H14736" s="265" t="s">
        <v>4663</v>
      </c>
      <c r="I14736" s="265" t="s">
        <v>540</v>
      </c>
      <c r="J14736" s="265">
        <v>-589.66</v>
      </c>
      <c r="K14736" s="83" t="str">
        <f>IFERROR(IFERROR(VLOOKUP(I14736,'DE-PARA'!B:D,3,0),VLOOKUP(I14736,'DE-PARA'!C:D,2,0)),"NÃO ENCONTRADO")</f>
        <v>Tributos, Taxas e Contribuições</v>
      </c>
      <c r="L14736" s="50" t="str">
        <f>VLOOKUP(K14736,'Base -Receita-Despesa'!$B:$AS,1,FALSE)</f>
        <v>Tributos, Taxas e Contribuições</v>
      </c>
    </row>
    <row r="14737" spans="1:12" x14ac:dyDescent="0.3">
      <c r="A14737" s="82" t="str">
        <f t="shared" si="460"/>
        <v>2019</v>
      </c>
      <c r="B14737" s="260" t="s">
        <v>2228</v>
      </c>
      <c r="C14737" s="261" t="s">
        <v>138</v>
      </c>
      <c r="D14737" s="74" t="str">
        <f t="shared" si="461"/>
        <v>ago/2019</v>
      </c>
      <c r="E14737" s="264">
        <v>43691</v>
      </c>
      <c r="F14737" s="260" t="s">
        <v>1070</v>
      </c>
      <c r="G14737" s="260" t="s">
        <v>2229</v>
      </c>
      <c r="H14737" s="265" t="s">
        <v>1071</v>
      </c>
      <c r="I14737" s="265" t="s">
        <v>2237</v>
      </c>
      <c r="J14737" s="265">
        <v>599.16</v>
      </c>
      <c r="K14737" s="83" t="str">
        <f>IFERROR(IFERROR(VLOOKUP(I14737,'DE-PARA'!B:D,3,0),VLOOKUP(I14737,'DE-PARA'!C:D,2,0)),"NÃO ENCONTRADO")</f>
        <v>Entrada Conta Aplicação (+)</v>
      </c>
      <c r="L14737" s="50" t="str">
        <f>VLOOKUP(K14737,'Base -Receita-Despesa'!$B:$AS,1,FALSE)</f>
        <v>ENTRADA CONTA APLICAÇÃO (+)</v>
      </c>
    </row>
    <row r="14738" spans="1:12" x14ac:dyDescent="0.3">
      <c r="A14738" s="82" t="str">
        <f t="shared" si="460"/>
        <v>2019</v>
      </c>
      <c r="B14738" s="260" t="s">
        <v>2228</v>
      </c>
      <c r="C14738" s="261" t="s">
        <v>138</v>
      </c>
      <c r="D14738" s="74" t="str">
        <f t="shared" si="461"/>
        <v>ago/2019</v>
      </c>
      <c r="E14738" s="264">
        <v>43691</v>
      </c>
      <c r="F14738" s="260" t="s">
        <v>1261</v>
      </c>
      <c r="G14738" s="260" t="s">
        <v>2229</v>
      </c>
      <c r="H14738" s="265" t="s">
        <v>2250</v>
      </c>
      <c r="I14738" s="265" t="s">
        <v>135</v>
      </c>
      <c r="J14738" s="265">
        <v>-9.5</v>
      </c>
      <c r="K14738" s="83" t="str">
        <f>IFERROR(IFERROR(VLOOKUP(I14738,'DE-PARA'!B:D,3,0),VLOOKUP(I14738,'DE-PARA'!C:D,2,0)),"NÃO ENCONTRADO")</f>
        <v>Outras Saídas</v>
      </c>
      <c r="L14738" s="50" t="str">
        <f>VLOOKUP(K14738,'Base -Receita-Despesa'!$B:$AS,1,FALSE)</f>
        <v>Outras Saídas</v>
      </c>
    </row>
    <row r="14739" spans="1:12" x14ac:dyDescent="0.3">
      <c r="A14739" s="82" t="str">
        <f t="shared" si="460"/>
        <v>2019</v>
      </c>
      <c r="B14739" s="260" t="s">
        <v>2240</v>
      </c>
      <c r="C14739" s="261" t="s">
        <v>138</v>
      </c>
      <c r="D14739" s="74" t="str">
        <f t="shared" si="461"/>
        <v>ago/2019</v>
      </c>
      <c r="E14739" s="264">
        <v>43692</v>
      </c>
      <c r="F14739" s="260" t="s">
        <v>161</v>
      </c>
      <c r="G14739" s="260" t="s">
        <v>2229</v>
      </c>
      <c r="H14739" s="265" t="s">
        <v>161</v>
      </c>
      <c r="I14739" s="265" t="s">
        <v>2168</v>
      </c>
      <c r="J14739" s="266">
        <v>965573.52</v>
      </c>
      <c r="K14739" s="83" t="str">
        <f>IFERROR(IFERROR(VLOOKUP(I14739,'DE-PARA'!B:D,3,0),VLOOKUP(I14739,'DE-PARA'!C:D,2,0)),"NÃO ENCONTRADO")</f>
        <v>Repasses Contrato de Gestão</v>
      </c>
      <c r="L14739" s="50" t="str">
        <f>VLOOKUP(K14739,'Base -Receita-Despesa'!$B:$AS,1,FALSE)</f>
        <v>Repasses Contrato de Gestão</v>
      </c>
    </row>
    <row r="14740" spans="1:12" x14ac:dyDescent="0.3">
      <c r="A14740" s="82" t="str">
        <f t="shared" si="460"/>
        <v>2019</v>
      </c>
      <c r="B14740" s="260" t="s">
        <v>2240</v>
      </c>
      <c r="C14740" s="261" t="s">
        <v>138</v>
      </c>
      <c r="D14740" s="74" t="str">
        <f t="shared" si="461"/>
        <v>ago/2019</v>
      </c>
      <c r="E14740" s="264">
        <v>43692</v>
      </c>
      <c r="F14740" s="260" t="s">
        <v>161</v>
      </c>
      <c r="G14740" s="260" t="s">
        <v>2229</v>
      </c>
      <c r="H14740" s="265" t="s">
        <v>161</v>
      </c>
      <c r="I14740" s="265" t="s">
        <v>2168</v>
      </c>
      <c r="J14740" s="266">
        <v>229962.83</v>
      </c>
      <c r="K14740" s="83" t="str">
        <f>IFERROR(IFERROR(VLOOKUP(I14740,'DE-PARA'!B:D,3,0),VLOOKUP(I14740,'DE-PARA'!C:D,2,0)),"NÃO ENCONTRADO")</f>
        <v>Repasses Contrato de Gestão</v>
      </c>
      <c r="L14740" s="50" t="str">
        <f>VLOOKUP(K14740,'Base -Receita-Despesa'!$B:$AS,1,FALSE)</f>
        <v>Repasses Contrato de Gestão</v>
      </c>
    </row>
    <row r="14741" spans="1:12" x14ac:dyDescent="0.3">
      <c r="A14741" s="82" t="str">
        <f t="shared" si="460"/>
        <v>2019</v>
      </c>
      <c r="B14741" s="260" t="s">
        <v>2240</v>
      </c>
      <c r="C14741" s="261" t="s">
        <v>138</v>
      </c>
      <c r="D14741" s="74" t="str">
        <f t="shared" si="461"/>
        <v>ago/2019</v>
      </c>
      <c r="E14741" s="264">
        <v>43692</v>
      </c>
      <c r="F14741" s="260" t="s">
        <v>1261</v>
      </c>
      <c r="G14741" s="260" t="s">
        <v>2229</v>
      </c>
      <c r="H14741" s="265" t="s">
        <v>2338</v>
      </c>
      <c r="I14741" s="265" t="s">
        <v>135</v>
      </c>
      <c r="J14741" s="265">
        <v>-49.5</v>
      </c>
      <c r="K14741" s="83" t="str">
        <f>IFERROR(IFERROR(VLOOKUP(I14741,'DE-PARA'!B:D,3,0),VLOOKUP(I14741,'DE-PARA'!C:D,2,0)),"NÃO ENCONTRADO")</f>
        <v>Outras Saídas</v>
      </c>
      <c r="L14741" s="50" t="str">
        <f>VLOOKUP(K14741,'Base -Receita-Despesa'!$B:$AS,1,FALSE)</f>
        <v>Outras Saídas</v>
      </c>
    </row>
    <row r="14742" spans="1:12" x14ac:dyDescent="0.3">
      <c r="A14742" s="82" t="str">
        <f t="shared" si="460"/>
        <v>2019</v>
      </c>
      <c r="B14742" s="260" t="s">
        <v>2240</v>
      </c>
      <c r="C14742" s="261" t="s">
        <v>138</v>
      </c>
      <c r="D14742" s="74" t="str">
        <f t="shared" si="461"/>
        <v>ago/2019</v>
      </c>
      <c r="E14742" s="264">
        <v>43692</v>
      </c>
      <c r="F14742" s="260" t="s">
        <v>1261</v>
      </c>
      <c r="G14742" s="260" t="s">
        <v>2229</v>
      </c>
      <c r="H14742" s="265" t="s">
        <v>2338</v>
      </c>
      <c r="I14742" s="265" t="s">
        <v>135</v>
      </c>
      <c r="J14742" s="265">
        <v>-11.98</v>
      </c>
      <c r="K14742" s="83" t="str">
        <f>IFERROR(IFERROR(VLOOKUP(I14742,'DE-PARA'!B:D,3,0),VLOOKUP(I14742,'DE-PARA'!C:D,2,0)),"NÃO ENCONTRADO")</f>
        <v>Outras Saídas</v>
      </c>
      <c r="L14742" s="50" t="str">
        <f>VLOOKUP(K14742,'Base -Receita-Despesa'!$B:$AS,1,FALSE)</f>
        <v>Outras Saídas</v>
      </c>
    </row>
    <row r="14743" spans="1:12" x14ac:dyDescent="0.3">
      <c r="A14743" s="82" t="str">
        <f t="shared" si="460"/>
        <v>2019</v>
      </c>
      <c r="B14743" s="260" t="s">
        <v>2240</v>
      </c>
      <c r="C14743" s="261" t="s">
        <v>138</v>
      </c>
      <c r="D14743" s="74" t="str">
        <f t="shared" si="461"/>
        <v>ago/2019</v>
      </c>
      <c r="E14743" s="264">
        <v>43692</v>
      </c>
      <c r="F14743" s="260" t="s">
        <v>1261</v>
      </c>
      <c r="G14743" s="260" t="s">
        <v>2229</v>
      </c>
      <c r="H14743" s="265" t="s">
        <v>4532</v>
      </c>
      <c r="I14743" s="265" t="s">
        <v>135</v>
      </c>
      <c r="J14743" s="265">
        <v>-1.5</v>
      </c>
      <c r="K14743" s="83" t="str">
        <f>IFERROR(IFERROR(VLOOKUP(I14743,'DE-PARA'!B:D,3,0),VLOOKUP(I14743,'DE-PARA'!C:D,2,0)),"NÃO ENCONTRADO")</f>
        <v>Outras Saídas</v>
      </c>
      <c r="L14743" s="50" t="str">
        <f>VLOOKUP(K14743,'Base -Receita-Despesa'!$B:$AS,1,FALSE)</f>
        <v>Outras Saídas</v>
      </c>
    </row>
    <row r="14744" spans="1:12" x14ac:dyDescent="0.3">
      <c r="A14744" s="82" t="str">
        <f t="shared" si="460"/>
        <v>2019</v>
      </c>
      <c r="B14744" s="260" t="s">
        <v>2240</v>
      </c>
      <c r="C14744" s="261" t="s">
        <v>138</v>
      </c>
      <c r="D14744" s="74" t="str">
        <f t="shared" si="461"/>
        <v>ago/2019</v>
      </c>
      <c r="E14744" s="264">
        <v>43692</v>
      </c>
      <c r="F14744" s="260" t="s">
        <v>1061</v>
      </c>
      <c r="G14744" s="260" t="s">
        <v>2229</v>
      </c>
      <c r="H14744" s="265" t="s">
        <v>4370</v>
      </c>
      <c r="I14744" s="265" t="s">
        <v>126</v>
      </c>
      <c r="J14744" s="266">
        <v>-500000</v>
      </c>
      <c r="K14744" s="83" t="str">
        <f>IFERROR(IFERROR(VLOOKUP(I14744,'DE-PARA'!B:D,3,0),VLOOKUP(I14744,'DE-PARA'!C:D,2,0)),"NÃO ENCONTRADO")</f>
        <v>TEV – Transferências Entre Contas (Entradas)</v>
      </c>
      <c r="L14744" s="50" t="str">
        <f>VLOOKUP(K14744,'Base -Receita-Despesa'!$B:$AS,1,FALSE)</f>
        <v>TEV – Transferências Entre Contas (Entradas)</v>
      </c>
    </row>
    <row r="14745" spans="1:12" x14ac:dyDescent="0.3">
      <c r="A14745" s="82" t="str">
        <f t="shared" si="460"/>
        <v>2019</v>
      </c>
      <c r="B14745" s="260" t="s">
        <v>2228</v>
      </c>
      <c r="C14745" s="261" t="s">
        <v>138</v>
      </c>
      <c r="D14745" s="74" t="str">
        <f t="shared" si="461"/>
        <v>ago/2019</v>
      </c>
      <c r="E14745" s="264">
        <v>43692</v>
      </c>
      <c r="F14745" s="263">
        <v>3287</v>
      </c>
      <c r="G14745" s="260" t="s">
        <v>2229</v>
      </c>
      <c r="H14745" s="267" t="s">
        <v>4667</v>
      </c>
      <c r="I14745" s="267" t="s">
        <v>2194</v>
      </c>
      <c r="J14745" s="265">
        <v>-465</v>
      </c>
      <c r="K14745" s="83" t="str">
        <f>IFERROR(IFERROR(VLOOKUP(I14745,'DE-PARA'!B:D,3,0),VLOOKUP(I14745,'DE-PARA'!C:D,2,0)),"NÃO ENCONTRADO")</f>
        <v>Materiais</v>
      </c>
      <c r="L14745" s="50" t="str">
        <f>VLOOKUP(K14745,'Base -Receita-Despesa'!$B:$AS,1,FALSE)</f>
        <v>Materiais</v>
      </c>
    </row>
    <row r="14746" spans="1:12" x14ac:dyDescent="0.3">
      <c r="A14746" s="82" t="str">
        <f t="shared" si="460"/>
        <v>2019</v>
      </c>
      <c r="B14746" s="260" t="s">
        <v>2228</v>
      </c>
      <c r="C14746" s="261" t="s">
        <v>138</v>
      </c>
      <c r="D14746" s="74" t="str">
        <f t="shared" si="461"/>
        <v>ago/2019</v>
      </c>
      <c r="E14746" s="264">
        <v>43692</v>
      </c>
      <c r="F14746" s="260">
        <v>101068</v>
      </c>
      <c r="G14746" s="260" t="s">
        <v>2229</v>
      </c>
      <c r="H14746" s="265" t="s">
        <v>2336</v>
      </c>
      <c r="I14746" s="265" t="s">
        <v>2192</v>
      </c>
      <c r="J14746" s="266">
        <v>-5321.72</v>
      </c>
      <c r="K14746" s="83" t="str">
        <f>IFERROR(IFERROR(VLOOKUP(I14746,'DE-PARA'!B:D,3,0),VLOOKUP(I14746,'DE-PARA'!C:D,2,0)),"NÃO ENCONTRADO")</f>
        <v>Materiais</v>
      </c>
      <c r="L14746" s="50" t="str">
        <f>VLOOKUP(K14746,'Base -Receita-Despesa'!$B:$AS,1,FALSE)</f>
        <v>Materiais</v>
      </c>
    </row>
    <row r="14747" spans="1:12" x14ac:dyDescent="0.3">
      <c r="A14747" s="82" t="str">
        <f t="shared" si="460"/>
        <v>2019</v>
      </c>
      <c r="B14747" s="260" t="s">
        <v>2228</v>
      </c>
      <c r="C14747" s="261" t="s">
        <v>138</v>
      </c>
      <c r="D14747" s="74" t="str">
        <f t="shared" si="461"/>
        <v>ago/2019</v>
      </c>
      <c r="E14747" s="264">
        <v>43692</v>
      </c>
      <c r="F14747" s="260" t="s">
        <v>1261</v>
      </c>
      <c r="G14747" s="260" t="s">
        <v>2229</v>
      </c>
      <c r="H14747" s="265" t="s">
        <v>2338</v>
      </c>
      <c r="I14747" s="265" t="s">
        <v>135</v>
      </c>
      <c r="J14747" s="265">
        <v>-99</v>
      </c>
      <c r="K14747" s="83" t="str">
        <f>IFERROR(IFERROR(VLOOKUP(I14747,'DE-PARA'!B:D,3,0),VLOOKUP(I14747,'DE-PARA'!C:D,2,0)),"NÃO ENCONTRADO")</f>
        <v>Outras Saídas</v>
      </c>
      <c r="L14747" s="50" t="str">
        <f>VLOOKUP(K14747,'Base -Receita-Despesa'!$B:$AS,1,FALSE)</f>
        <v>Outras Saídas</v>
      </c>
    </row>
    <row r="14748" spans="1:12" x14ac:dyDescent="0.3">
      <c r="A14748" s="82" t="str">
        <f t="shared" si="460"/>
        <v>2019</v>
      </c>
      <c r="B14748" s="260" t="s">
        <v>2228</v>
      </c>
      <c r="C14748" s="261" t="s">
        <v>138</v>
      </c>
      <c r="D14748" s="74" t="str">
        <f t="shared" si="461"/>
        <v>ago/2019</v>
      </c>
      <c r="E14748" s="264">
        <v>43692</v>
      </c>
      <c r="F14748" s="260">
        <v>702</v>
      </c>
      <c r="G14748" s="260" t="s">
        <v>2229</v>
      </c>
      <c r="H14748" s="265" t="s">
        <v>4589</v>
      </c>
      <c r="I14748" s="265" t="s">
        <v>2209</v>
      </c>
      <c r="J14748" s="266">
        <v>-1382.83</v>
      </c>
      <c r="K14748" s="83" t="str">
        <f>IFERROR(IFERROR(VLOOKUP(I14748,'DE-PARA'!B:D,3,0),VLOOKUP(I14748,'DE-PARA'!C:D,2,0)),"NÃO ENCONTRADO")</f>
        <v>Despesas com Viagens</v>
      </c>
      <c r="L14748" s="50" t="str">
        <f>VLOOKUP(K14748,'Base -Receita-Despesa'!$B:$AS,1,FALSE)</f>
        <v>Despesas com Viagens</v>
      </c>
    </row>
    <row r="14749" spans="1:12" x14ac:dyDescent="0.3">
      <c r="A14749" s="82" t="str">
        <f t="shared" si="460"/>
        <v>2019</v>
      </c>
      <c r="B14749" s="260" t="s">
        <v>2228</v>
      </c>
      <c r="C14749" s="261" t="s">
        <v>138</v>
      </c>
      <c r="D14749" s="74" t="str">
        <f t="shared" si="461"/>
        <v>ago/2019</v>
      </c>
      <c r="E14749" s="264">
        <v>43692</v>
      </c>
      <c r="F14749" s="260">
        <v>6651</v>
      </c>
      <c r="G14749" s="260" t="s">
        <v>2229</v>
      </c>
      <c r="H14749" s="265" t="s">
        <v>2974</v>
      </c>
      <c r="I14749" s="265" t="s">
        <v>151</v>
      </c>
      <c r="J14749" s="265">
        <v>-620</v>
      </c>
      <c r="K14749" s="83" t="str">
        <f>IFERROR(IFERROR(VLOOKUP(I14749,'DE-PARA'!B:D,3,0),VLOOKUP(I14749,'DE-PARA'!C:D,2,0)),"NÃO ENCONTRADO")</f>
        <v>Concessionárias (água, luz e telefone)</v>
      </c>
      <c r="L14749" s="50" t="str">
        <f>VLOOKUP(K14749,'Base -Receita-Despesa'!$B:$AS,1,FALSE)</f>
        <v>Concessionárias (água, luz e telefone)</v>
      </c>
    </row>
    <row r="14750" spans="1:12" x14ac:dyDescent="0.3">
      <c r="A14750" s="82" t="str">
        <f t="shared" si="460"/>
        <v>2019</v>
      </c>
      <c r="B14750" s="260" t="s">
        <v>2228</v>
      </c>
      <c r="C14750" s="261" t="s">
        <v>138</v>
      </c>
      <c r="D14750" s="74" t="str">
        <f t="shared" si="461"/>
        <v>ago/2019</v>
      </c>
      <c r="E14750" s="264">
        <v>43692</v>
      </c>
      <c r="F14750" s="260" t="s">
        <v>1261</v>
      </c>
      <c r="G14750" s="260" t="s">
        <v>2229</v>
      </c>
      <c r="H14750" s="265" t="s">
        <v>2250</v>
      </c>
      <c r="I14750" s="265" t="s">
        <v>135</v>
      </c>
      <c r="J14750" s="265">
        <v>-9.5</v>
      </c>
      <c r="K14750" s="83" t="str">
        <f>IFERROR(IFERROR(VLOOKUP(I14750,'DE-PARA'!B:D,3,0),VLOOKUP(I14750,'DE-PARA'!C:D,2,0)),"NÃO ENCONTRADO")</f>
        <v>Outras Saídas</v>
      </c>
      <c r="L14750" s="50" t="str">
        <f>VLOOKUP(K14750,'Base -Receita-Despesa'!$B:$AS,1,FALSE)</f>
        <v>Outras Saídas</v>
      </c>
    </row>
    <row r="14751" spans="1:12" x14ac:dyDescent="0.3">
      <c r="A14751" s="82" t="str">
        <f t="shared" si="460"/>
        <v>2019</v>
      </c>
      <c r="B14751" s="260" t="s">
        <v>2228</v>
      </c>
      <c r="C14751" s="261" t="s">
        <v>138</v>
      </c>
      <c r="D14751" s="74" t="str">
        <f t="shared" si="461"/>
        <v>ago/2019</v>
      </c>
      <c r="E14751" s="264">
        <v>43692</v>
      </c>
      <c r="F14751" s="260" t="s">
        <v>1261</v>
      </c>
      <c r="G14751" s="260" t="s">
        <v>2229</v>
      </c>
      <c r="H14751" s="265" t="s">
        <v>2250</v>
      </c>
      <c r="I14751" s="265" t="s">
        <v>135</v>
      </c>
      <c r="J14751" s="265">
        <v>-9.5</v>
      </c>
      <c r="K14751" s="83" t="str">
        <f>IFERROR(IFERROR(VLOOKUP(I14751,'DE-PARA'!B:D,3,0),VLOOKUP(I14751,'DE-PARA'!C:D,2,0)),"NÃO ENCONTRADO")</f>
        <v>Outras Saídas</v>
      </c>
      <c r="L14751" s="50" t="str">
        <f>VLOOKUP(K14751,'Base -Receita-Despesa'!$B:$AS,1,FALSE)</f>
        <v>Outras Saídas</v>
      </c>
    </row>
    <row r="14752" spans="1:12" x14ac:dyDescent="0.3">
      <c r="A14752" s="82" t="str">
        <f t="shared" si="460"/>
        <v>2019</v>
      </c>
      <c r="B14752" s="260" t="s">
        <v>2228</v>
      </c>
      <c r="C14752" s="261" t="s">
        <v>138</v>
      </c>
      <c r="D14752" s="74" t="str">
        <f t="shared" si="461"/>
        <v>ago/2019</v>
      </c>
      <c r="E14752" s="264">
        <v>43692</v>
      </c>
      <c r="F14752" s="260" t="s">
        <v>1261</v>
      </c>
      <c r="G14752" s="260" t="s">
        <v>2229</v>
      </c>
      <c r="H14752" s="265" t="s">
        <v>2250</v>
      </c>
      <c r="I14752" s="265" t="s">
        <v>135</v>
      </c>
      <c r="J14752" s="265">
        <v>-9.5</v>
      </c>
      <c r="K14752" s="83" t="str">
        <f>IFERROR(IFERROR(VLOOKUP(I14752,'DE-PARA'!B:D,3,0),VLOOKUP(I14752,'DE-PARA'!C:D,2,0)),"NÃO ENCONTRADO")</f>
        <v>Outras Saídas</v>
      </c>
      <c r="L14752" s="50" t="str">
        <f>VLOOKUP(K14752,'Base -Receita-Despesa'!$B:$AS,1,FALSE)</f>
        <v>Outras Saídas</v>
      </c>
    </row>
    <row r="14753" spans="1:12" x14ac:dyDescent="0.3">
      <c r="A14753" s="82" t="str">
        <f t="shared" si="460"/>
        <v>2019</v>
      </c>
      <c r="B14753" s="260" t="s">
        <v>2228</v>
      </c>
      <c r="C14753" s="261" t="s">
        <v>138</v>
      </c>
      <c r="D14753" s="74" t="str">
        <f t="shared" si="461"/>
        <v>ago/2019</v>
      </c>
      <c r="E14753" s="264">
        <v>43692</v>
      </c>
      <c r="F14753" s="260" t="s">
        <v>1061</v>
      </c>
      <c r="G14753" s="260" t="s">
        <v>2229</v>
      </c>
      <c r="H14753" s="265" t="s">
        <v>4370</v>
      </c>
      <c r="I14753" s="265" t="s">
        <v>126</v>
      </c>
      <c r="J14753" s="266">
        <v>500000</v>
      </c>
      <c r="K14753" s="83" t="str">
        <f>IFERROR(IFERROR(VLOOKUP(I14753,'DE-PARA'!B:D,3,0),VLOOKUP(I14753,'DE-PARA'!C:D,2,0)),"NÃO ENCONTRADO")</f>
        <v>TEV – Transferências Entre Contas (Entradas)</v>
      </c>
      <c r="L14753" s="50" t="str">
        <f>VLOOKUP(K14753,'Base -Receita-Despesa'!$B:$AS,1,FALSE)</f>
        <v>TEV – Transferências Entre Contas (Entradas)</v>
      </c>
    </row>
    <row r="14754" spans="1:12" x14ac:dyDescent="0.3">
      <c r="A14754" s="82" t="str">
        <f t="shared" si="460"/>
        <v>2019</v>
      </c>
      <c r="B14754" s="260" t="s">
        <v>2240</v>
      </c>
      <c r="C14754" s="261" t="s">
        <v>138</v>
      </c>
      <c r="D14754" s="74" t="str">
        <f t="shared" si="461"/>
        <v>ago/2019</v>
      </c>
      <c r="E14754" s="264">
        <v>43693</v>
      </c>
      <c r="F14754" s="260" t="s">
        <v>1070</v>
      </c>
      <c r="G14754" s="260" t="s">
        <v>2229</v>
      </c>
      <c r="H14754" s="265" t="s">
        <v>1071</v>
      </c>
      <c r="I14754" s="265" t="s">
        <v>2237</v>
      </c>
      <c r="J14754" s="265">
        <v>0.01</v>
      </c>
      <c r="K14754" s="83" t="str">
        <f>IFERROR(IFERROR(VLOOKUP(I14754,'DE-PARA'!B:D,3,0),VLOOKUP(I14754,'DE-PARA'!C:D,2,0)),"NÃO ENCONTRADO")</f>
        <v>Entrada Conta Aplicação (+)</v>
      </c>
      <c r="L14754" s="50" t="str">
        <f>VLOOKUP(K14754,'Base -Receita-Despesa'!$B:$AS,1,FALSE)</f>
        <v>ENTRADA CONTA APLICAÇÃO (+)</v>
      </c>
    </row>
    <row r="14755" spans="1:12" x14ac:dyDescent="0.3">
      <c r="A14755" s="82" t="str">
        <f t="shared" si="460"/>
        <v>2019</v>
      </c>
      <c r="B14755" s="260" t="s">
        <v>2240</v>
      </c>
      <c r="C14755" s="261" t="s">
        <v>138</v>
      </c>
      <c r="D14755" s="74" t="str">
        <f t="shared" si="461"/>
        <v>ago/2019</v>
      </c>
      <c r="E14755" s="264">
        <v>43693</v>
      </c>
      <c r="F14755" s="260" t="s">
        <v>1061</v>
      </c>
      <c r="G14755" s="260" t="s">
        <v>2229</v>
      </c>
      <c r="H14755" s="265" t="s">
        <v>4370</v>
      </c>
      <c r="I14755" s="265" t="s">
        <v>126</v>
      </c>
      <c r="J14755" s="266">
        <v>-500000</v>
      </c>
      <c r="K14755" s="83" t="str">
        <f>IFERROR(IFERROR(VLOOKUP(I14755,'DE-PARA'!B:D,3,0),VLOOKUP(I14755,'DE-PARA'!C:D,2,0)),"NÃO ENCONTRADO")</f>
        <v>TEV – Transferências Entre Contas (Entradas)</v>
      </c>
      <c r="L14755" s="50" t="str">
        <f>VLOOKUP(K14755,'Base -Receita-Despesa'!$B:$AS,1,FALSE)</f>
        <v>TEV – Transferências Entre Contas (Entradas)</v>
      </c>
    </row>
    <row r="14756" spans="1:12" x14ac:dyDescent="0.3">
      <c r="A14756" s="82" t="str">
        <f t="shared" si="460"/>
        <v>2019</v>
      </c>
      <c r="B14756" s="260" t="s">
        <v>2240</v>
      </c>
      <c r="C14756" s="261" t="s">
        <v>138</v>
      </c>
      <c r="D14756" s="74" t="str">
        <f t="shared" si="461"/>
        <v>ago/2019</v>
      </c>
      <c r="E14756" s="264">
        <v>43693</v>
      </c>
      <c r="F14756" s="260" t="s">
        <v>1061</v>
      </c>
      <c r="G14756" s="260" t="s">
        <v>2229</v>
      </c>
      <c r="H14756" s="265" t="s">
        <v>4370</v>
      </c>
      <c r="I14756" s="265" t="s">
        <v>126</v>
      </c>
      <c r="J14756" s="266">
        <v>-195473.38</v>
      </c>
      <c r="K14756" s="83" t="str">
        <f>IFERROR(IFERROR(VLOOKUP(I14756,'DE-PARA'!B:D,3,0),VLOOKUP(I14756,'DE-PARA'!C:D,2,0)),"NÃO ENCONTRADO")</f>
        <v>TEV – Transferências Entre Contas (Entradas)</v>
      </c>
      <c r="L14756" s="50" t="str">
        <f>VLOOKUP(K14756,'Base -Receita-Despesa'!$B:$AS,1,FALSE)</f>
        <v>TEV – Transferências Entre Contas (Entradas)</v>
      </c>
    </row>
    <row r="14757" spans="1:12" x14ac:dyDescent="0.3">
      <c r="A14757" s="82" t="str">
        <f t="shared" si="460"/>
        <v>2019</v>
      </c>
      <c r="B14757" s="260" t="s">
        <v>2228</v>
      </c>
      <c r="C14757" s="261" t="s">
        <v>138</v>
      </c>
      <c r="D14757" s="74" t="str">
        <f t="shared" si="461"/>
        <v>ago/2019</v>
      </c>
      <c r="E14757" s="264">
        <v>43693</v>
      </c>
      <c r="F14757" s="260" t="s">
        <v>4374</v>
      </c>
      <c r="G14757" s="260" t="s">
        <v>2229</v>
      </c>
      <c r="H14757" s="265" t="s">
        <v>72</v>
      </c>
      <c r="I14757" s="265" t="s">
        <v>1064</v>
      </c>
      <c r="J14757" s="266">
        <v>-1186947.83</v>
      </c>
      <c r="K14757" s="83" t="str">
        <f>IFERROR(IFERROR(VLOOKUP(I14757,'DE-PARA'!B:D,3,0),VLOOKUP(I14757,'DE-PARA'!C:D,2,0)),"NÃO ENCONTRADO")</f>
        <v>Saídas Da C/A Por Regates (-)</v>
      </c>
      <c r="L14757" s="50" t="str">
        <f>VLOOKUP(K14757,'Base -Receita-Despesa'!$B:$AS,1,FALSE)</f>
        <v>SAÍDAS DA C/A POR REGATES (-)</v>
      </c>
    </row>
    <row r="14758" spans="1:12" x14ac:dyDescent="0.3">
      <c r="A14758" s="82" t="str">
        <f t="shared" si="460"/>
        <v>2019</v>
      </c>
      <c r="B14758" s="260" t="s">
        <v>2228</v>
      </c>
      <c r="C14758" s="261" t="s">
        <v>138</v>
      </c>
      <c r="D14758" s="74" t="str">
        <f t="shared" si="461"/>
        <v>ago/2019</v>
      </c>
      <c r="E14758" s="264">
        <v>43693</v>
      </c>
      <c r="F14758" s="260" t="s">
        <v>1261</v>
      </c>
      <c r="G14758" s="260" t="s">
        <v>2229</v>
      </c>
      <c r="H14758" s="265" t="s">
        <v>879</v>
      </c>
      <c r="I14758" s="265" t="s">
        <v>135</v>
      </c>
      <c r="J14758" s="265">
        <v>-9.5</v>
      </c>
      <c r="K14758" s="83" t="str">
        <f>IFERROR(IFERROR(VLOOKUP(I14758,'DE-PARA'!B:D,3,0),VLOOKUP(I14758,'DE-PARA'!C:D,2,0)),"NÃO ENCONTRADO")</f>
        <v>Outras Saídas</v>
      </c>
      <c r="L14758" s="50" t="str">
        <f>VLOOKUP(K14758,'Base -Receita-Despesa'!$B:$AS,1,FALSE)</f>
        <v>Outras Saídas</v>
      </c>
    </row>
    <row r="14759" spans="1:12" x14ac:dyDescent="0.3">
      <c r="A14759" s="82" t="str">
        <f t="shared" si="460"/>
        <v>2019</v>
      </c>
      <c r="B14759" s="260" t="s">
        <v>2228</v>
      </c>
      <c r="C14759" s="261" t="s">
        <v>138</v>
      </c>
      <c r="D14759" s="74" t="str">
        <f t="shared" si="461"/>
        <v>ago/2019</v>
      </c>
      <c r="E14759" s="264">
        <v>43693</v>
      </c>
      <c r="F14759" s="260">
        <v>3278</v>
      </c>
      <c r="G14759" s="260" t="s">
        <v>2229</v>
      </c>
      <c r="H14759" s="265" t="s">
        <v>4451</v>
      </c>
      <c r="I14759" s="265" t="s">
        <v>2217</v>
      </c>
      <c r="J14759" s="265">
        <v>-549</v>
      </c>
      <c r="K14759" s="83" t="str">
        <f>IFERROR(IFERROR(VLOOKUP(I14759,'DE-PARA'!B:D,3,0),VLOOKUP(I14759,'DE-PARA'!C:D,2,0)),"NÃO ENCONTRADO")</f>
        <v>Investimentos</v>
      </c>
      <c r="L14759" s="50" t="str">
        <f>VLOOKUP(K14759,'Base -Receita-Despesa'!$B:$AS,1,FALSE)</f>
        <v>Investimentos</v>
      </c>
    </row>
    <row r="14760" spans="1:12" x14ac:dyDescent="0.3">
      <c r="A14760" s="82" t="str">
        <f t="shared" si="460"/>
        <v>2019</v>
      </c>
      <c r="B14760" s="260" t="s">
        <v>2228</v>
      </c>
      <c r="C14760" s="261" t="s">
        <v>138</v>
      </c>
      <c r="D14760" s="74" t="str">
        <f t="shared" si="461"/>
        <v>ago/2019</v>
      </c>
      <c r="E14760" s="264">
        <v>43693</v>
      </c>
      <c r="F14760" s="260" t="s">
        <v>1061</v>
      </c>
      <c r="G14760" s="260" t="s">
        <v>2229</v>
      </c>
      <c r="H14760" s="265" t="s">
        <v>4370</v>
      </c>
      <c r="I14760" s="265" t="s">
        <v>126</v>
      </c>
      <c r="J14760" s="266">
        <v>500000</v>
      </c>
      <c r="K14760" s="83" t="str">
        <f>IFERROR(IFERROR(VLOOKUP(I14760,'DE-PARA'!B:D,3,0),VLOOKUP(I14760,'DE-PARA'!C:D,2,0)),"NÃO ENCONTRADO")</f>
        <v>TEV – Transferências Entre Contas (Entradas)</v>
      </c>
      <c r="L14760" s="50" t="str">
        <f>VLOOKUP(K14760,'Base -Receita-Despesa'!$B:$AS,1,FALSE)</f>
        <v>TEV – Transferências Entre Contas (Entradas)</v>
      </c>
    </row>
    <row r="14761" spans="1:12" x14ac:dyDescent="0.3">
      <c r="A14761" s="82" t="str">
        <f t="shared" si="460"/>
        <v>2019</v>
      </c>
      <c r="B14761" s="260" t="s">
        <v>2228</v>
      </c>
      <c r="C14761" s="261" t="s">
        <v>138</v>
      </c>
      <c r="D14761" s="74" t="str">
        <f t="shared" si="461"/>
        <v>ago/2019</v>
      </c>
      <c r="E14761" s="264">
        <v>43693</v>
      </c>
      <c r="F14761" s="260" t="s">
        <v>1061</v>
      </c>
      <c r="G14761" s="260" t="s">
        <v>2229</v>
      </c>
      <c r="H14761" s="265" t="s">
        <v>4370</v>
      </c>
      <c r="I14761" s="265" t="s">
        <v>126</v>
      </c>
      <c r="J14761" s="266">
        <v>195473.38</v>
      </c>
      <c r="K14761" s="83" t="str">
        <f>IFERROR(IFERROR(VLOOKUP(I14761,'DE-PARA'!B:D,3,0),VLOOKUP(I14761,'DE-PARA'!C:D,2,0)),"NÃO ENCONTRADO")</f>
        <v>TEV – Transferências Entre Contas (Entradas)</v>
      </c>
      <c r="L14761" s="50" t="str">
        <f>VLOOKUP(K14761,'Base -Receita-Despesa'!$B:$AS,1,FALSE)</f>
        <v>TEV – Transferências Entre Contas (Entradas)</v>
      </c>
    </row>
    <row r="14762" spans="1:12" x14ac:dyDescent="0.3">
      <c r="A14762" s="82" t="str">
        <f t="shared" ref="A14762:A14825" si="462">IF(K14762="NÃO ENCONTRADO",0,RIGHT(D14762,4))</f>
        <v>2019</v>
      </c>
      <c r="B14762" s="260" t="s">
        <v>2228</v>
      </c>
      <c r="C14762" s="261" t="s">
        <v>138</v>
      </c>
      <c r="D14762" s="74" t="str">
        <f t="shared" si="461"/>
        <v>ago/2019</v>
      </c>
      <c r="E14762" s="264">
        <v>43696</v>
      </c>
      <c r="F14762" s="260" t="s">
        <v>4517</v>
      </c>
      <c r="G14762" s="260" t="s">
        <v>2229</v>
      </c>
      <c r="H14762" s="265" t="s">
        <v>4668</v>
      </c>
      <c r="I14762" s="265" t="s">
        <v>2209</v>
      </c>
      <c r="J14762" s="265">
        <v>-158.5</v>
      </c>
      <c r="K14762" s="83" t="str">
        <f>IFERROR(IFERROR(VLOOKUP(I14762,'DE-PARA'!B:D,3,0),VLOOKUP(I14762,'DE-PARA'!C:D,2,0)),"NÃO ENCONTRADO")</f>
        <v>Despesas com Viagens</v>
      </c>
      <c r="L14762" s="50" t="str">
        <f>VLOOKUP(K14762,'Base -Receita-Despesa'!$B:$AS,1,FALSE)</f>
        <v>Despesas com Viagens</v>
      </c>
    </row>
    <row r="14763" spans="1:12" x14ac:dyDescent="0.3">
      <c r="A14763" s="82" t="str">
        <f t="shared" si="462"/>
        <v>2019</v>
      </c>
      <c r="B14763" s="260" t="s">
        <v>2228</v>
      </c>
      <c r="C14763" s="261" t="s">
        <v>138</v>
      </c>
      <c r="D14763" s="74" t="str">
        <f t="shared" si="461"/>
        <v>ago/2019</v>
      </c>
      <c r="E14763" s="264">
        <v>43696</v>
      </c>
      <c r="F14763" s="260" t="s">
        <v>1070</v>
      </c>
      <c r="G14763" s="260" t="s">
        <v>2229</v>
      </c>
      <c r="H14763" s="265" t="s">
        <v>1071</v>
      </c>
      <c r="I14763" s="265" t="s">
        <v>2237</v>
      </c>
      <c r="J14763" s="266">
        <v>3641.13</v>
      </c>
      <c r="K14763" s="83" t="str">
        <f>IFERROR(IFERROR(VLOOKUP(I14763,'DE-PARA'!B:D,3,0),VLOOKUP(I14763,'DE-PARA'!C:D,2,0)),"NÃO ENCONTRADO")</f>
        <v>Entrada Conta Aplicação (+)</v>
      </c>
      <c r="L14763" s="50" t="str">
        <f>VLOOKUP(K14763,'Base -Receita-Despesa'!$B:$AS,1,FALSE)</f>
        <v>ENTRADA CONTA APLICAÇÃO (+)</v>
      </c>
    </row>
    <row r="14764" spans="1:12" x14ac:dyDescent="0.3">
      <c r="A14764" s="82" t="str">
        <f t="shared" si="462"/>
        <v>2019</v>
      </c>
      <c r="B14764" s="260" t="s">
        <v>2228</v>
      </c>
      <c r="C14764" s="261" t="s">
        <v>138</v>
      </c>
      <c r="D14764" s="74" t="str">
        <f t="shared" si="461"/>
        <v>ago/2019</v>
      </c>
      <c r="E14764" s="264">
        <v>43696</v>
      </c>
      <c r="F14764" s="260">
        <v>4375172235</v>
      </c>
      <c r="G14764" s="260" t="s">
        <v>2229</v>
      </c>
      <c r="H14764" s="265" t="s">
        <v>2306</v>
      </c>
      <c r="I14764" s="265" t="s">
        <v>155</v>
      </c>
      <c r="J14764" s="266">
        <v>-1980.9</v>
      </c>
      <c r="K14764" s="83" t="str">
        <f>IFERROR(IFERROR(VLOOKUP(I14764,'DE-PARA'!B:D,3,0),VLOOKUP(I14764,'DE-PARA'!C:D,2,0)),"NÃO ENCONTRADO")</f>
        <v>Concessionárias (água, luz e telefone)</v>
      </c>
      <c r="L14764" s="50" t="str">
        <f>VLOOKUP(K14764,'Base -Receita-Despesa'!$B:$AS,1,FALSE)</f>
        <v>Concessionárias (água, luz e telefone)</v>
      </c>
    </row>
    <row r="14765" spans="1:12" x14ac:dyDescent="0.3">
      <c r="A14765" s="82" t="str">
        <f t="shared" si="462"/>
        <v>2019</v>
      </c>
      <c r="B14765" s="260" t="s">
        <v>2228</v>
      </c>
      <c r="C14765" s="261" t="s">
        <v>138</v>
      </c>
      <c r="D14765" s="74" t="str">
        <f t="shared" si="461"/>
        <v>ago/2019</v>
      </c>
      <c r="E14765" s="264">
        <v>43696</v>
      </c>
      <c r="F14765" s="260">
        <v>472780</v>
      </c>
      <c r="G14765" s="260" t="s">
        <v>2229</v>
      </c>
      <c r="H14765" s="265" t="s">
        <v>2377</v>
      </c>
      <c r="I14765" s="265" t="s">
        <v>846</v>
      </c>
      <c r="J14765" s="266">
        <v>-1551.73</v>
      </c>
      <c r="K14765" s="83" t="str">
        <f>IFERROR(IFERROR(VLOOKUP(I14765,'DE-PARA'!B:D,3,0),VLOOKUP(I14765,'DE-PARA'!C:D,2,0)),"NÃO ENCONTRADO")</f>
        <v>Pessoal</v>
      </c>
      <c r="L14765" s="50" t="str">
        <f>VLOOKUP(K14765,'Base -Receita-Despesa'!$B:$AS,1,FALSE)</f>
        <v>Pessoal</v>
      </c>
    </row>
    <row r="14766" spans="1:12" x14ac:dyDescent="0.3">
      <c r="A14766" s="82" t="str">
        <f t="shared" si="462"/>
        <v>2019</v>
      </c>
      <c r="B14766" s="260" t="s">
        <v>2228</v>
      </c>
      <c r="C14766" s="261" t="s">
        <v>138</v>
      </c>
      <c r="D14766" s="74" t="str">
        <f t="shared" si="461"/>
        <v>ago/2019</v>
      </c>
      <c r="E14766" s="264">
        <v>43697</v>
      </c>
      <c r="F14766" s="260">
        <v>1715</v>
      </c>
      <c r="G14766" s="260" t="s">
        <v>2229</v>
      </c>
      <c r="H14766" s="265" t="s">
        <v>2328</v>
      </c>
      <c r="I14766" s="265" t="s">
        <v>145</v>
      </c>
      <c r="J14766" s="266">
        <v>-3500</v>
      </c>
      <c r="K14766" s="83" t="str">
        <f>IFERROR(IFERROR(VLOOKUP(I14766,'DE-PARA'!B:D,3,0),VLOOKUP(I14766,'DE-PARA'!C:D,2,0)),"NÃO ENCONTRADO")</f>
        <v>Serviços</v>
      </c>
      <c r="L14766" s="50" t="str">
        <f>VLOOKUP(K14766,'Base -Receita-Despesa'!$B:$AS,1,FALSE)</f>
        <v>Serviços</v>
      </c>
    </row>
    <row r="14767" spans="1:12" x14ac:dyDescent="0.3">
      <c r="A14767" s="82" t="str">
        <f t="shared" si="462"/>
        <v>2019</v>
      </c>
      <c r="B14767" s="260" t="s">
        <v>2228</v>
      </c>
      <c r="C14767" s="261" t="s">
        <v>138</v>
      </c>
      <c r="D14767" s="74" t="str">
        <f t="shared" si="461"/>
        <v>ago/2019</v>
      </c>
      <c r="E14767" s="264">
        <v>43697</v>
      </c>
      <c r="F14767" s="260">
        <v>76</v>
      </c>
      <c r="G14767" s="260" t="s">
        <v>2229</v>
      </c>
      <c r="H14767" s="265" t="s">
        <v>3189</v>
      </c>
      <c r="I14767" s="265" t="s">
        <v>2176</v>
      </c>
      <c r="J14767" s="266">
        <v>-230000</v>
      </c>
      <c r="K14767" s="83" t="str">
        <f>IFERROR(IFERROR(VLOOKUP(I14767,'DE-PARA'!B:D,3,0),VLOOKUP(I14767,'DE-PARA'!C:D,2,0)),"NÃO ENCONTRADO")</f>
        <v>Pessoal</v>
      </c>
      <c r="L14767" s="50" t="str">
        <f>VLOOKUP(K14767,'Base -Receita-Despesa'!$B:$AS,1,FALSE)</f>
        <v>Pessoal</v>
      </c>
    </row>
    <row r="14768" spans="1:12" x14ac:dyDescent="0.3">
      <c r="A14768" s="82" t="str">
        <f t="shared" si="462"/>
        <v>2019</v>
      </c>
      <c r="B14768" s="260" t="s">
        <v>2228</v>
      </c>
      <c r="C14768" s="261" t="s">
        <v>138</v>
      </c>
      <c r="D14768" s="74" t="str">
        <f t="shared" si="461"/>
        <v>ago/2019</v>
      </c>
      <c r="E14768" s="264">
        <v>43697</v>
      </c>
      <c r="F14768" s="260">
        <v>80</v>
      </c>
      <c r="G14768" s="260" t="s">
        <v>2229</v>
      </c>
      <c r="H14768" s="265" t="s">
        <v>3189</v>
      </c>
      <c r="I14768" s="265" t="s">
        <v>2176</v>
      </c>
      <c r="J14768" s="266">
        <v>-18657.38</v>
      </c>
      <c r="K14768" s="83" t="str">
        <f>IFERROR(IFERROR(VLOOKUP(I14768,'DE-PARA'!B:D,3,0),VLOOKUP(I14768,'DE-PARA'!C:D,2,0)),"NÃO ENCONTRADO")</f>
        <v>Pessoal</v>
      </c>
      <c r="L14768" s="50" t="str">
        <f>VLOOKUP(K14768,'Base -Receita-Despesa'!$B:$AS,1,FALSE)</f>
        <v>Pessoal</v>
      </c>
    </row>
    <row r="14769" spans="1:12" x14ac:dyDescent="0.3">
      <c r="A14769" s="82" t="str">
        <f t="shared" si="462"/>
        <v>2019</v>
      </c>
      <c r="B14769" s="260" t="s">
        <v>2228</v>
      </c>
      <c r="C14769" s="261" t="s">
        <v>138</v>
      </c>
      <c r="D14769" s="74" t="str">
        <f t="shared" si="461"/>
        <v>ago/2019</v>
      </c>
      <c r="E14769" s="264">
        <v>43697</v>
      </c>
      <c r="F14769" s="260">
        <v>79</v>
      </c>
      <c r="G14769" s="260" t="s">
        <v>2229</v>
      </c>
      <c r="H14769" s="265" t="s">
        <v>3189</v>
      </c>
      <c r="I14769" s="265" t="s">
        <v>2176</v>
      </c>
      <c r="J14769" s="266">
        <v>-9487.11</v>
      </c>
      <c r="K14769" s="83" t="str">
        <f>IFERROR(IFERROR(VLOOKUP(I14769,'DE-PARA'!B:D,3,0),VLOOKUP(I14769,'DE-PARA'!C:D,2,0)),"NÃO ENCONTRADO")</f>
        <v>Pessoal</v>
      </c>
      <c r="L14769" s="50" t="str">
        <f>VLOOKUP(K14769,'Base -Receita-Despesa'!$B:$AS,1,FALSE)</f>
        <v>Pessoal</v>
      </c>
    </row>
    <row r="14770" spans="1:12" x14ac:dyDescent="0.3">
      <c r="A14770" s="82" t="str">
        <f t="shared" si="462"/>
        <v>2019</v>
      </c>
      <c r="B14770" s="260" t="s">
        <v>2228</v>
      </c>
      <c r="C14770" s="261" t="s">
        <v>138</v>
      </c>
      <c r="D14770" s="74" t="str">
        <f t="shared" si="461"/>
        <v>ago/2019</v>
      </c>
      <c r="E14770" s="264">
        <v>43697</v>
      </c>
      <c r="F14770" s="260">
        <v>72</v>
      </c>
      <c r="G14770" s="260" t="s">
        <v>2229</v>
      </c>
      <c r="H14770" s="265" t="s">
        <v>3189</v>
      </c>
      <c r="I14770" s="265" t="s">
        <v>2176</v>
      </c>
      <c r="J14770" s="266">
        <v>-451007.81</v>
      </c>
      <c r="K14770" s="83" t="str">
        <f>IFERROR(IFERROR(VLOOKUP(I14770,'DE-PARA'!B:D,3,0),VLOOKUP(I14770,'DE-PARA'!C:D,2,0)),"NÃO ENCONTRADO")</f>
        <v>Pessoal</v>
      </c>
      <c r="L14770" s="50" t="str">
        <f>VLOOKUP(K14770,'Base -Receita-Despesa'!$B:$AS,1,FALSE)</f>
        <v>Pessoal</v>
      </c>
    </row>
    <row r="14771" spans="1:12" x14ac:dyDescent="0.3">
      <c r="A14771" s="82" t="str">
        <f t="shared" si="462"/>
        <v>2019</v>
      </c>
      <c r="B14771" s="260" t="s">
        <v>2228</v>
      </c>
      <c r="C14771" s="261" t="s">
        <v>138</v>
      </c>
      <c r="D14771" s="74" t="str">
        <f t="shared" si="461"/>
        <v>ago/2019</v>
      </c>
      <c r="E14771" s="264">
        <v>43697</v>
      </c>
      <c r="F14771" s="262">
        <v>5442458</v>
      </c>
      <c r="G14771" s="260" t="s">
        <v>2229</v>
      </c>
      <c r="H14771" s="265" t="s">
        <v>1638</v>
      </c>
      <c r="I14771" s="265" t="s">
        <v>151</v>
      </c>
      <c r="J14771" s="266">
        <v>-1848.72</v>
      </c>
      <c r="K14771" s="83" t="str">
        <f>IFERROR(IFERROR(VLOOKUP(I14771,'DE-PARA'!B:D,3,0),VLOOKUP(I14771,'DE-PARA'!C:D,2,0)),"NÃO ENCONTRADO")</f>
        <v>Concessionárias (água, luz e telefone)</v>
      </c>
      <c r="L14771" s="50" t="str">
        <f>VLOOKUP(K14771,'Base -Receita-Despesa'!$B:$AS,1,FALSE)</f>
        <v>Concessionárias (água, luz e telefone)</v>
      </c>
    </row>
    <row r="14772" spans="1:12" x14ac:dyDescent="0.3">
      <c r="A14772" s="82" t="str">
        <f t="shared" si="462"/>
        <v>2019</v>
      </c>
      <c r="B14772" s="260" t="s">
        <v>2228</v>
      </c>
      <c r="C14772" s="261" t="s">
        <v>138</v>
      </c>
      <c r="D14772" s="74" t="str">
        <f t="shared" si="461"/>
        <v>ago/2019</v>
      </c>
      <c r="E14772" s="264">
        <v>43697</v>
      </c>
      <c r="F14772" s="260">
        <v>1908005620432</v>
      </c>
      <c r="G14772" s="260" t="s">
        <v>2229</v>
      </c>
      <c r="H14772" s="265" t="s">
        <v>1638</v>
      </c>
      <c r="I14772" s="265" t="s">
        <v>151</v>
      </c>
      <c r="J14772" s="266">
        <v>-3145.23</v>
      </c>
      <c r="K14772" s="83" t="str">
        <f>IFERROR(IFERROR(VLOOKUP(I14772,'DE-PARA'!B:D,3,0),VLOOKUP(I14772,'DE-PARA'!C:D,2,0)),"NÃO ENCONTRADO")</f>
        <v>Concessionárias (água, luz e telefone)</v>
      </c>
      <c r="L14772" s="50" t="str">
        <f>VLOOKUP(K14772,'Base -Receita-Despesa'!$B:$AS,1,FALSE)</f>
        <v>Concessionárias (água, luz e telefone)</v>
      </c>
    </row>
    <row r="14773" spans="1:12" x14ac:dyDescent="0.3">
      <c r="A14773" s="82" t="str">
        <f t="shared" si="462"/>
        <v>2019</v>
      </c>
      <c r="B14773" s="260" t="s">
        <v>2228</v>
      </c>
      <c r="C14773" s="261" t="s">
        <v>138</v>
      </c>
      <c r="D14773" s="74" t="str">
        <f t="shared" si="461"/>
        <v>ago/2019</v>
      </c>
      <c r="E14773" s="264">
        <v>43697</v>
      </c>
      <c r="F14773" s="260" t="s">
        <v>1070</v>
      </c>
      <c r="G14773" s="260" t="s">
        <v>2229</v>
      </c>
      <c r="H14773" s="265" t="s">
        <v>1071</v>
      </c>
      <c r="I14773" s="265" t="s">
        <v>2237</v>
      </c>
      <c r="J14773" s="266">
        <v>717693.75</v>
      </c>
      <c r="K14773" s="83" t="str">
        <f>IFERROR(IFERROR(VLOOKUP(I14773,'DE-PARA'!B:D,3,0),VLOOKUP(I14773,'DE-PARA'!C:D,2,0)),"NÃO ENCONTRADO")</f>
        <v>Entrada Conta Aplicação (+)</v>
      </c>
      <c r="L14773" s="50" t="str">
        <f>VLOOKUP(K14773,'Base -Receita-Despesa'!$B:$AS,1,FALSE)</f>
        <v>ENTRADA CONTA APLICAÇÃO (+)</v>
      </c>
    </row>
    <row r="14774" spans="1:12" x14ac:dyDescent="0.3">
      <c r="A14774" s="82" t="str">
        <f t="shared" si="462"/>
        <v>2019</v>
      </c>
      <c r="B14774" s="260" t="s">
        <v>2228</v>
      </c>
      <c r="C14774" s="261" t="s">
        <v>138</v>
      </c>
      <c r="D14774" s="74" t="str">
        <f t="shared" si="461"/>
        <v>ago/2019</v>
      </c>
      <c r="E14774" s="264">
        <v>43697</v>
      </c>
      <c r="F14774" s="260" t="s">
        <v>1261</v>
      </c>
      <c r="G14774" s="260" t="s">
        <v>2229</v>
      </c>
      <c r="H14774" s="265" t="s">
        <v>2250</v>
      </c>
      <c r="I14774" s="265" t="s">
        <v>135</v>
      </c>
      <c r="J14774" s="265">
        <v>-9.5</v>
      </c>
      <c r="K14774" s="83" t="str">
        <f>IFERROR(IFERROR(VLOOKUP(I14774,'DE-PARA'!B:D,3,0),VLOOKUP(I14774,'DE-PARA'!C:D,2,0)),"NÃO ENCONTRADO")</f>
        <v>Outras Saídas</v>
      </c>
      <c r="L14774" s="50" t="str">
        <f>VLOOKUP(K14774,'Base -Receita-Despesa'!$B:$AS,1,FALSE)</f>
        <v>Outras Saídas</v>
      </c>
    </row>
    <row r="14775" spans="1:12" x14ac:dyDescent="0.3">
      <c r="A14775" s="82" t="str">
        <f t="shared" si="462"/>
        <v>2019</v>
      </c>
      <c r="B14775" s="260" t="s">
        <v>2228</v>
      </c>
      <c r="C14775" s="261" t="s">
        <v>138</v>
      </c>
      <c r="D14775" s="74" t="str">
        <f t="shared" si="461"/>
        <v>ago/2019</v>
      </c>
      <c r="E14775" s="264">
        <v>43697</v>
      </c>
      <c r="F14775" s="260" t="s">
        <v>1261</v>
      </c>
      <c r="G14775" s="260" t="s">
        <v>2229</v>
      </c>
      <c r="H14775" s="265" t="s">
        <v>2250</v>
      </c>
      <c r="I14775" s="265" t="s">
        <v>135</v>
      </c>
      <c r="J14775" s="265">
        <v>-9.5</v>
      </c>
      <c r="K14775" s="83" t="str">
        <f>IFERROR(IFERROR(VLOOKUP(I14775,'DE-PARA'!B:D,3,0),VLOOKUP(I14775,'DE-PARA'!C:D,2,0)),"NÃO ENCONTRADO")</f>
        <v>Outras Saídas</v>
      </c>
      <c r="L14775" s="50" t="str">
        <f>VLOOKUP(K14775,'Base -Receita-Despesa'!$B:$AS,1,FALSE)</f>
        <v>Outras Saídas</v>
      </c>
    </row>
    <row r="14776" spans="1:12" x14ac:dyDescent="0.3">
      <c r="A14776" s="82" t="str">
        <f t="shared" si="462"/>
        <v>2019</v>
      </c>
      <c r="B14776" s="260" t="s">
        <v>2228</v>
      </c>
      <c r="C14776" s="261" t="s">
        <v>138</v>
      </c>
      <c r="D14776" s="74" t="str">
        <f t="shared" si="461"/>
        <v>ago/2019</v>
      </c>
      <c r="E14776" s="264">
        <v>43697</v>
      </c>
      <c r="F14776" s="260" t="s">
        <v>1261</v>
      </c>
      <c r="G14776" s="260" t="s">
        <v>2229</v>
      </c>
      <c r="H14776" s="265" t="s">
        <v>2250</v>
      </c>
      <c r="I14776" s="265" t="s">
        <v>135</v>
      </c>
      <c r="J14776" s="265">
        <v>-9.5</v>
      </c>
      <c r="K14776" s="83" t="str">
        <f>IFERROR(IFERROR(VLOOKUP(I14776,'DE-PARA'!B:D,3,0),VLOOKUP(I14776,'DE-PARA'!C:D,2,0)),"NÃO ENCONTRADO")</f>
        <v>Outras Saídas</v>
      </c>
      <c r="L14776" s="50" t="str">
        <f>VLOOKUP(K14776,'Base -Receita-Despesa'!$B:$AS,1,FALSE)</f>
        <v>Outras Saídas</v>
      </c>
    </row>
    <row r="14777" spans="1:12" x14ac:dyDescent="0.3">
      <c r="A14777" s="82" t="str">
        <f t="shared" si="462"/>
        <v>2019</v>
      </c>
      <c r="B14777" s="260" t="s">
        <v>2228</v>
      </c>
      <c r="C14777" s="261" t="s">
        <v>138</v>
      </c>
      <c r="D14777" s="74" t="str">
        <f t="shared" si="461"/>
        <v>ago/2019</v>
      </c>
      <c r="E14777" s="264">
        <v>43697</v>
      </c>
      <c r="F14777" s="260" t="s">
        <v>1261</v>
      </c>
      <c r="G14777" s="260" t="s">
        <v>2229</v>
      </c>
      <c r="H14777" s="265" t="s">
        <v>2250</v>
      </c>
      <c r="I14777" s="265" t="s">
        <v>135</v>
      </c>
      <c r="J14777" s="265">
        <v>-9.5</v>
      </c>
      <c r="K14777" s="83" t="str">
        <f>IFERROR(IFERROR(VLOOKUP(I14777,'DE-PARA'!B:D,3,0),VLOOKUP(I14777,'DE-PARA'!C:D,2,0)),"NÃO ENCONTRADO")</f>
        <v>Outras Saídas</v>
      </c>
      <c r="L14777" s="50" t="str">
        <f>VLOOKUP(K14777,'Base -Receita-Despesa'!$B:$AS,1,FALSE)</f>
        <v>Outras Saídas</v>
      </c>
    </row>
    <row r="14778" spans="1:12" x14ac:dyDescent="0.3">
      <c r="A14778" s="82" t="str">
        <f t="shared" si="462"/>
        <v>2019</v>
      </c>
      <c r="B14778" s="260" t="s">
        <v>2228</v>
      </c>
      <c r="C14778" s="261" t="s">
        <v>138</v>
      </c>
      <c r="D14778" s="74" t="str">
        <f t="shared" si="461"/>
        <v>ago/2019</v>
      </c>
      <c r="E14778" s="264">
        <v>43697</v>
      </c>
      <c r="F14778" s="260" t="s">
        <v>1261</v>
      </c>
      <c r="G14778" s="260" t="s">
        <v>2229</v>
      </c>
      <c r="H14778" s="265" t="s">
        <v>2250</v>
      </c>
      <c r="I14778" s="265" t="s">
        <v>135</v>
      </c>
      <c r="J14778" s="265">
        <v>-9.5</v>
      </c>
      <c r="K14778" s="83" t="str">
        <f>IFERROR(IFERROR(VLOOKUP(I14778,'DE-PARA'!B:D,3,0),VLOOKUP(I14778,'DE-PARA'!C:D,2,0)),"NÃO ENCONTRADO")</f>
        <v>Outras Saídas</v>
      </c>
      <c r="L14778" s="50" t="str">
        <f>VLOOKUP(K14778,'Base -Receita-Despesa'!$B:$AS,1,FALSE)</f>
        <v>Outras Saídas</v>
      </c>
    </row>
    <row r="14779" spans="1:12" x14ac:dyDescent="0.3">
      <c r="A14779" s="82" t="str">
        <f t="shared" si="462"/>
        <v>2019</v>
      </c>
      <c r="B14779" s="260" t="s">
        <v>2228</v>
      </c>
      <c r="C14779" s="261" t="s">
        <v>138</v>
      </c>
      <c r="D14779" s="74" t="str">
        <f t="shared" si="461"/>
        <v>ago/2019</v>
      </c>
      <c r="E14779" s="264">
        <v>43698</v>
      </c>
      <c r="F14779" s="260">
        <v>3142</v>
      </c>
      <c r="G14779" s="260" t="s">
        <v>2229</v>
      </c>
      <c r="H14779" s="265" t="s">
        <v>2231</v>
      </c>
      <c r="I14779" s="265" t="s">
        <v>2185</v>
      </c>
      <c r="J14779" s="266">
        <v>-4153.67</v>
      </c>
      <c r="K14779" s="83" t="str">
        <f>IFERROR(IFERROR(VLOOKUP(I14779,'DE-PARA'!B:D,3,0),VLOOKUP(I14779,'DE-PARA'!C:D,2,0)),"NÃO ENCONTRADO")</f>
        <v>Materiais</v>
      </c>
      <c r="L14779" s="50" t="str">
        <f>VLOOKUP(K14779,'Base -Receita-Despesa'!$B:$AS,1,FALSE)</f>
        <v>Materiais</v>
      </c>
    </row>
    <row r="14780" spans="1:12" x14ac:dyDescent="0.3">
      <c r="A14780" s="82" t="str">
        <f t="shared" si="462"/>
        <v>2019</v>
      </c>
      <c r="B14780" s="260" t="s">
        <v>2228</v>
      </c>
      <c r="C14780" s="261" t="s">
        <v>138</v>
      </c>
      <c r="D14780" s="74" t="str">
        <f t="shared" si="461"/>
        <v>ago/2019</v>
      </c>
      <c r="E14780" s="264">
        <v>43698</v>
      </c>
      <c r="F14780" s="262">
        <v>3149</v>
      </c>
      <c r="G14780" s="260" t="s">
        <v>2229</v>
      </c>
      <c r="H14780" s="265" t="s">
        <v>2231</v>
      </c>
      <c r="I14780" s="265" t="s">
        <v>2185</v>
      </c>
      <c r="J14780" s="270">
        <v>-613.41999999999996</v>
      </c>
      <c r="K14780" s="83" t="str">
        <f>IFERROR(IFERROR(VLOOKUP(I14780,'DE-PARA'!B:D,3,0),VLOOKUP(I14780,'DE-PARA'!C:D,2,0)),"NÃO ENCONTRADO")</f>
        <v>Materiais</v>
      </c>
      <c r="L14780" s="50" t="str">
        <f>VLOOKUP(K14780,'Base -Receita-Despesa'!$B:$AS,1,FALSE)</f>
        <v>Materiais</v>
      </c>
    </row>
    <row r="14781" spans="1:12" x14ac:dyDescent="0.3">
      <c r="A14781" s="82" t="str">
        <f t="shared" si="462"/>
        <v>2019</v>
      </c>
      <c r="B14781" s="260" t="s">
        <v>2228</v>
      </c>
      <c r="C14781" s="261" t="s">
        <v>138</v>
      </c>
      <c r="D14781" s="74" t="str">
        <f t="shared" si="461"/>
        <v>ago/2019</v>
      </c>
      <c r="E14781" s="264">
        <v>43698</v>
      </c>
      <c r="F14781" s="260">
        <v>15687</v>
      </c>
      <c r="G14781" s="260" t="s">
        <v>2229</v>
      </c>
      <c r="H14781" s="265" t="s">
        <v>4384</v>
      </c>
      <c r="I14781" s="265" t="s">
        <v>200</v>
      </c>
      <c r="J14781" s="266">
        <v>-9308.61</v>
      </c>
      <c r="K14781" s="83" t="str">
        <f>IFERROR(IFERROR(VLOOKUP(I14781,'DE-PARA'!B:D,3,0),VLOOKUP(I14781,'DE-PARA'!C:D,2,0)),"NÃO ENCONTRADO")</f>
        <v>Serviços</v>
      </c>
      <c r="L14781" s="50" t="str">
        <f>VLOOKUP(K14781,'Base -Receita-Despesa'!$B:$AS,1,FALSE)</f>
        <v>Serviços</v>
      </c>
    </row>
    <row r="14782" spans="1:12" x14ac:dyDescent="0.3">
      <c r="A14782" s="82" t="str">
        <f t="shared" si="462"/>
        <v>2019</v>
      </c>
      <c r="B14782" s="260" t="s">
        <v>2228</v>
      </c>
      <c r="C14782" s="261" t="s">
        <v>138</v>
      </c>
      <c r="D14782" s="74" t="str">
        <f t="shared" si="461"/>
        <v>ago/2019</v>
      </c>
      <c r="E14782" s="264">
        <v>43698</v>
      </c>
      <c r="F14782" s="260">
        <v>1132</v>
      </c>
      <c r="G14782" s="260" t="s">
        <v>2229</v>
      </c>
      <c r="H14782" s="265" t="s">
        <v>4390</v>
      </c>
      <c r="I14782" s="265" t="s">
        <v>120</v>
      </c>
      <c r="J14782" s="265">
        <v>-110</v>
      </c>
      <c r="K14782" s="83" t="str">
        <f>IFERROR(IFERROR(VLOOKUP(I14782,'DE-PARA'!B:D,3,0),VLOOKUP(I14782,'DE-PARA'!C:D,2,0)),"NÃO ENCONTRADO")</f>
        <v>Serviços</v>
      </c>
      <c r="L14782" s="50" t="str">
        <f>VLOOKUP(K14782,'Base -Receita-Despesa'!$B:$AS,1,FALSE)</f>
        <v>Serviços</v>
      </c>
    </row>
    <row r="14783" spans="1:12" x14ac:dyDescent="0.3">
      <c r="A14783" s="82" t="str">
        <f t="shared" si="462"/>
        <v>2019</v>
      </c>
      <c r="B14783" s="260" t="s">
        <v>2228</v>
      </c>
      <c r="C14783" s="261" t="s">
        <v>138</v>
      </c>
      <c r="D14783" s="74" t="str">
        <f t="shared" si="461"/>
        <v>ago/2019</v>
      </c>
      <c r="E14783" s="264">
        <v>43698</v>
      </c>
      <c r="F14783" s="260">
        <v>1155155</v>
      </c>
      <c r="G14783" s="260" t="s">
        <v>2407</v>
      </c>
      <c r="H14783" s="265" t="s">
        <v>4400</v>
      </c>
      <c r="I14783" s="265" t="s">
        <v>2181</v>
      </c>
      <c r="J14783" s="266">
        <v>-3962.5</v>
      </c>
      <c r="K14783" s="83" t="str">
        <f>IFERROR(IFERROR(VLOOKUP(I14783,'DE-PARA'!B:D,3,0),VLOOKUP(I14783,'DE-PARA'!C:D,2,0)),"NÃO ENCONTRADO")</f>
        <v>Materiais</v>
      </c>
      <c r="L14783" s="50" t="str">
        <f>VLOOKUP(K14783,'Base -Receita-Despesa'!$B:$AS,1,FALSE)</f>
        <v>Materiais</v>
      </c>
    </row>
    <row r="14784" spans="1:12" x14ac:dyDescent="0.3">
      <c r="A14784" s="82" t="str">
        <f t="shared" si="462"/>
        <v>2019</v>
      </c>
      <c r="B14784" s="260" t="s">
        <v>2228</v>
      </c>
      <c r="C14784" s="261" t="s">
        <v>138</v>
      </c>
      <c r="D14784" s="74" t="str">
        <f t="shared" si="461"/>
        <v>ago/2019</v>
      </c>
      <c r="E14784" s="264">
        <v>43698</v>
      </c>
      <c r="F14784" s="260" t="s">
        <v>4517</v>
      </c>
      <c r="G14784" s="260" t="s">
        <v>2229</v>
      </c>
      <c r="H14784" s="265" t="s">
        <v>4555</v>
      </c>
      <c r="I14784" s="265" t="s">
        <v>2209</v>
      </c>
      <c r="J14784" s="265">
        <v>-263.16000000000003</v>
      </c>
      <c r="K14784" s="83" t="str">
        <f>IFERROR(IFERROR(VLOOKUP(I14784,'DE-PARA'!B:D,3,0),VLOOKUP(I14784,'DE-PARA'!C:D,2,0)),"NÃO ENCONTRADO")</f>
        <v>Despesas com Viagens</v>
      </c>
      <c r="L14784" s="50" t="str">
        <f>VLOOKUP(K14784,'Base -Receita-Despesa'!$B:$AS,1,FALSE)</f>
        <v>Despesas com Viagens</v>
      </c>
    </row>
    <row r="14785" spans="1:12" x14ac:dyDescent="0.3">
      <c r="A14785" s="82" t="str">
        <f t="shared" si="462"/>
        <v>2019</v>
      </c>
      <c r="B14785" s="260" t="s">
        <v>2228</v>
      </c>
      <c r="C14785" s="261" t="s">
        <v>138</v>
      </c>
      <c r="D14785" s="74" t="str">
        <f t="shared" si="461"/>
        <v>ago/2019</v>
      </c>
      <c r="E14785" s="264">
        <v>43698</v>
      </c>
      <c r="F14785" s="260">
        <v>18019</v>
      </c>
      <c r="G14785" s="260" t="s">
        <v>2229</v>
      </c>
      <c r="H14785" s="265" t="s">
        <v>2340</v>
      </c>
      <c r="I14785" s="265" t="s">
        <v>618</v>
      </c>
      <c r="J14785" s="266">
        <v>-30904.9</v>
      </c>
      <c r="K14785" s="83" t="str">
        <f>IFERROR(IFERROR(VLOOKUP(I14785,'DE-PARA'!B:D,3,0),VLOOKUP(I14785,'DE-PARA'!C:D,2,0)),"NÃO ENCONTRADO")</f>
        <v>Serviços</v>
      </c>
      <c r="L14785" s="50" t="str">
        <f>VLOOKUP(K14785,'Base -Receita-Despesa'!$B:$AS,1,FALSE)</f>
        <v>Serviços</v>
      </c>
    </row>
    <row r="14786" spans="1:12" x14ac:dyDescent="0.3">
      <c r="A14786" s="82" t="str">
        <f t="shared" si="462"/>
        <v>2019</v>
      </c>
      <c r="B14786" s="260" t="s">
        <v>2228</v>
      </c>
      <c r="C14786" s="261" t="s">
        <v>138</v>
      </c>
      <c r="D14786" s="74" t="str">
        <f t="shared" si="461"/>
        <v>ago/2019</v>
      </c>
      <c r="E14786" s="264">
        <v>43698</v>
      </c>
      <c r="F14786" s="260">
        <v>51746</v>
      </c>
      <c r="G14786" s="260" t="s">
        <v>2229</v>
      </c>
      <c r="H14786" s="265" t="s">
        <v>2340</v>
      </c>
      <c r="I14786" s="265" t="s">
        <v>2217</v>
      </c>
      <c r="J14786" s="266">
        <v>-1487.75</v>
      </c>
      <c r="K14786" s="83" t="str">
        <f>IFERROR(IFERROR(VLOOKUP(I14786,'DE-PARA'!B:D,3,0),VLOOKUP(I14786,'DE-PARA'!C:D,2,0)),"NÃO ENCONTRADO")</f>
        <v>Investimentos</v>
      </c>
      <c r="L14786" s="50" t="str">
        <f>VLOOKUP(K14786,'Base -Receita-Despesa'!$B:$AS,1,FALSE)</f>
        <v>Investimentos</v>
      </c>
    </row>
    <row r="14787" spans="1:12" x14ac:dyDescent="0.3">
      <c r="A14787" s="82" t="str">
        <f t="shared" si="462"/>
        <v>2019</v>
      </c>
      <c r="B14787" s="260" t="s">
        <v>2228</v>
      </c>
      <c r="C14787" s="261" t="s">
        <v>138</v>
      </c>
      <c r="D14787" s="74" t="str">
        <f t="shared" si="461"/>
        <v>ago/2019</v>
      </c>
      <c r="E14787" s="264">
        <v>43698</v>
      </c>
      <c r="F14787" s="260" t="s">
        <v>2471</v>
      </c>
      <c r="G14787" s="260" t="s">
        <v>2229</v>
      </c>
      <c r="H14787" s="265" t="s">
        <v>2362</v>
      </c>
      <c r="I14787" s="265" t="s">
        <v>439</v>
      </c>
      <c r="J14787" s="265">
        <v>-998</v>
      </c>
      <c r="K14787" s="83" t="str">
        <f>IFERROR(IFERROR(VLOOKUP(I14787,'DE-PARA'!B:D,3,0),VLOOKUP(I14787,'DE-PARA'!C:D,2,0)),"NÃO ENCONTRADO")</f>
        <v>Aluguéis</v>
      </c>
      <c r="L14787" s="50" t="str">
        <f>VLOOKUP(K14787,'Base -Receita-Despesa'!$B:$AS,1,FALSE)</f>
        <v>Aluguéis</v>
      </c>
    </row>
    <row r="14788" spans="1:12" x14ac:dyDescent="0.3">
      <c r="A14788" s="82" t="str">
        <f t="shared" si="462"/>
        <v>2019</v>
      </c>
      <c r="B14788" s="260" t="s">
        <v>2228</v>
      </c>
      <c r="C14788" s="261" t="s">
        <v>138</v>
      </c>
      <c r="D14788" s="74" t="str">
        <f t="shared" ref="D14788:D14851" si="463">TEXT(E14788,"mmm/aaaa")</f>
        <v>ago/2019</v>
      </c>
      <c r="E14788" s="264">
        <v>43698</v>
      </c>
      <c r="F14788" s="260" t="s">
        <v>208</v>
      </c>
      <c r="G14788" s="260" t="s">
        <v>2229</v>
      </c>
      <c r="H14788" s="265" t="s">
        <v>2353</v>
      </c>
      <c r="I14788" s="265" t="s">
        <v>179</v>
      </c>
      <c r="J14788" s="266">
        <v>-4595.45</v>
      </c>
      <c r="K14788" s="83" t="str">
        <f>IFERROR(IFERROR(VLOOKUP(I14788,'DE-PARA'!B:D,3,0),VLOOKUP(I14788,'DE-PARA'!C:D,2,0)),"NÃO ENCONTRADO")</f>
        <v>Serviços</v>
      </c>
      <c r="L14788" s="50" t="str">
        <f>VLOOKUP(K14788,'Base -Receita-Despesa'!$B:$AS,1,FALSE)</f>
        <v>Serviços</v>
      </c>
    </row>
    <row r="14789" spans="1:12" x14ac:dyDescent="0.3">
      <c r="A14789" s="82" t="str">
        <f t="shared" si="462"/>
        <v>2019</v>
      </c>
      <c r="B14789" s="260" t="s">
        <v>2228</v>
      </c>
      <c r="C14789" s="261" t="s">
        <v>138</v>
      </c>
      <c r="D14789" s="74" t="str">
        <f t="shared" si="463"/>
        <v>ago/2019</v>
      </c>
      <c r="E14789" s="264">
        <v>43698</v>
      </c>
      <c r="F14789" s="260" t="s">
        <v>208</v>
      </c>
      <c r="G14789" s="260" t="s">
        <v>2229</v>
      </c>
      <c r="H14789" s="265" t="s">
        <v>2353</v>
      </c>
      <c r="I14789" s="265" t="s">
        <v>179</v>
      </c>
      <c r="J14789" s="265">
        <v>-140</v>
      </c>
      <c r="K14789" s="83" t="str">
        <f>IFERROR(IFERROR(VLOOKUP(I14789,'DE-PARA'!B:D,3,0),VLOOKUP(I14789,'DE-PARA'!C:D,2,0)),"NÃO ENCONTRADO")</f>
        <v>Serviços</v>
      </c>
      <c r="L14789" s="50" t="str">
        <f>VLOOKUP(K14789,'Base -Receita-Despesa'!$B:$AS,1,FALSE)</f>
        <v>Serviços</v>
      </c>
    </row>
    <row r="14790" spans="1:12" x14ac:dyDescent="0.3">
      <c r="A14790" s="82" t="str">
        <f t="shared" si="462"/>
        <v>2019</v>
      </c>
      <c r="B14790" s="260" t="s">
        <v>2228</v>
      </c>
      <c r="C14790" s="261" t="s">
        <v>138</v>
      </c>
      <c r="D14790" s="74" t="str">
        <f t="shared" si="463"/>
        <v>ago/2019</v>
      </c>
      <c r="E14790" s="264">
        <v>43698</v>
      </c>
      <c r="F14790" s="260">
        <v>128</v>
      </c>
      <c r="G14790" s="260" t="s">
        <v>2229</v>
      </c>
      <c r="H14790" s="265" t="s">
        <v>2353</v>
      </c>
      <c r="I14790" s="265" t="s">
        <v>188</v>
      </c>
      <c r="J14790" s="266">
        <v>-32526.75</v>
      </c>
      <c r="K14790" s="83" t="str">
        <f>IFERROR(IFERROR(VLOOKUP(I14790,'DE-PARA'!B:D,3,0),VLOOKUP(I14790,'DE-PARA'!C:D,2,0)),"NÃO ENCONTRADO")</f>
        <v>Serviços</v>
      </c>
      <c r="L14790" s="50" t="str">
        <f>VLOOKUP(K14790,'Base -Receita-Despesa'!$B:$AS,1,FALSE)</f>
        <v>Serviços</v>
      </c>
    </row>
    <row r="14791" spans="1:12" x14ac:dyDescent="0.3">
      <c r="A14791" s="82" t="str">
        <f t="shared" si="462"/>
        <v>2019</v>
      </c>
      <c r="B14791" s="260" t="s">
        <v>2228</v>
      </c>
      <c r="C14791" s="261" t="s">
        <v>138</v>
      </c>
      <c r="D14791" s="74" t="str">
        <f t="shared" si="463"/>
        <v>ago/2019</v>
      </c>
      <c r="E14791" s="264">
        <v>43698</v>
      </c>
      <c r="F14791" s="260">
        <v>132</v>
      </c>
      <c r="G14791" s="260" t="s">
        <v>2229</v>
      </c>
      <c r="H14791" s="265" t="s">
        <v>2353</v>
      </c>
      <c r="I14791" s="265" t="s">
        <v>179</v>
      </c>
      <c r="J14791" s="266">
        <v>-3835.77</v>
      </c>
      <c r="K14791" s="83" t="str">
        <f>IFERROR(IFERROR(VLOOKUP(I14791,'DE-PARA'!B:D,3,0),VLOOKUP(I14791,'DE-PARA'!C:D,2,0)),"NÃO ENCONTRADO")</f>
        <v>Serviços</v>
      </c>
      <c r="L14791" s="50" t="str">
        <f>VLOOKUP(K14791,'Base -Receita-Despesa'!$B:$AS,1,FALSE)</f>
        <v>Serviços</v>
      </c>
    </row>
    <row r="14792" spans="1:12" x14ac:dyDescent="0.3">
      <c r="A14792" s="82" t="str">
        <f t="shared" si="462"/>
        <v>2019</v>
      </c>
      <c r="B14792" s="260" t="s">
        <v>2228</v>
      </c>
      <c r="C14792" s="261" t="s">
        <v>138</v>
      </c>
      <c r="D14792" s="74" t="str">
        <f t="shared" si="463"/>
        <v>ago/2019</v>
      </c>
      <c r="E14792" s="264">
        <v>43698</v>
      </c>
      <c r="F14792" s="262">
        <v>9107</v>
      </c>
      <c r="G14792" s="262" t="s">
        <v>2229</v>
      </c>
      <c r="H14792" s="270" t="s">
        <v>4669</v>
      </c>
      <c r="I14792" s="270" t="s">
        <v>2182</v>
      </c>
      <c r="J14792" s="275">
        <v>-1168</v>
      </c>
      <c r="K14792" s="83" t="str">
        <f>IFERROR(IFERROR(VLOOKUP(I14792,'DE-PARA'!B:D,3,0),VLOOKUP(I14792,'DE-PARA'!C:D,2,0)),"NÃO ENCONTRADO")</f>
        <v>Materiais</v>
      </c>
      <c r="L14792" s="50" t="str">
        <f>VLOOKUP(K14792,'Base -Receita-Despesa'!$B:$AS,1,FALSE)</f>
        <v>Materiais</v>
      </c>
    </row>
    <row r="14793" spans="1:12" x14ac:dyDescent="0.3">
      <c r="A14793" s="82" t="str">
        <f t="shared" si="462"/>
        <v>2019</v>
      </c>
      <c r="B14793" s="260" t="s">
        <v>2228</v>
      </c>
      <c r="C14793" s="261" t="s">
        <v>138</v>
      </c>
      <c r="D14793" s="74" t="str">
        <f t="shared" si="463"/>
        <v>ago/2019</v>
      </c>
      <c r="E14793" s="264">
        <v>43698</v>
      </c>
      <c r="F14793" s="262">
        <v>9107</v>
      </c>
      <c r="G14793" s="262" t="s">
        <v>2229</v>
      </c>
      <c r="H14793" s="270" t="s">
        <v>4669</v>
      </c>
      <c r="I14793" s="265" t="s">
        <v>562</v>
      </c>
      <c r="J14793" s="265">
        <v>-22.5</v>
      </c>
      <c r="K14793" s="83" t="str">
        <f>IFERROR(IFERROR(VLOOKUP(I14793,'DE-PARA'!B:D,3,0),VLOOKUP(I14793,'DE-PARA'!C:D,2,0)),"NÃO ENCONTRADO")</f>
        <v>Outras Saídas</v>
      </c>
      <c r="L14793" s="50" t="str">
        <f>VLOOKUP(K14793,'Base -Receita-Despesa'!$B:$AS,1,FALSE)</f>
        <v>Outras Saídas</v>
      </c>
    </row>
    <row r="14794" spans="1:12" x14ac:dyDescent="0.3">
      <c r="A14794" s="82" t="str">
        <f t="shared" si="462"/>
        <v>2019</v>
      </c>
      <c r="B14794" s="260" t="s">
        <v>2228</v>
      </c>
      <c r="C14794" s="261" t="s">
        <v>138</v>
      </c>
      <c r="D14794" s="74" t="str">
        <f t="shared" si="463"/>
        <v>ago/2019</v>
      </c>
      <c r="E14794" s="264">
        <v>43698</v>
      </c>
      <c r="F14794" s="262">
        <v>8954</v>
      </c>
      <c r="G14794" s="262" t="s">
        <v>2229</v>
      </c>
      <c r="H14794" s="265" t="s">
        <v>4669</v>
      </c>
      <c r="I14794" s="270" t="s">
        <v>2182</v>
      </c>
      <c r="J14794" s="275">
        <v>-2878.62</v>
      </c>
      <c r="K14794" s="83" t="str">
        <f>IFERROR(IFERROR(VLOOKUP(I14794,'DE-PARA'!B:D,3,0),VLOOKUP(I14794,'DE-PARA'!C:D,2,0)),"NÃO ENCONTRADO")</f>
        <v>Materiais</v>
      </c>
      <c r="L14794" s="50" t="str">
        <f>VLOOKUP(K14794,'Base -Receita-Despesa'!$B:$AS,1,FALSE)</f>
        <v>Materiais</v>
      </c>
    </row>
    <row r="14795" spans="1:12" x14ac:dyDescent="0.3">
      <c r="A14795" s="82" t="str">
        <f t="shared" si="462"/>
        <v>2019</v>
      </c>
      <c r="B14795" s="260" t="s">
        <v>2228</v>
      </c>
      <c r="C14795" s="261" t="s">
        <v>138</v>
      </c>
      <c r="D14795" s="74" t="str">
        <f t="shared" si="463"/>
        <v>ago/2019</v>
      </c>
      <c r="E14795" s="264">
        <v>43698</v>
      </c>
      <c r="F14795" s="262">
        <v>8954</v>
      </c>
      <c r="G14795" s="262" t="s">
        <v>2229</v>
      </c>
      <c r="H14795" s="270" t="s">
        <v>4669</v>
      </c>
      <c r="I14795" s="265" t="s">
        <v>562</v>
      </c>
      <c r="J14795" s="265">
        <v>-24</v>
      </c>
      <c r="K14795" s="83" t="str">
        <f>IFERROR(IFERROR(VLOOKUP(I14795,'DE-PARA'!B:D,3,0),VLOOKUP(I14795,'DE-PARA'!C:D,2,0)),"NÃO ENCONTRADO")</f>
        <v>Outras Saídas</v>
      </c>
      <c r="L14795" s="50" t="str">
        <f>VLOOKUP(K14795,'Base -Receita-Despesa'!$B:$AS,1,FALSE)</f>
        <v>Outras Saídas</v>
      </c>
    </row>
    <row r="14796" spans="1:12" x14ac:dyDescent="0.3">
      <c r="A14796" s="82" t="str">
        <f t="shared" si="462"/>
        <v>2019</v>
      </c>
      <c r="B14796" s="260" t="s">
        <v>2228</v>
      </c>
      <c r="C14796" s="261" t="s">
        <v>138</v>
      </c>
      <c r="D14796" s="74" t="str">
        <f t="shared" si="463"/>
        <v>ago/2019</v>
      </c>
      <c r="E14796" s="264">
        <v>43698</v>
      </c>
      <c r="F14796" s="260">
        <v>9106</v>
      </c>
      <c r="G14796" s="260" t="s">
        <v>2229</v>
      </c>
      <c r="H14796" s="270" t="s">
        <v>4669</v>
      </c>
      <c r="I14796" s="265" t="s">
        <v>2181</v>
      </c>
      <c r="J14796" s="266">
        <v>-1072.5</v>
      </c>
      <c r="K14796" s="83" t="str">
        <f>IFERROR(IFERROR(VLOOKUP(I14796,'DE-PARA'!B:D,3,0),VLOOKUP(I14796,'DE-PARA'!C:D,2,0)),"NÃO ENCONTRADO")</f>
        <v>Materiais</v>
      </c>
      <c r="L14796" s="50" t="str">
        <f>VLOOKUP(K14796,'Base -Receita-Despesa'!$B:$AS,1,FALSE)</f>
        <v>Materiais</v>
      </c>
    </row>
    <row r="14797" spans="1:12" x14ac:dyDescent="0.3">
      <c r="A14797" s="82" t="str">
        <f t="shared" si="462"/>
        <v>2019</v>
      </c>
      <c r="B14797" s="260" t="s">
        <v>2228</v>
      </c>
      <c r="C14797" s="261" t="s">
        <v>138</v>
      </c>
      <c r="D14797" s="74" t="str">
        <f t="shared" si="463"/>
        <v>ago/2019</v>
      </c>
      <c r="E14797" s="264">
        <v>43698</v>
      </c>
      <c r="F14797" s="260">
        <v>9106</v>
      </c>
      <c r="G14797" s="260" t="s">
        <v>2229</v>
      </c>
      <c r="H14797" s="265" t="s">
        <v>4669</v>
      </c>
      <c r="I14797" s="265" t="s">
        <v>562</v>
      </c>
      <c r="J14797" s="265">
        <v>-58.38</v>
      </c>
      <c r="K14797" s="83" t="str">
        <f>IFERROR(IFERROR(VLOOKUP(I14797,'DE-PARA'!B:D,3,0),VLOOKUP(I14797,'DE-PARA'!C:D,2,0)),"NÃO ENCONTRADO")</f>
        <v>Outras Saídas</v>
      </c>
      <c r="L14797" s="50" t="str">
        <f>VLOOKUP(K14797,'Base -Receita-Despesa'!$B:$AS,1,FALSE)</f>
        <v>Outras Saídas</v>
      </c>
    </row>
    <row r="14798" spans="1:12" x14ac:dyDescent="0.3">
      <c r="A14798" s="82" t="str">
        <f t="shared" si="462"/>
        <v>2019</v>
      </c>
      <c r="B14798" s="260" t="s">
        <v>2228</v>
      </c>
      <c r="C14798" s="261" t="s">
        <v>138</v>
      </c>
      <c r="D14798" s="74" t="str">
        <f t="shared" si="463"/>
        <v>ago/2019</v>
      </c>
      <c r="E14798" s="264">
        <v>43698</v>
      </c>
      <c r="F14798" s="260" t="s">
        <v>4517</v>
      </c>
      <c r="G14798" s="260" t="s">
        <v>2229</v>
      </c>
      <c r="H14798" s="265" t="s">
        <v>1119</v>
      </c>
      <c r="I14798" s="265" t="s">
        <v>2209</v>
      </c>
      <c r="J14798" s="265">
        <v>-189.92</v>
      </c>
      <c r="K14798" s="83" t="str">
        <f>IFERROR(IFERROR(VLOOKUP(I14798,'DE-PARA'!B:D,3,0),VLOOKUP(I14798,'DE-PARA'!C:D,2,0)),"NÃO ENCONTRADO")</f>
        <v>Despesas com Viagens</v>
      </c>
      <c r="L14798" s="50" t="str">
        <f>VLOOKUP(K14798,'Base -Receita-Despesa'!$B:$AS,1,FALSE)</f>
        <v>Despesas com Viagens</v>
      </c>
    </row>
    <row r="14799" spans="1:12" x14ac:dyDescent="0.3">
      <c r="A14799" s="82" t="str">
        <f t="shared" si="462"/>
        <v>2019</v>
      </c>
      <c r="B14799" s="260" t="s">
        <v>2228</v>
      </c>
      <c r="C14799" s="261" t="s">
        <v>138</v>
      </c>
      <c r="D14799" s="74" t="str">
        <f t="shared" si="463"/>
        <v>ago/2019</v>
      </c>
      <c r="E14799" s="264">
        <v>43698</v>
      </c>
      <c r="F14799" s="260">
        <v>370</v>
      </c>
      <c r="G14799" s="260" t="s">
        <v>2229</v>
      </c>
      <c r="H14799" s="270" t="s">
        <v>4393</v>
      </c>
      <c r="I14799" s="270" t="s">
        <v>116</v>
      </c>
      <c r="J14799" s="266">
        <v>-8600.5300000000007</v>
      </c>
      <c r="K14799" s="83" t="str">
        <f>IFERROR(IFERROR(VLOOKUP(I14799,'DE-PARA'!B:D,3,0),VLOOKUP(I14799,'DE-PARA'!C:D,2,0)),"NÃO ENCONTRADO")</f>
        <v>Serviços</v>
      </c>
      <c r="L14799" s="50" t="str">
        <f>VLOOKUP(K14799,'Base -Receita-Despesa'!$B:$AS,1,FALSE)</f>
        <v>Serviços</v>
      </c>
    </row>
    <row r="14800" spans="1:12" x14ac:dyDescent="0.3">
      <c r="A14800" s="82" t="str">
        <f t="shared" si="462"/>
        <v>2019</v>
      </c>
      <c r="B14800" s="260" t="s">
        <v>2228</v>
      </c>
      <c r="C14800" s="261" t="s">
        <v>138</v>
      </c>
      <c r="D14800" s="74" t="str">
        <f t="shared" si="463"/>
        <v>ago/2019</v>
      </c>
      <c r="E14800" s="264">
        <v>43698</v>
      </c>
      <c r="F14800" s="260">
        <v>369</v>
      </c>
      <c r="G14800" s="260" t="s">
        <v>2229</v>
      </c>
      <c r="H14800" s="270" t="s">
        <v>4393</v>
      </c>
      <c r="I14800" s="270" t="s">
        <v>116</v>
      </c>
      <c r="J14800" s="266">
        <v>-15354.07</v>
      </c>
      <c r="K14800" s="83" t="str">
        <f>IFERROR(IFERROR(VLOOKUP(I14800,'DE-PARA'!B:D,3,0),VLOOKUP(I14800,'DE-PARA'!C:D,2,0)),"NÃO ENCONTRADO")</f>
        <v>Serviços</v>
      </c>
      <c r="L14800" s="50" t="str">
        <f>VLOOKUP(K14800,'Base -Receita-Despesa'!$B:$AS,1,FALSE)</f>
        <v>Serviços</v>
      </c>
    </row>
    <row r="14801" spans="1:12" x14ac:dyDescent="0.3">
      <c r="A14801" s="82" t="str">
        <f t="shared" si="462"/>
        <v>2019</v>
      </c>
      <c r="B14801" s="260" t="s">
        <v>2228</v>
      </c>
      <c r="C14801" s="261" t="s">
        <v>138</v>
      </c>
      <c r="D14801" s="74" t="str">
        <f t="shared" si="463"/>
        <v>ago/2019</v>
      </c>
      <c r="E14801" s="264">
        <v>43698</v>
      </c>
      <c r="F14801" s="260">
        <v>28</v>
      </c>
      <c r="G14801" s="260" t="s">
        <v>2229</v>
      </c>
      <c r="H14801" s="265" t="s">
        <v>3533</v>
      </c>
      <c r="I14801" s="265" t="s">
        <v>119</v>
      </c>
      <c r="J14801" s="266">
        <v>-140161.59</v>
      </c>
      <c r="K14801" s="83" t="str">
        <f>IFERROR(IFERROR(VLOOKUP(I14801,'DE-PARA'!B:D,3,0),VLOOKUP(I14801,'DE-PARA'!C:D,2,0)),"NÃO ENCONTRADO")</f>
        <v>Serviços</v>
      </c>
      <c r="L14801" s="50" t="str">
        <f>VLOOKUP(K14801,'Base -Receita-Despesa'!$B:$AS,1,FALSE)</f>
        <v>Serviços</v>
      </c>
    </row>
    <row r="14802" spans="1:12" x14ac:dyDescent="0.3">
      <c r="A14802" s="82" t="str">
        <f t="shared" si="462"/>
        <v>2019</v>
      </c>
      <c r="B14802" s="260" t="s">
        <v>2228</v>
      </c>
      <c r="C14802" s="261" t="s">
        <v>138</v>
      </c>
      <c r="D14802" s="74" t="str">
        <f t="shared" si="463"/>
        <v>ago/2019</v>
      </c>
      <c r="E14802" s="264">
        <v>43698</v>
      </c>
      <c r="F14802" s="260">
        <v>277</v>
      </c>
      <c r="G14802" s="260" t="s">
        <v>2229</v>
      </c>
      <c r="H14802" s="265" t="s">
        <v>2357</v>
      </c>
      <c r="I14802" s="265" t="s">
        <v>164</v>
      </c>
      <c r="J14802" s="266">
        <v>-7000</v>
      </c>
      <c r="K14802" s="83" t="str">
        <f>IFERROR(IFERROR(VLOOKUP(I14802,'DE-PARA'!B:D,3,0),VLOOKUP(I14802,'DE-PARA'!C:D,2,0)),"NÃO ENCONTRADO")</f>
        <v>Concessionárias (água, luz e telefone)</v>
      </c>
      <c r="L14802" s="50" t="str">
        <f>VLOOKUP(K14802,'Base -Receita-Despesa'!$B:$AS,1,FALSE)</f>
        <v>Concessionárias (água, luz e telefone)</v>
      </c>
    </row>
    <row r="14803" spans="1:12" x14ac:dyDescent="0.3">
      <c r="A14803" s="82" t="str">
        <f t="shared" si="462"/>
        <v>2019</v>
      </c>
      <c r="B14803" s="260" t="s">
        <v>2228</v>
      </c>
      <c r="C14803" s="261" t="s">
        <v>138</v>
      </c>
      <c r="D14803" s="74" t="str">
        <f t="shared" si="463"/>
        <v>ago/2019</v>
      </c>
      <c r="E14803" s="264">
        <v>43698</v>
      </c>
      <c r="F14803" s="260">
        <v>105</v>
      </c>
      <c r="G14803" s="260" t="s">
        <v>2229</v>
      </c>
      <c r="H14803" s="265" t="s">
        <v>3242</v>
      </c>
      <c r="I14803" s="265" t="s">
        <v>2212</v>
      </c>
      <c r="J14803" s="266">
        <v>-19452</v>
      </c>
      <c r="K14803" s="83" t="str">
        <f>IFERROR(IFERROR(VLOOKUP(I14803,'DE-PARA'!B:D,3,0),VLOOKUP(I14803,'DE-PARA'!C:D,2,0)),"NÃO ENCONTRADO")</f>
        <v>Serviços</v>
      </c>
      <c r="L14803" s="50" t="str">
        <f>VLOOKUP(K14803,'Base -Receita-Despesa'!$B:$AS,1,FALSE)</f>
        <v>Serviços</v>
      </c>
    </row>
    <row r="14804" spans="1:12" x14ac:dyDescent="0.3">
      <c r="A14804" s="82" t="str">
        <f t="shared" si="462"/>
        <v>2019</v>
      </c>
      <c r="B14804" s="260" t="s">
        <v>2228</v>
      </c>
      <c r="C14804" s="261" t="s">
        <v>138</v>
      </c>
      <c r="D14804" s="74" t="str">
        <f t="shared" si="463"/>
        <v>ago/2019</v>
      </c>
      <c r="E14804" s="264">
        <v>43698</v>
      </c>
      <c r="F14804" s="260">
        <v>20369</v>
      </c>
      <c r="G14804" s="260" t="s">
        <v>2229</v>
      </c>
      <c r="H14804" s="265" t="s">
        <v>2370</v>
      </c>
      <c r="I14804" s="265" t="s">
        <v>145</v>
      </c>
      <c r="J14804" s="266">
        <v>-4996.57</v>
      </c>
      <c r="K14804" s="83" t="str">
        <f>IFERROR(IFERROR(VLOOKUP(I14804,'DE-PARA'!B:D,3,0),VLOOKUP(I14804,'DE-PARA'!C:D,2,0)),"NÃO ENCONTRADO")</f>
        <v>Serviços</v>
      </c>
      <c r="L14804" s="50" t="str">
        <f>VLOOKUP(K14804,'Base -Receita-Despesa'!$B:$AS,1,FALSE)</f>
        <v>Serviços</v>
      </c>
    </row>
    <row r="14805" spans="1:12" x14ac:dyDescent="0.3">
      <c r="A14805" s="82" t="str">
        <f t="shared" si="462"/>
        <v>2019</v>
      </c>
      <c r="B14805" s="260" t="s">
        <v>2228</v>
      </c>
      <c r="C14805" s="261" t="s">
        <v>138</v>
      </c>
      <c r="D14805" s="74" t="str">
        <f t="shared" si="463"/>
        <v>ago/2019</v>
      </c>
      <c r="E14805" s="264">
        <v>43698</v>
      </c>
      <c r="F14805" s="260">
        <v>18200</v>
      </c>
      <c r="G14805" s="260" t="s">
        <v>2229</v>
      </c>
      <c r="H14805" s="265" t="s">
        <v>2340</v>
      </c>
      <c r="I14805" s="265" t="s">
        <v>177</v>
      </c>
      <c r="J14805" s="265">
        <v>-200</v>
      </c>
      <c r="K14805" s="83" t="str">
        <f>IFERROR(IFERROR(VLOOKUP(I14805,'DE-PARA'!B:D,3,0),VLOOKUP(I14805,'DE-PARA'!C:D,2,0)),"NÃO ENCONTRADO")</f>
        <v>Serviços</v>
      </c>
      <c r="L14805" s="50" t="str">
        <f>VLOOKUP(K14805,'Base -Receita-Despesa'!$B:$AS,1,FALSE)</f>
        <v>Serviços</v>
      </c>
    </row>
    <row r="14806" spans="1:12" x14ac:dyDescent="0.3">
      <c r="A14806" s="82" t="str">
        <f t="shared" si="462"/>
        <v>2019</v>
      </c>
      <c r="B14806" s="260" t="s">
        <v>2228</v>
      </c>
      <c r="C14806" s="261" t="s">
        <v>138</v>
      </c>
      <c r="D14806" s="74" t="str">
        <f t="shared" si="463"/>
        <v>ago/2019</v>
      </c>
      <c r="E14806" s="264">
        <v>43698</v>
      </c>
      <c r="F14806" s="260">
        <v>480</v>
      </c>
      <c r="G14806" s="260" t="s">
        <v>2229</v>
      </c>
      <c r="H14806" s="265" t="s">
        <v>4385</v>
      </c>
      <c r="I14806" s="265" t="s">
        <v>120</v>
      </c>
      <c r="J14806" s="266">
        <v>-11000</v>
      </c>
      <c r="K14806" s="83" t="str">
        <f>IFERROR(IFERROR(VLOOKUP(I14806,'DE-PARA'!B:D,3,0),VLOOKUP(I14806,'DE-PARA'!C:D,2,0)),"NÃO ENCONTRADO")</f>
        <v>Serviços</v>
      </c>
      <c r="L14806" s="50" t="str">
        <f>VLOOKUP(K14806,'Base -Receita-Despesa'!$B:$AS,1,FALSE)</f>
        <v>Serviços</v>
      </c>
    </row>
    <row r="14807" spans="1:12" x14ac:dyDescent="0.3">
      <c r="A14807" s="82" t="str">
        <f t="shared" si="462"/>
        <v>2019</v>
      </c>
      <c r="B14807" s="260" t="s">
        <v>2228</v>
      </c>
      <c r="C14807" s="261" t="s">
        <v>138</v>
      </c>
      <c r="D14807" s="74" t="str">
        <f t="shared" si="463"/>
        <v>ago/2019</v>
      </c>
      <c r="E14807" s="264">
        <v>43698</v>
      </c>
      <c r="F14807" s="260" t="s">
        <v>4517</v>
      </c>
      <c r="G14807" s="260" t="s">
        <v>2229</v>
      </c>
      <c r="H14807" s="265" t="s">
        <v>4385</v>
      </c>
      <c r="I14807" s="265" t="s">
        <v>2209</v>
      </c>
      <c r="J14807" s="265">
        <v>-200</v>
      </c>
      <c r="K14807" s="83" t="str">
        <f>IFERROR(IFERROR(VLOOKUP(I14807,'DE-PARA'!B:D,3,0),VLOOKUP(I14807,'DE-PARA'!C:D,2,0)),"NÃO ENCONTRADO")</f>
        <v>Despesas com Viagens</v>
      </c>
      <c r="L14807" s="50" t="str">
        <f>VLOOKUP(K14807,'Base -Receita-Despesa'!$B:$AS,1,FALSE)</f>
        <v>Despesas com Viagens</v>
      </c>
    </row>
    <row r="14808" spans="1:12" x14ac:dyDescent="0.3">
      <c r="A14808" s="82" t="str">
        <f t="shared" si="462"/>
        <v>2019</v>
      </c>
      <c r="B14808" s="260" t="s">
        <v>2228</v>
      </c>
      <c r="C14808" s="261" t="s">
        <v>138</v>
      </c>
      <c r="D14808" s="74" t="str">
        <f t="shared" si="463"/>
        <v>ago/2019</v>
      </c>
      <c r="E14808" s="264">
        <v>43698</v>
      </c>
      <c r="F14808" s="260" t="s">
        <v>4517</v>
      </c>
      <c r="G14808" s="260" t="s">
        <v>2229</v>
      </c>
      <c r="H14808" s="265" t="s">
        <v>4385</v>
      </c>
      <c r="I14808" s="265" t="s">
        <v>2209</v>
      </c>
      <c r="J14808" s="265">
        <v>-200</v>
      </c>
      <c r="K14808" s="83" t="str">
        <f>IFERROR(IFERROR(VLOOKUP(I14808,'DE-PARA'!B:D,3,0),VLOOKUP(I14808,'DE-PARA'!C:D,2,0)),"NÃO ENCONTRADO")</f>
        <v>Despesas com Viagens</v>
      </c>
      <c r="L14808" s="50" t="str">
        <f>VLOOKUP(K14808,'Base -Receita-Despesa'!$B:$AS,1,FALSE)</f>
        <v>Despesas com Viagens</v>
      </c>
    </row>
    <row r="14809" spans="1:12" x14ac:dyDescent="0.3">
      <c r="A14809" s="82" t="str">
        <f t="shared" si="462"/>
        <v>2019</v>
      </c>
      <c r="B14809" s="260" t="s">
        <v>2228</v>
      </c>
      <c r="C14809" s="261" t="s">
        <v>138</v>
      </c>
      <c r="D14809" s="74" t="str">
        <f t="shared" si="463"/>
        <v>ago/2019</v>
      </c>
      <c r="E14809" s="264">
        <v>43698</v>
      </c>
      <c r="F14809" s="260" t="s">
        <v>4517</v>
      </c>
      <c r="G14809" s="260" t="s">
        <v>2229</v>
      </c>
      <c r="H14809" s="265" t="s">
        <v>4385</v>
      </c>
      <c r="I14809" s="265" t="s">
        <v>2209</v>
      </c>
      <c r="J14809" s="265">
        <v>-200</v>
      </c>
      <c r="K14809" s="83" t="str">
        <f>IFERROR(IFERROR(VLOOKUP(I14809,'DE-PARA'!B:D,3,0),VLOOKUP(I14809,'DE-PARA'!C:D,2,0)),"NÃO ENCONTRADO")</f>
        <v>Despesas com Viagens</v>
      </c>
      <c r="L14809" s="50" t="str">
        <f>VLOOKUP(K14809,'Base -Receita-Despesa'!$B:$AS,1,FALSE)</f>
        <v>Despesas com Viagens</v>
      </c>
    </row>
    <row r="14810" spans="1:12" x14ac:dyDescent="0.3">
      <c r="A14810" s="82" t="str">
        <f t="shared" si="462"/>
        <v>2019</v>
      </c>
      <c r="B14810" s="260" t="s">
        <v>2228</v>
      </c>
      <c r="C14810" s="261" t="s">
        <v>138</v>
      </c>
      <c r="D14810" s="74" t="str">
        <f t="shared" si="463"/>
        <v>ago/2019</v>
      </c>
      <c r="E14810" s="264">
        <v>43698</v>
      </c>
      <c r="F14810" s="260" t="s">
        <v>4517</v>
      </c>
      <c r="G14810" s="260" t="s">
        <v>2229</v>
      </c>
      <c r="H14810" s="265" t="s">
        <v>4385</v>
      </c>
      <c r="I14810" s="265" t="s">
        <v>2209</v>
      </c>
      <c r="J14810" s="265">
        <v>-200</v>
      </c>
      <c r="K14810" s="83" t="str">
        <f>IFERROR(IFERROR(VLOOKUP(I14810,'DE-PARA'!B:D,3,0),VLOOKUP(I14810,'DE-PARA'!C:D,2,0)),"NÃO ENCONTRADO")</f>
        <v>Despesas com Viagens</v>
      </c>
      <c r="L14810" s="50" t="str">
        <f>VLOOKUP(K14810,'Base -Receita-Despesa'!$B:$AS,1,FALSE)</f>
        <v>Despesas com Viagens</v>
      </c>
    </row>
    <row r="14811" spans="1:12" x14ac:dyDescent="0.3">
      <c r="A14811" s="82" t="str">
        <f t="shared" si="462"/>
        <v>2019</v>
      </c>
      <c r="B14811" s="260" t="s">
        <v>2228</v>
      </c>
      <c r="C14811" s="261" t="s">
        <v>138</v>
      </c>
      <c r="D14811" s="74" t="str">
        <f t="shared" si="463"/>
        <v>ago/2019</v>
      </c>
      <c r="E14811" s="264">
        <v>43698</v>
      </c>
      <c r="F14811" s="260" t="s">
        <v>4517</v>
      </c>
      <c r="G14811" s="260" t="s">
        <v>2229</v>
      </c>
      <c r="H14811" s="265" t="s">
        <v>4385</v>
      </c>
      <c r="I14811" s="265" t="s">
        <v>2209</v>
      </c>
      <c r="J14811" s="265">
        <v>-480</v>
      </c>
      <c r="K14811" s="83" t="str">
        <f>IFERROR(IFERROR(VLOOKUP(I14811,'DE-PARA'!B:D,3,0),VLOOKUP(I14811,'DE-PARA'!C:D,2,0)),"NÃO ENCONTRADO")</f>
        <v>Despesas com Viagens</v>
      </c>
      <c r="L14811" s="50" t="str">
        <f>VLOOKUP(K14811,'Base -Receita-Despesa'!$B:$AS,1,FALSE)</f>
        <v>Despesas com Viagens</v>
      </c>
    </row>
    <row r="14812" spans="1:12" x14ac:dyDescent="0.3">
      <c r="A14812" s="82" t="str">
        <f t="shared" si="462"/>
        <v>2019</v>
      </c>
      <c r="B14812" s="260" t="s">
        <v>2228</v>
      </c>
      <c r="C14812" s="261" t="s">
        <v>138</v>
      </c>
      <c r="D14812" s="74" t="str">
        <f t="shared" si="463"/>
        <v>ago/2019</v>
      </c>
      <c r="E14812" s="264">
        <v>43698</v>
      </c>
      <c r="F14812" s="260" t="s">
        <v>1070</v>
      </c>
      <c r="G14812" s="260" t="s">
        <v>2229</v>
      </c>
      <c r="H14812" s="265" t="s">
        <v>1071</v>
      </c>
      <c r="I14812" s="265" t="s">
        <v>2237</v>
      </c>
      <c r="J14812" s="266">
        <v>500591.12</v>
      </c>
      <c r="K14812" s="83" t="str">
        <f>IFERROR(IFERROR(VLOOKUP(I14812,'DE-PARA'!B:D,3,0),VLOOKUP(I14812,'DE-PARA'!C:D,2,0)),"NÃO ENCONTRADO")</f>
        <v>Entrada Conta Aplicação (+)</v>
      </c>
      <c r="L14812" s="50" t="str">
        <f>VLOOKUP(K14812,'Base -Receita-Despesa'!$B:$AS,1,FALSE)</f>
        <v>ENTRADA CONTA APLICAÇÃO (+)</v>
      </c>
    </row>
    <row r="14813" spans="1:12" x14ac:dyDescent="0.3">
      <c r="A14813" s="82" t="str">
        <f t="shared" si="462"/>
        <v>2019</v>
      </c>
      <c r="B14813" s="260" t="s">
        <v>2228</v>
      </c>
      <c r="C14813" s="261" t="s">
        <v>138</v>
      </c>
      <c r="D14813" s="74" t="str">
        <f t="shared" si="463"/>
        <v>ago/2019</v>
      </c>
      <c r="E14813" s="264">
        <v>43698</v>
      </c>
      <c r="F14813" s="260">
        <v>2692</v>
      </c>
      <c r="G14813" s="260" t="s">
        <v>2229</v>
      </c>
      <c r="H14813" s="265" t="s">
        <v>2322</v>
      </c>
      <c r="I14813" s="265" t="s">
        <v>120</v>
      </c>
      <c r="J14813" s="266">
        <v>-1511.73</v>
      </c>
      <c r="K14813" s="83" t="str">
        <f>IFERROR(IFERROR(VLOOKUP(I14813,'DE-PARA'!B:D,3,0),VLOOKUP(I14813,'DE-PARA'!C:D,2,0)),"NÃO ENCONTRADO")</f>
        <v>Serviços</v>
      </c>
      <c r="L14813" s="50" t="str">
        <f>VLOOKUP(K14813,'Base -Receita-Despesa'!$B:$AS,1,FALSE)</f>
        <v>Serviços</v>
      </c>
    </row>
    <row r="14814" spans="1:12" x14ac:dyDescent="0.3">
      <c r="A14814" s="82" t="str">
        <f t="shared" si="462"/>
        <v>2019</v>
      </c>
      <c r="B14814" s="260" t="s">
        <v>2228</v>
      </c>
      <c r="C14814" s="261" t="s">
        <v>138</v>
      </c>
      <c r="D14814" s="74" t="str">
        <f t="shared" si="463"/>
        <v>ago/2019</v>
      </c>
      <c r="E14814" s="264">
        <v>43698</v>
      </c>
      <c r="F14814" s="260">
        <v>399</v>
      </c>
      <c r="G14814" s="260" t="s">
        <v>2229</v>
      </c>
      <c r="H14814" s="265" t="s">
        <v>2395</v>
      </c>
      <c r="I14814" s="265" t="s">
        <v>215</v>
      </c>
      <c r="J14814" s="266">
        <v>-12500</v>
      </c>
      <c r="K14814" s="83" t="str">
        <f>IFERROR(IFERROR(VLOOKUP(I14814,'DE-PARA'!B:D,3,0),VLOOKUP(I14814,'DE-PARA'!C:D,2,0)),"NÃO ENCONTRADO")</f>
        <v>Serviços</v>
      </c>
      <c r="L14814" s="50" t="str">
        <f>VLOOKUP(K14814,'Base -Receita-Despesa'!$B:$AS,1,FALSE)</f>
        <v>Serviços</v>
      </c>
    </row>
    <row r="14815" spans="1:12" x14ac:dyDescent="0.3">
      <c r="A14815" s="82" t="str">
        <f t="shared" si="462"/>
        <v>2019</v>
      </c>
      <c r="B14815" s="260" t="s">
        <v>2228</v>
      </c>
      <c r="C14815" s="261" t="s">
        <v>138</v>
      </c>
      <c r="D14815" s="74" t="str">
        <f t="shared" si="463"/>
        <v>ago/2019</v>
      </c>
      <c r="E14815" s="264">
        <v>43698</v>
      </c>
      <c r="F14815" s="260">
        <v>92440</v>
      </c>
      <c r="G14815" s="260" t="s">
        <v>2232</v>
      </c>
      <c r="H14815" s="265" t="s">
        <v>3294</v>
      </c>
      <c r="I14815" s="265" t="s">
        <v>2181</v>
      </c>
      <c r="J14815" s="266">
        <v>-2517</v>
      </c>
      <c r="K14815" s="83" t="str">
        <f>IFERROR(IFERROR(VLOOKUP(I14815,'DE-PARA'!B:D,3,0),VLOOKUP(I14815,'DE-PARA'!C:D,2,0)),"NÃO ENCONTRADO")</f>
        <v>Materiais</v>
      </c>
      <c r="L14815" s="50" t="str">
        <f>VLOOKUP(K14815,'Base -Receita-Despesa'!$B:$AS,1,FALSE)</f>
        <v>Materiais</v>
      </c>
    </row>
    <row r="14816" spans="1:12" x14ac:dyDescent="0.3">
      <c r="A14816" s="82" t="str">
        <f t="shared" si="462"/>
        <v>2019</v>
      </c>
      <c r="B14816" s="260" t="s">
        <v>2228</v>
      </c>
      <c r="C14816" s="261" t="s">
        <v>138</v>
      </c>
      <c r="D14816" s="74" t="str">
        <f t="shared" si="463"/>
        <v>ago/2019</v>
      </c>
      <c r="E14816" s="264">
        <v>43698</v>
      </c>
      <c r="F14816" s="260">
        <v>92440</v>
      </c>
      <c r="G14816" s="260" t="s">
        <v>2232</v>
      </c>
      <c r="H14816" s="265" t="s">
        <v>3294</v>
      </c>
      <c r="I14816" s="265" t="s">
        <v>2181</v>
      </c>
      <c r="J14816" s="265">
        <v>-280.79000000000002</v>
      </c>
      <c r="K14816" s="83" t="str">
        <f>IFERROR(IFERROR(VLOOKUP(I14816,'DE-PARA'!B:D,3,0),VLOOKUP(I14816,'DE-PARA'!C:D,2,0)),"NÃO ENCONTRADO")</f>
        <v>Materiais</v>
      </c>
      <c r="L14816" s="50" t="str">
        <f>VLOOKUP(K14816,'Base -Receita-Despesa'!$B:$AS,1,FALSE)</f>
        <v>Materiais</v>
      </c>
    </row>
    <row r="14817" spans="1:12" x14ac:dyDescent="0.3">
      <c r="A14817" s="82" t="str">
        <f t="shared" si="462"/>
        <v>2019</v>
      </c>
      <c r="B14817" s="260" t="s">
        <v>2228</v>
      </c>
      <c r="C14817" s="261" t="s">
        <v>138</v>
      </c>
      <c r="D14817" s="74" t="str">
        <f t="shared" si="463"/>
        <v>ago/2019</v>
      </c>
      <c r="E14817" s="264">
        <v>43698</v>
      </c>
      <c r="F14817" s="260">
        <v>19457</v>
      </c>
      <c r="G14817" s="260" t="s">
        <v>2229</v>
      </c>
      <c r="H14817" s="265" t="s">
        <v>4647</v>
      </c>
      <c r="I14817" s="265" t="s">
        <v>2182</v>
      </c>
      <c r="J14817" s="265">
        <v>-337</v>
      </c>
      <c r="K14817" s="83" t="str">
        <f>IFERROR(IFERROR(VLOOKUP(I14817,'DE-PARA'!B:D,3,0),VLOOKUP(I14817,'DE-PARA'!C:D,2,0)),"NÃO ENCONTRADO")</f>
        <v>Materiais</v>
      </c>
      <c r="L14817" s="50" t="str">
        <f>VLOOKUP(K14817,'Base -Receita-Despesa'!$B:$AS,1,FALSE)</f>
        <v>Materiais</v>
      </c>
    </row>
    <row r="14818" spans="1:12" x14ac:dyDescent="0.3">
      <c r="A14818" s="82" t="str">
        <f t="shared" si="462"/>
        <v>2019</v>
      </c>
      <c r="B14818" s="260" t="s">
        <v>2228</v>
      </c>
      <c r="C14818" s="261" t="s">
        <v>138</v>
      </c>
      <c r="D14818" s="74" t="str">
        <f t="shared" si="463"/>
        <v>ago/2019</v>
      </c>
      <c r="E14818" s="264">
        <v>43698</v>
      </c>
      <c r="F14818" s="260">
        <v>19457</v>
      </c>
      <c r="G14818" s="260" t="s">
        <v>2229</v>
      </c>
      <c r="H14818" s="265" t="s">
        <v>4647</v>
      </c>
      <c r="I14818" s="265" t="s">
        <v>562</v>
      </c>
      <c r="J14818" s="265">
        <v>-119.6</v>
      </c>
      <c r="K14818" s="83" t="str">
        <f>IFERROR(IFERROR(VLOOKUP(I14818,'DE-PARA'!B:D,3,0),VLOOKUP(I14818,'DE-PARA'!C:D,2,0)),"NÃO ENCONTRADO")</f>
        <v>Outras Saídas</v>
      </c>
      <c r="L14818" s="50" t="str">
        <f>VLOOKUP(K14818,'Base -Receita-Despesa'!$B:$AS,1,FALSE)</f>
        <v>Outras Saídas</v>
      </c>
    </row>
    <row r="14819" spans="1:12" x14ac:dyDescent="0.3">
      <c r="A14819" s="82" t="str">
        <f t="shared" si="462"/>
        <v>2019</v>
      </c>
      <c r="B14819" s="260" t="s">
        <v>2228</v>
      </c>
      <c r="C14819" s="261" t="s">
        <v>138</v>
      </c>
      <c r="D14819" s="74" t="str">
        <f t="shared" si="463"/>
        <v>ago/2019</v>
      </c>
      <c r="E14819" s="264">
        <v>43698</v>
      </c>
      <c r="F14819" s="260" t="s">
        <v>1261</v>
      </c>
      <c r="G14819" s="260" t="s">
        <v>2229</v>
      </c>
      <c r="H14819" s="265" t="s">
        <v>2250</v>
      </c>
      <c r="I14819" s="265" t="s">
        <v>135</v>
      </c>
      <c r="J14819" s="265">
        <v>-9.5</v>
      </c>
      <c r="K14819" s="83" t="str">
        <f>IFERROR(IFERROR(VLOOKUP(I14819,'DE-PARA'!B:D,3,0),VLOOKUP(I14819,'DE-PARA'!C:D,2,0)),"NÃO ENCONTRADO")</f>
        <v>Outras Saídas</v>
      </c>
      <c r="L14819" s="50" t="str">
        <f>VLOOKUP(K14819,'Base -Receita-Despesa'!$B:$AS,1,FALSE)</f>
        <v>Outras Saídas</v>
      </c>
    </row>
    <row r="14820" spans="1:12" x14ac:dyDescent="0.3">
      <c r="A14820" s="82" t="str">
        <f t="shared" si="462"/>
        <v>2019</v>
      </c>
      <c r="B14820" s="260" t="s">
        <v>2228</v>
      </c>
      <c r="C14820" s="261" t="s">
        <v>138</v>
      </c>
      <c r="D14820" s="74" t="str">
        <f t="shared" si="463"/>
        <v>ago/2019</v>
      </c>
      <c r="E14820" s="264">
        <v>43698</v>
      </c>
      <c r="F14820" s="260" t="s">
        <v>1261</v>
      </c>
      <c r="G14820" s="260" t="s">
        <v>2229</v>
      </c>
      <c r="H14820" s="265" t="s">
        <v>2250</v>
      </c>
      <c r="I14820" s="265" t="s">
        <v>135</v>
      </c>
      <c r="J14820" s="265">
        <v>-9.5</v>
      </c>
      <c r="K14820" s="83" t="str">
        <f>IFERROR(IFERROR(VLOOKUP(I14820,'DE-PARA'!B:D,3,0),VLOOKUP(I14820,'DE-PARA'!C:D,2,0)),"NÃO ENCONTRADO")</f>
        <v>Outras Saídas</v>
      </c>
      <c r="L14820" s="50" t="str">
        <f>VLOOKUP(K14820,'Base -Receita-Despesa'!$B:$AS,1,FALSE)</f>
        <v>Outras Saídas</v>
      </c>
    </row>
    <row r="14821" spans="1:12" x14ac:dyDescent="0.3">
      <c r="A14821" s="82" t="str">
        <f t="shared" si="462"/>
        <v>2019</v>
      </c>
      <c r="B14821" s="260" t="s">
        <v>2228</v>
      </c>
      <c r="C14821" s="261" t="s">
        <v>138</v>
      </c>
      <c r="D14821" s="74" t="str">
        <f t="shared" si="463"/>
        <v>ago/2019</v>
      </c>
      <c r="E14821" s="264">
        <v>43698</v>
      </c>
      <c r="F14821" s="260" t="s">
        <v>1261</v>
      </c>
      <c r="G14821" s="260" t="s">
        <v>2229</v>
      </c>
      <c r="H14821" s="265" t="s">
        <v>2250</v>
      </c>
      <c r="I14821" s="265" t="s">
        <v>135</v>
      </c>
      <c r="J14821" s="265">
        <v>-9.5</v>
      </c>
      <c r="K14821" s="83" t="str">
        <f>IFERROR(IFERROR(VLOOKUP(I14821,'DE-PARA'!B:D,3,0),VLOOKUP(I14821,'DE-PARA'!C:D,2,0)),"NÃO ENCONTRADO")</f>
        <v>Outras Saídas</v>
      </c>
      <c r="L14821" s="50" t="str">
        <f>VLOOKUP(K14821,'Base -Receita-Despesa'!$B:$AS,1,FALSE)</f>
        <v>Outras Saídas</v>
      </c>
    </row>
    <row r="14822" spans="1:12" x14ac:dyDescent="0.3">
      <c r="A14822" s="82" t="str">
        <f t="shared" si="462"/>
        <v>2019</v>
      </c>
      <c r="B14822" s="260" t="s">
        <v>2228</v>
      </c>
      <c r="C14822" s="261" t="s">
        <v>138</v>
      </c>
      <c r="D14822" s="74" t="str">
        <f t="shared" si="463"/>
        <v>ago/2019</v>
      </c>
      <c r="E14822" s="264">
        <v>43698</v>
      </c>
      <c r="F14822" s="260" t="s">
        <v>1261</v>
      </c>
      <c r="G14822" s="260" t="s">
        <v>2229</v>
      </c>
      <c r="H14822" s="265" t="s">
        <v>2250</v>
      </c>
      <c r="I14822" s="265" t="s">
        <v>135</v>
      </c>
      <c r="J14822" s="265">
        <v>-9.5</v>
      </c>
      <c r="K14822" s="83" t="str">
        <f>IFERROR(IFERROR(VLOOKUP(I14822,'DE-PARA'!B:D,3,0),VLOOKUP(I14822,'DE-PARA'!C:D,2,0)),"NÃO ENCONTRADO")</f>
        <v>Outras Saídas</v>
      </c>
      <c r="L14822" s="50" t="str">
        <f>VLOOKUP(K14822,'Base -Receita-Despesa'!$B:$AS,1,FALSE)</f>
        <v>Outras Saídas</v>
      </c>
    </row>
    <row r="14823" spans="1:12" x14ac:dyDescent="0.3">
      <c r="A14823" s="82" t="str">
        <f t="shared" si="462"/>
        <v>2019</v>
      </c>
      <c r="B14823" s="260" t="s">
        <v>2228</v>
      </c>
      <c r="C14823" s="261" t="s">
        <v>138</v>
      </c>
      <c r="D14823" s="74" t="str">
        <f t="shared" si="463"/>
        <v>ago/2019</v>
      </c>
      <c r="E14823" s="264">
        <v>43698</v>
      </c>
      <c r="F14823" s="260" t="s">
        <v>1261</v>
      </c>
      <c r="G14823" s="260" t="s">
        <v>2229</v>
      </c>
      <c r="H14823" s="265" t="s">
        <v>2250</v>
      </c>
      <c r="I14823" s="265" t="s">
        <v>135</v>
      </c>
      <c r="J14823" s="265">
        <v>-9.5</v>
      </c>
      <c r="K14823" s="83" t="str">
        <f>IFERROR(IFERROR(VLOOKUP(I14823,'DE-PARA'!B:D,3,0),VLOOKUP(I14823,'DE-PARA'!C:D,2,0)),"NÃO ENCONTRADO")</f>
        <v>Outras Saídas</v>
      </c>
      <c r="L14823" s="50" t="str">
        <f>VLOOKUP(K14823,'Base -Receita-Despesa'!$B:$AS,1,FALSE)</f>
        <v>Outras Saídas</v>
      </c>
    </row>
    <row r="14824" spans="1:12" x14ac:dyDescent="0.3">
      <c r="A14824" s="82" t="str">
        <f t="shared" si="462"/>
        <v>2019</v>
      </c>
      <c r="B14824" s="260" t="s">
        <v>2228</v>
      </c>
      <c r="C14824" s="261" t="s">
        <v>138</v>
      </c>
      <c r="D14824" s="74" t="str">
        <f t="shared" si="463"/>
        <v>ago/2019</v>
      </c>
      <c r="E14824" s="264">
        <v>43698</v>
      </c>
      <c r="F14824" s="260" t="s">
        <v>1261</v>
      </c>
      <c r="G14824" s="260" t="s">
        <v>2229</v>
      </c>
      <c r="H14824" s="265" t="s">
        <v>2250</v>
      </c>
      <c r="I14824" s="265" t="s">
        <v>135</v>
      </c>
      <c r="J14824" s="265">
        <v>-9.5</v>
      </c>
      <c r="K14824" s="83" t="str">
        <f>IFERROR(IFERROR(VLOOKUP(I14824,'DE-PARA'!B:D,3,0),VLOOKUP(I14824,'DE-PARA'!C:D,2,0)),"NÃO ENCONTRADO")</f>
        <v>Outras Saídas</v>
      </c>
      <c r="L14824" s="50" t="str">
        <f>VLOOKUP(K14824,'Base -Receita-Despesa'!$B:$AS,1,FALSE)</f>
        <v>Outras Saídas</v>
      </c>
    </row>
    <row r="14825" spans="1:12" x14ac:dyDescent="0.3">
      <c r="A14825" s="82" t="str">
        <f t="shared" si="462"/>
        <v>2019</v>
      </c>
      <c r="B14825" s="260" t="s">
        <v>2228</v>
      </c>
      <c r="C14825" s="261" t="s">
        <v>138</v>
      </c>
      <c r="D14825" s="74" t="str">
        <f t="shared" si="463"/>
        <v>ago/2019</v>
      </c>
      <c r="E14825" s="264">
        <v>43698</v>
      </c>
      <c r="F14825" s="260" t="s">
        <v>1261</v>
      </c>
      <c r="G14825" s="260" t="s">
        <v>2229</v>
      </c>
      <c r="H14825" s="265" t="s">
        <v>2250</v>
      </c>
      <c r="I14825" s="265" t="s">
        <v>135</v>
      </c>
      <c r="J14825" s="265">
        <v>-9.5</v>
      </c>
      <c r="K14825" s="83" t="str">
        <f>IFERROR(IFERROR(VLOOKUP(I14825,'DE-PARA'!B:D,3,0),VLOOKUP(I14825,'DE-PARA'!C:D,2,0)),"NÃO ENCONTRADO")</f>
        <v>Outras Saídas</v>
      </c>
      <c r="L14825" s="50" t="str">
        <f>VLOOKUP(K14825,'Base -Receita-Despesa'!$B:$AS,1,FALSE)</f>
        <v>Outras Saídas</v>
      </c>
    </row>
    <row r="14826" spans="1:12" x14ac:dyDescent="0.3">
      <c r="A14826" s="82" t="str">
        <f t="shared" ref="A14826:A14889" si="464">IF(K14826="NÃO ENCONTRADO",0,RIGHT(D14826,4))</f>
        <v>2019</v>
      </c>
      <c r="B14826" s="260" t="s">
        <v>2228</v>
      </c>
      <c r="C14826" s="261" t="s">
        <v>138</v>
      </c>
      <c r="D14826" s="74" t="str">
        <f t="shared" si="463"/>
        <v>ago/2019</v>
      </c>
      <c r="E14826" s="264">
        <v>43698</v>
      </c>
      <c r="F14826" s="260" t="s">
        <v>1261</v>
      </c>
      <c r="G14826" s="260" t="s">
        <v>2229</v>
      </c>
      <c r="H14826" s="265" t="s">
        <v>2250</v>
      </c>
      <c r="I14826" s="265" t="s">
        <v>135</v>
      </c>
      <c r="J14826" s="265">
        <v>-9.5</v>
      </c>
      <c r="K14826" s="83" t="str">
        <f>IFERROR(IFERROR(VLOOKUP(I14826,'DE-PARA'!B:D,3,0),VLOOKUP(I14826,'DE-PARA'!C:D,2,0)),"NÃO ENCONTRADO")</f>
        <v>Outras Saídas</v>
      </c>
      <c r="L14826" s="50" t="str">
        <f>VLOOKUP(K14826,'Base -Receita-Despesa'!$B:$AS,1,FALSE)</f>
        <v>Outras Saídas</v>
      </c>
    </row>
    <row r="14827" spans="1:12" x14ac:dyDescent="0.3">
      <c r="A14827" s="82" t="str">
        <f t="shared" si="464"/>
        <v>2019</v>
      </c>
      <c r="B14827" s="260" t="s">
        <v>2228</v>
      </c>
      <c r="C14827" s="261" t="s">
        <v>138</v>
      </c>
      <c r="D14827" s="74" t="str">
        <f t="shared" si="463"/>
        <v>ago/2019</v>
      </c>
      <c r="E14827" s="264">
        <v>43698</v>
      </c>
      <c r="F14827" s="260" t="s">
        <v>1261</v>
      </c>
      <c r="G14827" s="260" t="s">
        <v>2229</v>
      </c>
      <c r="H14827" s="265" t="s">
        <v>2250</v>
      </c>
      <c r="I14827" s="265" t="s">
        <v>135</v>
      </c>
      <c r="J14827" s="265">
        <v>-9.5</v>
      </c>
      <c r="K14827" s="83" t="str">
        <f>IFERROR(IFERROR(VLOOKUP(I14827,'DE-PARA'!B:D,3,0),VLOOKUP(I14827,'DE-PARA'!C:D,2,0)),"NÃO ENCONTRADO")</f>
        <v>Outras Saídas</v>
      </c>
      <c r="L14827" s="50" t="str">
        <f>VLOOKUP(K14827,'Base -Receita-Despesa'!$B:$AS,1,FALSE)</f>
        <v>Outras Saídas</v>
      </c>
    </row>
    <row r="14828" spans="1:12" x14ac:dyDescent="0.3">
      <c r="A14828" s="82" t="str">
        <f t="shared" si="464"/>
        <v>2019</v>
      </c>
      <c r="B14828" s="260" t="s">
        <v>2228</v>
      </c>
      <c r="C14828" s="261" t="s">
        <v>138</v>
      </c>
      <c r="D14828" s="74" t="str">
        <f t="shared" si="463"/>
        <v>ago/2019</v>
      </c>
      <c r="E14828" s="264">
        <v>43698</v>
      </c>
      <c r="F14828" s="260" t="s">
        <v>1261</v>
      </c>
      <c r="G14828" s="260" t="s">
        <v>2229</v>
      </c>
      <c r="H14828" s="265" t="s">
        <v>2250</v>
      </c>
      <c r="I14828" s="265" t="s">
        <v>135</v>
      </c>
      <c r="J14828" s="265">
        <v>-9.5</v>
      </c>
      <c r="K14828" s="83" t="str">
        <f>IFERROR(IFERROR(VLOOKUP(I14828,'DE-PARA'!B:D,3,0),VLOOKUP(I14828,'DE-PARA'!C:D,2,0)),"NÃO ENCONTRADO")</f>
        <v>Outras Saídas</v>
      </c>
      <c r="L14828" s="50" t="str">
        <f>VLOOKUP(K14828,'Base -Receita-Despesa'!$B:$AS,1,FALSE)</f>
        <v>Outras Saídas</v>
      </c>
    </row>
    <row r="14829" spans="1:12" x14ac:dyDescent="0.3">
      <c r="A14829" s="82" t="str">
        <f t="shared" si="464"/>
        <v>2019</v>
      </c>
      <c r="B14829" s="260" t="s">
        <v>2228</v>
      </c>
      <c r="C14829" s="261" t="s">
        <v>138</v>
      </c>
      <c r="D14829" s="74" t="str">
        <f t="shared" si="463"/>
        <v>ago/2019</v>
      </c>
      <c r="E14829" s="264">
        <v>43698</v>
      </c>
      <c r="F14829" s="260" t="s">
        <v>1261</v>
      </c>
      <c r="G14829" s="260" t="s">
        <v>2229</v>
      </c>
      <c r="H14829" s="265" t="s">
        <v>2250</v>
      </c>
      <c r="I14829" s="265" t="s">
        <v>135</v>
      </c>
      <c r="J14829" s="265">
        <v>-9.5</v>
      </c>
      <c r="K14829" s="83" t="str">
        <f>IFERROR(IFERROR(VLOOKUP(I14829,'DE-PARA'!B:D,3,0),VLOOKUP(I14829,'DE-PARA'!C:D,2,0)),"NÃO ENCONTRADO")</f>
        <v>Outras Saídas</v>
      </c>
      <c r="L14829" s="50" t="str">
        <f>VLOOKUP(K14829,'Base -Receita-Despesa'!$B:$AS,1,FALSE)</f>
        <v>Outras Saídas</v>
      </c>
    </row>
    <row r="14830" spans="1:12" x14ac:dyDescent="0.3">
      <c r="A14830" s="82" t="str">
        <f t="shared" si="464"/>
        <v>2019</v>
      </c>
      <c r="B14830" s="260" t="s">
        <v>2228</v>
      </c>
      <c r="C14830" s="261" t="s">
        <v>138</v>
      </c>
      <c r="D14830" s="74" t="str">
        <f t="shared" si="463"/>
        <v>ago/2019</v>
      </c>
      <c r="E14830" s="264">
        <v>43698</v>
      </c>
      <c r="F14830" s="260" t="s">
        <v>1261</v>
      </c>
      <c r="G14830" s="260" t="s">
        <v>2229</v>
      </c>
      <c r="H14830" s="265" t="s">
        <v>2250</v>
      </c>
      <c r="I14830" s="265" t="s">
        <v>135</v>
      </c>
      <c r="J14830" s="265">
        <v>-9.5</v>
      </c>
      <c r="K14830" s="83" t="str">
        <f>IFERROR(IFERROR(VLOOKUP(I14830,'DE-PARA'!B:D,3,0),VLOOKUP(I14830,'DE-PARA'!C:D,2,0)),"NÃO ENCONTRADO")</f>
        <v>Outras Saídas</v>
      </c>
      <c r="L14830" s="50" t="str">
        <f>VLOOKUP(K14830,'Base -Receita-Despesa'!$B:$AS,1,FALSE)</f>
        <v>Outras Saídas</v>
      </c>
    </row>
    <row r="14831" spans="1:12" x14ac:dyDescent="0.3">
      <c r="A14831" s="82" t="str">
        <f t="shared" si="464"/>
        <v>2019</v>
      </c>
      <c r="B14831" s="260" t="s">
        <v>2228</v>
      </c>
      <c r="C14831" s="261" t="s">
        <v>138</v>
      </c>
      <c r="D14831" s="74" t="str">
        <f t="shared" si="463"/>
        <v>ago/2019</v>
      </c>
      <c r="E14831" s="264">
        <v>43698</v>
      </c>
      <c r="F14831" s="260" t="s">
        <v>1261</v>
      </c>
      <c r="G14831" s="260" t="s">
        <v>2229</v>
      </c>
      <c r="H14831" s="265" t="s">
        <v>2250</v>
      </c>
      <c r="I14831" s="265" t="s">
        <v>135</v>
      </c>
      <c r="J14831" s="265">
        <v>-9.5</v>
      </c>
      <c r="K14831" s="83" t="str">
        <f>IFERROR(IFERROR(VLOOKUP(I14831,'DE-PARA'!B:D,3,0),VLOOKUP(I14831,'DE-PARA'!C:D,2,0)),"NÃO ENCONTRADO")</f>
        <v>Outras Saídas</v>
      </c>
      <c r="L14831" s="50" t="str">
        <f>VLOOKUP(K14831,'Base -Receita-Despesa'!$B:$AS,1,FALSE)</f>
        <v>Outras Saídas</v>
      </c>
    </row>
    <row r="14832" spans="1:12" x14ac:dyDescent="0.3">
      <c r="A14832" s="82" t="str">
        <f t="shared" si="464"/>
        <v>2019</v>
      </c>
      <c r="B14832" s="260" t="s">
        <v>2228</v>
      </c>
      <c r="C14832" s="261" t="s">
        <v>138</v>
      </c>
      <c r="D14832" s="74" t="str">
        <f t="shared" si="463"/>
        <v>ago/2019</v>
      </c>
      <c r="E14832" s="264">
        <v>43698</v>
      </c>
      <c r="F14832" s="260" t="s">
        <v>1261</v>
      </c>
      <c r="G14832" s="260" t="s">
        <v>2229</v>
      </c>
      <c r="H14832" s="265" t="s">
        <v>2250</v>
      </c>
      <c r="I14832" s="265" t="s">
        <v>135</v>
      </c>
      <c r="J14832" s="265">
        <v>-9.5</v>
      </c>
      <c r="K14832" s="83" t="str">
        <f>IFERROR(IFERROR(VLOOKUP(I14832,'DE-PARA'!B:D,3,0),VLOOKUP(I14832,'DE-PARA'!C:D,2,0)),"NÃO ENCONTRADO")</f>
        <v>Outras Saídas</v>
      </c>
      <c r="L14832" s="50" t="str">
        <f>VLOOKUP(K14832,'Base -Receita-Despesa'!$B:$AS,1,FALSE)</f>
        <v>Outras Saídas</v>
      </c>
    </row>
    <row r="14833" spans="1:12" x14ac:dyDescent="0.3">
      <c r="A14833" s="82" t="str">
        <f t="shared" si="464"/>
        <v>2019</v>
      </c>
      <c r="B14833" s="260" t="s">
        <v>2228</v>
      </c>
      <c r="C14833" s="261" t="s">
        <v>138</v>
      </c>
      <c r="D14833" s="74" t="str">
        <f t="shared" si="463"/>
        <v>ago/2019</v>
      </c>
      <c r="E14833" s="264">
        <v>43698</v>
      </c>
      <c r="F14833" s="260" t="s">
        <v>1261</v>
      </c>
      <c r="G14833" s="260" t="s">
        <v>2229</v>
      </c>
      <c r="H14833" s="265" t="s">
        <v>2250</v>
      </c>
      <c r="I14833" s="265" t="s">
        <v>135</v>
      </c>
      <c r="J14833" s="265">
        <v>-9.5</v>
      </c>
      <c r="K14833" s="83" t="str">
        <f>IFERROR(IFERROR(VLOOKUP(I14833,'DE-PARA'!B:D,3,0),VLOOKUP(I14833,'DE-PARA'!C:D,2,0)),"NÃO ENCONTRADO")</f>
        <v>Outras Saídas</v>
      </c>
      <c r="L14833" s="50" t="str">
        <f>VLOOKUP(K14833,'Base -Receita-Despesa'!$B:$AS,1,FALSE)</f>
        <v>Outras Saídas</v>
      </c>
    </row>
    <row r="14834" spans="1:12" x14ac:dyDescent="0.3">
      <c r="A14834" s="82" t="str">
        <f t="shared" si="464"/>
        <v>2019</v>
      </c>
      <c r="B14834" s="260" t="s">
        <v>2228</v>
      </c>
      <c r="C14834" s="261" t="s">
        <v>138</v>
      </c>
      <c r="D14834" s="74" t="str">
        <f t="shared" si="463"/>
        <v>ago/2019</v>
      </c>
      <c r="E14834" s="264">
        <v>43698</v>
      </c>
      <c r="F14834" s="260" t="s">
        <v>1261</v>
      </c>
      <c r="G14834" s="260" t="s">
        <v>2229</v>
      </c>
      <c r="H14834" s="265" t="s">
        <v>2250</v>
      </c>
      <c r="I14834" s="265" t="s">
        <v>135</v>
      </c>
      <c r="J14834" s="265">
        <v>-9.5</v>
      </c>
      <c r="K14834" s="83" t="str">
        <f>IFERROR(IFERROR(VLOOKUP(I14834,'DE-PARA'!B:D,3,0),VLOOKUP(I14834,'DE-PARA'!C:D,2,0)),"NÃO ENCONTRADO")</f>
        <v>Outras Saídas</v>
      </c>
      <c r="L14834" s="50" t="str">
        <f>VLOOKUP(K14834,'Base -Receita-Despesa'!$B:$AS,1,FALSE)</f>
        <v>Outras Saídas</v>
      </c>
    </row>
    <row r="14835" spans="1:12" x14ac:dyDescent="0.3">
      <c r="A14835" s="82" t="str">
        <f t="shared" si="464"/>
        <v>2019</v>
      </c>
      <c r="B14835" s="260" t="s">
        <v>2228</v>
      </c>
      <c r="C14835" s="261" t="s">
        <v>138</v>
      </c>
      <c r="D14835" s="74" t="str">
        <f t="shared" si="463"/>
        <v>ago/2019</v>
      </c>
      <c r="E14835" s="264">
        <v>43698</v>
      </c>
      <c r="F14835" s="260" t="s">
        <v>1261</v>
      </c>
      <c r="G14835" s="260" t="s">
        <v>2229</v>
      </c>
      <c r="H14835" s="265" t="s">
        <v>2250</v>
      </c>
      <c r="I14835" s="265" t="s">
        <v>135</v>
      </c>
      <c r="J14835" s="265">
        <v>-9.5</v>
      </c>
      <c r="K14835" s="83" t="str">
        <f>IFERROR(IFERROR(VLOOKUP(I14835,'DE-PARA'!B:D,3,0),VLOOKUP(I14835,'DE-PARA'!C:D,2,0)),"NÃO ENCONTRADO")</f>
        <v>Outras Saídas</v>
      </c>
      <c r="L14835" s="50" t="str">
        <f>VLOOKUP(K14835,'Base -Receita-Despesa'!$B:$AS,1,FALSE)</f>
        <v>Outras Saídas</v>
      </c>
    </row>
    <row r="14836" spans="1:12" x14ac:dyDescent="0.3">
      <c r="A14836" s="82" t="str">
        <f t="shared" si="464"/>
        <v>2019</v>
      </c>
      <c r="B14836" s="260" t="s">
        <v>2228</v>
      </c>
      <c r="C14836" s="261" t="s">
        <v>138</v>
      </c>
      <c r="D14836" s="74" t="str">
        <f t="shared" si="463"/>
        <v>ago/2019</v>
      </c>
      <c r="E14836" s="264">
        <v>43698</v>
      </c>
      <c r="F14836" s="260" t="s">
        <v>1261</v>
      </c>
      <c r="G14836" s="260" t="s">
        <v>2229</v>
      </c>
      <c r="H14836" s="265" t="s">
        <v>2250</v>
      </c>
      <c r="I14836" s="265" t="s">
        <v>135</v>
      </c>
      <c r="J14836" s="265">
        <v>-9.5</v>
      </c>
      <c r="K14836" s="83" t="str">
        <f>IFERROR(IFERROR(VLOOKUP(I14836,'DE-PARA'!B:D,3,0),VLOOKUP(I14836,'DE-PARA'!C:D,2,0)),"NÃO ENCONTRADO")</f>
        <v>Outras Saídas</v>
      </c>
      <c r="L14836" s="50" t="str">
        <f>VLOOKUP(K14836,'Base -Receita-Despesa'!$B:$AS,1,FALSE)</f>
        <v>Outras Saídas</v>
      </c>
    </row>
    <row r="14837" spans="1:12" x14ac:dyDescent="0.3">
      <c r="A14837" s="82" t="str">
        <f t="shared" si="464"/>
        <v>2019</v>
      </c>
      <c r="B14837" s="260" t="s">
        <v>2228</v>
      </c>
      <c r="C14837" s="261" t="s">
        <v>138</v>
      </c>
      <c r="D14837" s="74" t="str">
        <f t="shared" si="463"/>
        <v>ago/2019</v>
      </c>
      <c r="E14837" s="264">
        <v>43698</v>
      </c>
      <c r="F14837" s="260" t="s">
        <v>1261</v>
      </c>
      <c r="G14837" s="260" t="s">
        <v>2229</v>
      </c>
      <c r="H14837" s="265" t="s">
        <v>2250</v>
      </c>
      <c r="I14837" s="265" t="s">
        <v>135</v>
      </c>
      <c r="J14837" s="265">
        <v>-9.5</v>
      </c>
      <c r="K14837" s="83" t="str">
        <f>IFERROR(IFERROR(VLOOKUP(I14837,'DE-PARA'!B:D,3,0),VLOOKUP(I14837,'DE-PARA'!C:D,2,0)),"NÃO ENCONTRADO")</f>
        <v>Outras Saídas</v>
      </c>
      <c r="L14837" s="50" t="str">
        <f>VLOOKUP(K14837,'Base -Receita-Despesa'!$B:$AS,1,FALSE)</f>
        <v>Outras Saídas</v>
      </c>
    </row>
    <row r="14838" spans="1:12" x14ac:dyDescent="0.3">
      <c r="A14838" s="82" t="str">
        <f t="shared" si="464"/>
        <v>2019</v>
      </c>
      <c r="B14838" s="260" t="s">
        <v>2228</v>
      </c>
      <c r="C14838" s="261" t="s">
        <v>138</v>
      </c>
      <c r="D14838" s="74" t="str">
        <f t="shared" si="463"/>
        <v>ago/2019</v>
      </c>
      <c r="E14838" s="264">
        <v>43698</v>
      </c>
      <c r="F14838" s="260" t="s">
        <v>1261</v>
      </c>
      <c r="G14838" s="260" t="s">
        <v>2229</v>
      </c>
      <c r="H14838" s="265" t="s">
        <v>2250</v>
      </c>
      <c r="I14838" s="265" t="s">
        <v>135</v>
      </c>
      <c r="J14838" s="265">
        <v>-9.5</v>
      </c>
      <c r="K14838" s="83" t="str">
        <f>IFERROR(IFERROR(VLOOKUP(I14838,'DE-PARA'!B:D,3,0),VLOOKUP(I14838,'DE-PARA'!C:D,2,0)),"NÃO ENCONTRADO")</f>
        <v>Outras Saídas</v>
      </c>
      <c r="L14838" s="50" t="str">
        <f>VLOOKUP(K14838,'Base -Receita-Despesa'!$B:$AS,1,FALSE)</f>
        <v>Outras Saídas</v>
      </c>
    </row>
    <row r="14839" spans="1:12" x14ac:dyDescent="0.3">
      <c r="A14839" s="82" t="str">
        <f t="shared" si="464"/>
        <v>2019</v>
      </c>
      <c r="B14839" s="260" t="s">
        <v>2228</v>
      </c>
      <c r="C14839" s="261" t="s">
        <v>138</v>
      </c>
      <c r="D14839" s="74" t="str">
        <f t="shared" si="463"/>
        <v>ago/2019</v>
      </c>
      <c r="E14839" s="264">
        <v>43698</v>
      </c>
      <c r="F14839" s="260" t="s">
        <v>1261</v>
      </c>
      <c r="G14839" s="260" t="s">
        <v>2229</v>
      </c>
      <c r="H14839" s="265" t="s">
        <v>2250</v>
      </c>
      <c r="I14839" s="265" t="s">
        <v>135</v>
      </c>
      <c r="J14839" s="265">
        <v>-9.5</v>
      </c>
      <c r="K14839" s="83" t="str">
        <f>IFERROR(IFERROR(VLOOKUP(I14839,'DE-PARA'!B:D,3,0),VLOOKUP(I14839,'DE-PARA'!C:D,2,0)),"NÃO ENCONTRADO")</f>
        <v>Outras Saídas</v>
      </c>
      <c r="L14839" s="50" t="str">
        <f>VLOOKUP(K14839,'Base -Receita-Despesa'!$B:$AS,1,FALSE)</f>
        <v>Outras Saídas</v>
      </c>
    </row>
    <row r="14840" spans="1:12" x14ac:dyDescent="0.3">
      <c r="A14840" s="82" t="str">
        <f t="shared" si="464"/>
        <v>2019</v>
      </c>
      <c r="B14840" s="260" t="s">
        <v>2228</v>
      </c>
      <c r="C14840" s="261" t="s">
        <v>138</v>
      </c>
      <c r="D14840" s="74" t="str">
        <f t="shared" si="463"/>
        <v>ago/2019</v>
      </c>
      <c r="E14840" s="264">
        <v>43698</v>
      </c>
      <c r="F14840" s="260" t="s">
        <v>1261</v>
      </c>
      <c r="G14840" s="260" t="s">
        <v>2229</v>
      </c>
      <c r="H14840" s="265" t="s">
        <v>2250</v>
      </c>
      <c r="I14840" s="265" t="s">
        <v>135</v>
      </c>
      <c r="J14840" s="265">
        <v>-9.5</v>
      </c>
      <c r="K14840" s="83" t="str">
        <f>IFERROR(IFERROR(VLOOKUP(I14840,'DE-PARA'!B:D,3,0),VLOOKUP(I14840,'DE-PARA'!C:D,2,0)),"NÃO ENCONTRADO")</f>
        <v>Outras Saídas</v>
      </c>
      <c r="L14840" s="50" t="str">
        <f>VLOOKUP(K14840,'Base -Receita-Despesa'!$B:$AS,1,FALSE)</f>
        <v>Outras Saídas</v>
      </c>
    </row>
    <row r="14841" spans="1:12" x14ac:dyDescent="0.3">
      <c r="A14841" s="82" t="str">
        <f t="shared" si="464"/>
        <v>2019</v>
      </c>
      <c r="B14841" s="260" t="s">
        <v>2228</v>
      </c>
      <c r="C14841" s="261" t="s">
        <v>138</v>
      </c>
      <c r="D14841" s="74" t="str">
        <f t="shared" si="463"/>
        <v>ago/2019</v>
      </c>
      <c r="E14841" s="264">
        <v>43698</v>
      </c>
      <c r="F14841" s="260" t="s">
        <v>1261</v>
      </c>
      <c r="G14841" s="260" t="s">
        <v>2229</v>
      </c>
      <c r="H14841" s="265" t="s">
        <v>2250</v>
      </c>
      <c r="I14841" s="265" t="s">
        <v>135</v>
      </c>
      <c r="J14841" s="265">
        <v>-9.5</v>
      </c>
      <c r="K14841" s="83" t="str">
        <f>IFERROR(IFERROR(VLOOKUP(I14841,'DE-PARA'!B:D,3,0),VLOOKUP(I14841,'DE-PARA'!C:D,2,0)),"NÃO ENCONTRADO")</f>
        <v>Outras Saídas</v>
      </c>
      <c r="L14841" s="50" t="str">
        <f>VLOOKUP(K14841,'Base -Receita-Despesa'!$B:$AS,1,FALSE)</f>
        <v>Outras Saídas</v>
      </c>
    </row>
    <row r="14842" spans="1:12" x14ac:dyDescent="0.3">
      <c r="A14842" s="82" t="str">
        <f t="shared" si="464"/>
        <v>2019</v>
      </c>
      <c r="B14842" s="260" t="s">
        <v>2228</v>
      </c>
      <c r="C14842" s="261" t="s">
        <v>138</v>
      </c>
      <c r="D14842" s="74" t="str">
        <f t="shared" si="463"/>
        <v>ago/2019</v>
      </c>
      <c r="E14842" s="264">
        <v>43698</v>
      </c>
      <c r="F14842" s="260">
        <v>1988</v>
      </c>
      <c r="G14842" s="262" t="s">
        <v>2229</v>
      </c>
      <c r="H14842" s="265" t="s">
        <v>4464</v>
      </c>
      <c r="I14842" s="265" t="s">
        <v>118</v>
      </c>
      <c r="J14842" s="266">
        <v>-116447.11</v>
      </c>
      <c r="K14842" s="83" t="str">
        <f>IFERROR(IFERROR(VLOOKUP(I14842,'DE-PARA'!B:D,3,0),VLOOKUP(I14842,'DE-PARA'!C:D,2,0)),"NÃO ENCONTRADO")</f>
        <v>Serviços</v>
      </c>
      <c r="L14842" s="50" t="str">
        <f>VLOOKUP(K14842,'Base -Receita-Despesa'!$B:$AS,1,FALSE)</f>
        <v>Serviços</v>
      </c>
    </row>
    <row r="14843" spans="1:12" x14ac:dyDescent="0.3">
      <c r="A14843" s="82" t="str">
        <f t="shared" si="464"/>
        <v>2019</v>
      </c>
      <c r="B14843" s="260" t="s">
        <v>2228</v>
      </c>
      <c r="C14843" s="261" t="s">
        <v>138</v>
      </c>
      <c r="D14843" s="74" t="str">
        <f t="shared" si="463"/>
        <v>ago/2019</v>
      </c>
      <c r="E14843" s="264">
        <v>43698</v>
      </c>
      <c r="F14843" s="260">
        <v>6009</v>
      </c>
      <c r="G14843" s="262" t="s">
        <v>2229</v>
      </c>
      <c r="H14843" s="265" t="s">
        <v>2349</v>
      </c>
      <c r="I14843" s="265" t="s">
        <v>181</v>
      </c>
      <c r="J14843" s="266">
        <v>-13660.25</v>
      </c>
      <c r="K14843" s="83" t="str">
        <f>IFERROR(IFERROR(VLOOKUP(I14843,'DE-PARA'!B:D,3,0),VLOOKUP(I14843,'DE-PARA'!C:D,2,0)),"NÃO ENCONTRADO")</f>
        <v>Serviços</v>
      </c>
      <c r="L14843" s="50" t="str">
        <f>VLOOKUP(K14843,'Base -Receita-Despesa'!$B:$AS,1,FALSE)</f>
        <v>Serviços</v>
      </c>
    </row>
    <row r="14844" spans="1:12" x14ac:dyDescent="0.3">
      <c r="A14844" s="82" t="str">
        <f t="shared" si="464"/>
        <v>2019</v>
      </c>
      <c r="B14844" s="260" t="s">
        <v>2228</v>
      </c>
      <c r="C14844" s="261" t="s">
        <v>138</v>
      </c>
      <c r="D14844" s="74" t="str">
        <f t="shared" si="463"/>
        <v>ago/2019</v>
      </c>
      <c r="E14844" s="264">
        <v>43698</v>
      </c>
      <c r="F14844" s="260">
        <v>6008</v>
      </c>
      <c r="G14844" s="260" t="s">
        <v>2229</v>
      </c>
      <c r="H14844" s="265" t="s">
        <v>2349</v>
      </c>
      <c r="I14844" s="265" t="s">
        <v>181</v>
      </c>
      <c r="J14844" s="266">
        <v>-20085.3</v>
      </c>
      <c r="K14844" s="83" t="str">
        <f>IFERROR(IFERROR(VLOOKUP(I14844,'DE-PARA'!B:D,3,0),VLOOKUP(I14844,'DE-PARA'!C:D,2,0)),"NÃO ENCONTRADO")</f>
        <v>Serviços</v>
      </c>
      <c r="L14844" s="50" t="str">
        <f>VLOOKUP(K14844,'Base -Receita-Despesa'!$B:$AS,1,FALSE)</f>
        <v>Serviços</v>
      </c>
    </row>
    <row r="14845" spans="1:12" x14ac:dyDescent="0.3">
      <c r="A14845" s="82" t="str">
        <f t="shared" si="464"/>
        <v>2019</v>
      </c>
      <c r="B14845" s="260" t="s">
        <v>2228</v>
      </c>
      <c r="C14845" s="261" t="s">
        <v>138</v>
      </c>
      <c r="D14845" s="74" t="str">
        <f t="shared" si="463"/>
        <v>ago/2019</v>
      </c>
      <c r="E14845" s="264">
        <v>43698</v>
      </c>
      <c r="F14845" s="260">
        <v>79</v>
      </c>
      <c r="G14845" s="260" t="s">
        <v>2229</v>
      </c>
      <c r="H14845" s="265" t="s">
        <v>2351</v>
      </c>
      <c r="I14845" s="265" t="s">
        <v>145</v>
      </c>
      <c r="J14845" s="266">
        <v>-21980</v>
      </c>
      <c r="K14845" s="83" t="str">
        <f>IFERROR(IFERROR(VLOOKUP(I14845,'DE-PARA'!B:D,3,0),VLOOKUP(I14845,'DE-PARA'!C:D,2,0)),"NÃO ENCONTRADO")</f>
        <v>Serviços</v>
      </c>
      <c r="L14845" s="50" t="str">
        <f>VLOOKUP(K14845,'Base -Receita-Despesa'!$B:$AS,1,FALSE)</f>
        <v>Serviços</v>
      </c>
    </row>
    <row r="14846" spans="1:12" x14ac:dyDescent="0.3">
      <c r="A14846" s="82" t="str">
        <f t="shared" si="464"/>
        <v>2019</v>
      </c>
      <c r="B14846" s="260" t="s">
        <v>2228</v>
      </c>
      <c r="C14846" s="261" t="s">
        <v>138</v>
      </c>
      <c r="D14846" s="74" t="str">
        <f t="shared" si="463"/>
        <v>ago/2019</v>
      </c>
      <c r="E14846" s="264">
        <v>43698</v>
      </c>
      <c r="F14846" s="260">
        <v>581</v>
      </c>
      <c r="G14846" s="260" t="s">
        <v>4670</v>
      </c>
      <c r="H14846" s="265" t="s">
        <v>2382</v>
      </c>
      <c r="I14846" s="265" t="s">
        <v>200</v>
      </c>
      <c r="J14846" s="266">
        <v>-4575.18</v>
      </c>
      <c r="K14846" s="83" t="str">
        <f>IFERROR(IFERROR(VLOOKUP(I14846,'DE-PARA'!B:D,3,0),VLOOKUP(I14846,'DE-PARA'!C:D,2,0)),"NÃO ENCONTRADO")</f>
        <v>Serviços</v>
      </c>
      <c r="L14846" s="50" t="str">
        <f>VLOOKUP(K14846,'Base -Receita-Despesa'!$B:$AS,1,FALSE)</f>
        <v>Serviços</v>
      </c>
    </row>
    <row r="14847" spans="1:12" x14ac:dyDescent="0.3">
      <c r="A14847" s="82" t="str">
        <f t="shared" si="464"/>
        <v>2019</v>
      </c>
      <c r="B14847" s="260" t="s">
        <v>2228</v>
      </c>
      <c r="C14847" s="261" t="s">
        <v>138</v>
      </c>
      <c r="D14847" s="74" t="str">
        <f t="shared" si="463"/>
        <v>ago/2019</v>
      </c>
      <c r="E14847" s="264">
        <v>43699</v>
      </c>
      <c r="F14847" s="260">
        <v>115</v>
      </c>
      <c r="G14847" s="260" t="s">
        <v>2229</v>
      </c>
      <c r="H14847" s="265" t="s">
        <v>4671</v>
      </c>
      <c r="I14847" s="265" t="s">
        <v>241</v>
      </c>
      <c r="J14847" s="265">
        <v>-374</v>
      </c>
      <c r="K14847" s="83" t="str">
        <f>IFERROR(IFERROR(VLOOKUP(I14847,'DE-PARA'!B:D,3,0),VLOOKUP(I14847,'DE-PARA'!C:D,2,0)),"NÃO ENCONTRADO")</f>
        <v>Serviços</v>
      </c>
      <c r="L14847" s="50" t="str">
        <f>VLOOKUP(K14847,'Base -Receita-Despesa'!$B:$AS,1,FALSE)</f>
        <v>Serviços</v>
      </c>
    </row>
    <row r="14848" spans="1:12" x14ac:dyDescent="0.3">
      <c r="A14848" s="82" t="str">
        <f t="shared" si="464"/>
        <v>2019</v>
      </c>
      <c r="B14848" s="260" t="s">
        <v>2228</v>
      </c>
      <c r="C14848" s="261" t="s">
        <v>138</v>
      </c>
      <c r="D14848" s="74" t="str">
        <f t="shared" si="463"/>
        <v>ago/2019</v>
      </c>
      <c r="E14848" s="264">
        <v>43699</v>
      </c>
      <c r="F14848" s="260">
        <v>40</v>
      </c>
      <c r="G14848" s="260" t="s">
        <v>2229</v>
      </c>
      <c r="H14848" s="265" t="s">
        <v>4671</v>
      </c>
      <c r="I14848" s="265" t="s">
        <v>241</v>
      </c>
      <c r="J14848" s="265">
        <v>-300</v>
      </c>
      <c r="K14848" s="83" t="str">
        <f>IFERROR(IFERROR(VLOOKUP(I14848,'DE-PARA'!B:D,3,0),VLOOKUP(I14848,'DE-PARA'!C:D,2,0)),"NÃO ENCONTRADO")</f>
        <v>Serviços</v>
      </c>
      <c r="L14848" s="50" t="str">
        <f>VLOOKUP(K14848,'Base -Receita-Despesa'!$B:$AS,1,FALSE)</f>
        <v>Serviços</v>
      </c>
    </row>
    <row r="14849" spans="1:12" x14ac:dyDescent="0.3">
      <c r="A14849" s="82" t="str">
        <f t="shared" si="464"/>
        <v>2019</v>
      </c>
      <c r="B14849" s="260" t="s">
        <v>2228</v>
      </c>
      <c r="C14849" s="261" t="s">
        <v>138</v>
      </c>
      <c r="D14849" s="74" t="str">
        <f t="shared" si="463"/>
        <v>ago/2019</v>
      </c>
      <c r="E14849" s="264">
        <v>43699</v>
      </c>
      <c r="F14849" s="260">
        <v>155698</v>
      </c>
      <c r="G14849" s="260" t="s">
        <v>2229</v>
      </c>
      <c r="H14849" s="265" t="s">
        <v>1337</v>
      </c>
      <c r="I14849" s="265" t="s">
        <v>145</v>
      </c>
      <c r="J14849" s="265">
        <v>-629.44000000000005</v>
      </c>
      <c r="K14849" s="83" t="str">
        <f>IFERROR(IFERROR(VLOOKUP(I14849,'DE-PARA'!B:D,3,0),VLOOKUP(I14849,'DE-PARA'!C:D,2,0)),"NÃO ENCONTRADO")</f>
        <v>Serviços</v>
      </c>
      <c r="L14849" s="50" t="str">
        <f>VLOOKUP(K14849,'Base -Receita-Despesa'!$B:$AS,1,FALSE)</f>
        <v>Serviços</v>
      </c>
    </row>
    <row r="14850" spans="1:12" x14ac:dyDescent="0.3">
      <c r="A14850" s="82" t="str">
        <f t="shared" si="464"/>
        <v>2019</v>
      </c>
      <c r="B14850" s="260" t="s">
        <v>2228</v>
      </c>
      <c r="C14850" s="261" t="s">
        <v>138</v>
      </c>
      <c r="D14850" s="74" t="str">
        <f t="shared" si="463"/>
        <v>ago/2019</v>
      </c>
      <c r="E14850" s="264">
        <v>43699</v>
      </c>
      <c r="F14850" s="260">
        <v>141</v>
      </c>
      <c r="G14850" s="260" t="s">
        <v>2229</v>
      </c>
      <c r="H14850" s="265" t="s">
        <v>4659</v>
      </c>
      <c r="I14850" s="265" t="s">
        <v>2182</v>
      </c>
      <c r="J14850" s="265">
        <v>-334.4</v>
      </c>
      <c r="K14850" s="83" t="str">
        <f>IFERROR(IFERROR(VLOOKUP(I14850,'DE-PARA'!B:D,3,0),VLOOKUP(I14850,'DE-PARA'!C:D,2,0)),"NÃO ENCONTRADO")</f>
        <v>Materiais</v>
      </c>
      <c r="L14850" s="50" t="str">
        <f>VLOOKUP(K14850,'Base -Receita-Despesa'!$B:$AS,1,FALSE)</f>
        <v>Materiais</v>
      </c>
    </row>
    <row r="14851" spans="1:12" x14ac:dyDescent="0.3">
      <c r="A14851" s="82" t="str">
        <f t="shared" si="464"/>
        <v>2019</v>
      </c>
      <c r="B14851" s="260" t="s">
        <v>2228</v>
      </c>
      <c r="C14851" s="261" t="s">
        <v>138</v>
      </c>
      <c r="D14851" s="74" t="str">
        <f t="shared" si="463"/>
        <v>ago/2019</v>
      </c>
      <c r="E14851" s="264">
        <v>43699</v>
      </c>
      <c r="F14851" s="260" t="s">
        <v>1070</v>
      </c>
      <c r="G14851" s="260" t="s">
        <v>2229</v>
      </c>
      <c r="H14851" s="265" t="s">
        <v>1071</v>
      </c>
      <c r="I14851" s="265" t="s">
        <v>2237</v>
      </c>
      <c r="J14851" s="266">
        <v>1666.34</v>
      </c>
      <c r="K14851" s="83" t="str">
        <f>IFERROR(IFERROR(VLOOKUP(I14851,'DE-PARA'!B:D,3,0),VLOOKUP(I14851,'DE-PARA'!C:D,2,0)),"NÃO ENCONTRADO")</f>
        <v>Entrada Conta Aplicação (+)</v>
      </c>
      <c r="L14851" s="50" t="str">
        <f>VLOOKUP(K14851,'Base -Receita-Despesa'!$B:$AS,1,FALSE)</f>
        <v>ENTRADA CONTA APLICAÇÃO (+)</v>
      </c>
    </row>
    <row r="14852" spans="1:12" x14ac:dyDescent="0.3">
      <c r="A14852" s="82" t="str">
        <f t="shared" si="464"/>
        <v>2019</v>
      </c>
      <c r="B14852" s="260" t="s">
        <v>2228</v>
      </c>
      <c r="C14852" s="261" t="s">
        <v>138</v>
      </c>
      <c r="D14852" s="74" t="str">
        <f t="shared" ref="D14852:D14915" si="465">TEXT(E14852,"mmm/aaaa")</f>
        <v>ago/2019</v>
      </c>
      <c r="E14852" s="264">
        <v>43699</v>
      </c>
      <c r="F14852" s="260" t="s">
        <v>1261</v>
      </c>
      <c r="G14852" s="260" t="s">
        <v>2229</v>
      </c>
      <c r="H14852" s="265" t="s">
        <v>2250</v>
      </c>
      <c r="I14852" s="265" t="s">
        <v>135</v>
      </c>
      <c r="J14852" s="265">
        <v>-9.5</v>
      </c>
      <c r="K14852" s="83" t="str">
        <f>IFERROR(IFERROR(VLOOKUP(I14852,'DE-PARA'!B:D,3,0),VLOOKUP(I14852,'DE-PARA'!C:D,2,0)),"NÃO ENCONTRADO")</f>
        <v>Outras Saídas</v>
      </c>
      <c r="L14852" s="50" t="str">
        <f>VLOOKUP(K14852,'Base -Receita-Despesa'!$B:$AS,1,FALSE)</f>
        <v>Outras Saídas</v>
      </c>
    </row>
    <row r="14853" spans="1:12" x14ac:dyDescent="0.3">
      <c r="A14853" s="82" t="str">
        <f t="shared" si="464"/>
        <v>2019</v>
      </c>
      <c r="B14853" s="260" t="s">
        <v>2228</v>
      </c>
      <c r="C14853" s="261" t="s">
        <v>138</v>
      </c>
      <c r="D14853" s="74" t="str">
        <f t="shared" si="465"/>
        <v>ago/2019</v>
      </c>
      <c r="E14853" s="264">
        <v>43699</v>
      </c>
      <c r="F14853" s="260" t="s">
        <v>1261</v>
      </c>
      <c r="G14853" s="260" t="s">
        <v>2229</v>
      </c>
      <c r="H14853" s="265" t="s">
        <v>2250</v>
      </c>
      <c r="I14853" s="265" t="s">
        <v>135</v>
      </c>
      <c r="J14853" s="265">
        <v>-9.5</v>
      </c>
      <c r="K14853" s="83" t="str">
        <f>IFERROR(IFERROR(VLOOKUP(I14853,'DE-PARA'!B:D,3,0),VLOOKUP(I14853,'DE-PARA'!C:D,2,0)),"NÃO ENCONTRADO")</f>
        <v>Outras Saídas</v>
      </c>
      <c r="L14853" s="50" t="str">
        <f>VLOOKUP(K14853,'Base -Receita-Despesa'!$B:$AS,1,FALSE)</f>
        <v>Outras Saídas</v>
      </c>
    </row>
    <row r="14854" spans="1:12" x14ac:dyDescent="0.3">
      <c r="A14854" s="82" t="str">
        <f t="shared" si="464"/>
        <v>2019</v>
      </c>
      <c r="B14854" s="260" t="s">
        <v>2228</v>
      </c>
      <c r="C14854" s="261" t="s">
        <v>138</v>
      </c>
      <c r="D14854" s="74" t="str">
        <f t="shared" si="465"/>
        <v>ago/2019</v>
      </c>
      <c r="E14854" s="264">
        <v>43699</v>
      </c>
      <c r="F14854" s="260" t="s">
        <v>1261</v>
      </c>
      <c r="G14854" s="260" t="s">
        <v>2229</v>
      </c>
      <c r="H14854" s="265" t="s">
        <v>2250</v>
      </c>
      <c r="I14854" s="265" t="s">
        <v>135</v>
      </c>
      <c r="J14854" s="265">
        <v>-9.5</v>
      </c>
      <c r="K14854" s="83" t="str">
        <f>IFERROR(IFERROR(VLOOKUP(I14854,'DE-PARA'!B:D,3,0),VLOOKUP(I14854,'DE-PARA'!C:D,2,0)),"NÃO ENCONTRADO")</f>
        <v>Outras Saídas</v>
      </c>
      <c r="L14854" s="50" t="str">
        <f>VLOOKUP(K14854,'Base -Receita-Despesa'!$B:$AS,1,FALSE)</f>
        <v>Outras Saídas</v>
      </c>
    </row>
    <row r="14855" spans="1:12" x14ac:dyDescent="0.3">
      <c r="A14855" s="82" t="str">
        <f t="shared" si="464"/>
        <v>2019</v>
      </c>
      <c r="B14855" s="260" t="s">
        <v>2228</v>
      </c>
      <c r="C14855" s="261" t="s">
        <v>138</v>
      </c>
      <c r="D14855" s="74" t="str">
        <f t="shared" si="465"/>
        <v>ago/2019</v>
      </c>
      <c r="E14855" s="264">
        <v>43700</v>
      </c>
      <c r="F14855" s="260">
        <v>18782</v>
      </c>
      <c r="G14855" s="260" t="s">
        <v>2229</v>
      </c>
      <c r="H14855" s="265" t="s">
        <v>2687</v>
      </c>
      <c r="I14855" s="265" t="s">
        <v>2182</v>
      </c>
      <c r="J14855" s="265">
        <v>-500</v>
      </c>
      <c r="K14855" s="83" t="str">
        <f>IFERROR(IFERROR(VLOOKUP(I14855,'DE-PARA'!B:D,3,0),VLOOKUP(I14855,'DE-PARA'!C:D,2,0)),"NÃO ENCONTRADO")</f>
        <v>Materiais</v>
      </c>
      <c r="L14855" s="50" t="str">
        <f>VLOOKUP(K14855,'Base -Receita-Despesa'!$B:$AS,1,FALSE)</f>
        <v>Materiais</v>
      </c>
    </row>
    <row r="14856" spans="1:12" x14ac:dyDescent="0.3">
      <c r="A14856" s="82" t="str">
        <f t="shared" si="464"/>
        <v>2019</v>
      </c>
      <c r="B14856" s="260" t="s">
        <v>2228</v>
      </c>
      <c r="C14856" s="261" t="s">
        <v>138</v>
      </c>
      <c r="D14856" s="74" t="str">
        <f t="shared" si="465"/>
        <v>ago/2019</v>
      </c>
      <c r="E14856" s="264">
        <v>43700</v>
      </c>
      <c r="F14856" s="260">
        <v>4807</v>
      </c>
      <c r="G14856" s="260" t="s">
        <v>2324</v>
      </c>
      <c r="H14856" s="265" t="s">
        <v>4656</v>
      </c>
      <c r="I14856" s="265" t="s">
        <v>2189</v>
      </c>
      <c r="J14856" s="266">
        <v>-3572.36</v>
      </c>
      <c r="K14856" s="83" t="str">
        <f>IFERROR(IFERROR(VLOOKUP(I14856,'DE-PARA'!B:D,3,0),VLOOKUP(I14856,'DE-PARA'!C:D,2,0)),"NÃO ENCONTRADO")</f>
        <v>Materiais</v>
      </c>
      <c r="L14856" s="50" t="str">
        <f>VLOOKUP(K14856,'Base -Receita-Despesa'!$B:$AS,1,FALSE)</f>
        <v>Materiais</v>
      </c>
    </row>
    <row r="14857" spans="1:12" x14ac:dyDescent="0.3">
      <c r="A14857" s="82" t="str">
        <f t="shared" si="464"/>
        <v>2019</v>
      </c>
      <c r="B14857" s="260" t="s">
        <v>2228</v>
      </c>
      <c r="C14857" s="261" t="s">
        <v>138</v>
      </c>
      <c r="D14857" s="74" t="str">
        <f t="shared" si="465"/>
        <v>ago/2019</v>
      </c>
      <c r="E14857" s="264">
        <v>43700</v>
      </c>
      <c r="F14857" s="260" t="s">
        <v>1261</v>
      </c>
      <c r="G14857" s="260" t="s">
        <v>2229</v>
      </c>
      <c r="H14857" s="265" t="s">
        <v>879</v>
      </c>
      <c r="I14857" s="265" t="s">
        <v>135</v>
      </c>
      <c r="J14857" s="265">
        <v>-9.5</v>
      </c>
      <c r="K14857" s="83" t="str">
        <f>IFERROR(IFERROR(VLOOKUP(I14857,'DE-PARA'!B:D,3,0),VLOOKUP(I14857,'DE-PARA'!C:D,2,0)),"NÃO ENCONTRADO")</f>
        <v>Outras Saídas</v>
      </c>
      <c r="L14857" s="50" t="str">
        <f>VLOOKUP(K14857,'Base -Receita-Despesa'!$B:$AS,1,FALSE)</f>
        <v>Outras Saídas</v>
      </c>
    </row>
    <row r="14858" spans="1:12" x14ac:dyDescent="0.3">
      <c r="A14858" s="82" t="str">
        <f t="shared" si="464"/>
        <v>2019</v>
      </c>
      <c r="B14858" s="260" t="s">
        <v>2228</v>
      </c>
      <c r="C14858" s="261" t="s">
        <v>138</v>
      </c>
      <c r="D14858" s="74" t="str">
        <f t="shared" si="465"/>
        <v>ago/2019</v>
      </c>
      <c r="E14858" s="264">
        <v>43700</v>
      </c>
      <c r="F14858" s="260" t="s">
        <v>1261</v>
      </c>
      <c r="G14858" s="260" t="s">
        <v>2229</v>
      </c>
      <c r="H14858" s="265" t="s">
        <v>879</v>
      </c>
      <c r="I14858" s="265" t="s">
        <v>135</v>
      </c>
      <c r="J14858" s="265">
        <v>-9.5</v>
      </c>
      <c r="K14858" s="83" t="str">
        <f>IFERROR(IFERROR(VLOOKUP(I14858,'DE-PARA'!B:D,3,0),VLOOKUP(I14858,'DE-PARA'!C:D,2,0)),"NÃO ENCONTRADO")</f>
        <v>Outras Saídas</v>
      </c>
      <c r="L14858" s="50" t="str">
        <f>VLOOKUP(K14858,'Base -Receita-Despesa'!$B:$AS,1,FALSE)</f>
        <v>Outras Saídas</v>
      </c>
    </row>
    <row r="14859" spans="1:12" x14ac:dyDescent="0.3">
      <c r="A14859" s="82" t="str">
        <f t="shared" si="464"/>
        <v>2019</v>
      </c>
      <c r="B14859" s="260" t="s">
        <v>2228</v>
      </c>
      <c r="C14859" s="261" t="s">
        <v>138</v>
      </c>
      <c r="D14859" s="74" t="str">
        <f t="shared" si="465"/>
        <v>ago/2019</v>
      </c>
      <c r="E14859" s="264">
        <v>43700</v>
      </c>
      <c r="F14859" s="260" t="s">
        <v>1261</v>
      </c>
      <c r="G14859" s="260" t="s">
        <v>2229</v>
      </c>
      <c r="H14859" s="265" t="s">
        <v>879</v>
      </c>
      <c r="I14859" s="265" t="s">
        <v>135</v>
      </c>
      <c r="J14859" s="265">
        <v>-9.5</v>
      </c>
      <c r="K14859" s="83" t="str">
        <f>IFERROR(IFERROR(VLOOKUP(I14859,'DE-PARA'!B:D,3,0),VLOOKUP(I14859,'DE-PARA'!C:D,2,0)),"NÃO ENCONTRADO")</f>
        <v>Outras Saídas</v>
      </c>
      <c r="L14859" s="50" t="str">
        <f>VLOOKUP(K14859,'Base -Receita-Despesa'!$B:$AS,1,FALSE)</f>
        <v>Outras Saídas</v>
      </c>
    </row>
    <row r="14860" spans="1:12" x14ac:dyDescent="0.3">
      <c r="A14860" s="82" t="str">
        <f t="shared" si="464"/>
        <v>2019</v>
      </c>
      <c r="B14860" s="260" t="s">
        <v>2228</v>
      </c>
      <c r="C14860" s="261" t="s">
        <v>138</v>
      </c>
      <c r="D14860" s="74" t="str">
        <f t="shared" si="465"/>
        <v>ago/2019</v>
      </c>
      <c r="E14860" s="264">
        <v>43700</v>
      </c>
      <c r="F14860" s="260">
        <v>430</v>
      </c>
      <c r="G14860" s="260" t="s">
        <v>2757</v>
      </c>
      <c r="H14860" s="265" t="s">
        <v>4579</v>
      </c>
      <c r="I14860" s="265" t="s">
        <v>2217</v>
      </c>
      <c r="J14860" s="266">
        <v>-1490.5</v>
      </c>
      <c r="K14860" s="83" t="str">
        <f>IFERROR(IFERROR(VLOOKUP(I14860,'DE-PARA'!B:D,3,0),VLOOKUP(I14860,'DE-PARA'!C:D,2,0)),"NÃO ENCONTRADO")</f>
        <v>Investimentos</v>
      </c>
      <c r="L14860" s="50" t="str">
        <f>VLOOKUP(K14860,'Base -Receita-Despesa'!$B:$AS,1,FALSE)</f>
        <v>Investimentos</v>
      </c>
    </row>
    <row r="14861" spans="1:12" x14ac:dyDescent="0.3">
      <c r="A14861" s="82" t="str">
        <f t="shared" si="464"/>
        <v>2019</v>
      </c>
      <c r="B14861" s="260" t="s">
        <v>2228</v>
      </c>
      <c r="C14861" s="261" t="s">
        <v>138</v>
      </c>
      <c r="D14861" s="74" t="str">
        <f t="shared" si="465"/>
        <v>ago/2019</v>
      </c>
      <c r="E14861" s="264">
        <v>43700</v>
      </c>
      <c r="F14861" s="260">
        <v>430</v>
      </c>
      <c r="G14861" s="260" t="s">
        <v>2757</v>
      </c>
      <c r="H14861" s="265" t="s">
        <v>4579</v>
      </c>
      <c r="I14861" s="265" t="s">
        <v>562</v>
      </c>
      <c r="J14861" s="265">
        <v>-99.86</v>
      </c>
      <c r="K14861" s="83" t="str">
        <f>IFERROR(IFERROR(VLOOKUP(I14861,'DE-PARA'!B:D,3,0),VLOOKUP(I14861,'DE-PARA'!C:D,2,0)),"NÃO ENCONTRADO")</f>
        <v>Outras Saídas</v>
      </c>
      <c r="L14861" s="50" t="str">
        <f>VLOOKUP(K14861,'Base -Receita-Despesa'!$B:$AS,1,FALSE)</f>
        <v>Outras Saídas</v>
      </c>
    </row>
    <row r="14862" spans="1:12" x14ac:dyDescent="0.3">
      <c r="A14862" s="82" t="str">
        <f t="shared" si="464"/>
        <v>2019</v>
      </c>
      <c r="B14862" s="260" t="s">
        <v>2228</v>
      </c>
      <c r="C14862" s="261" t="s">
        <v>138</v>
      </c>
      <c r="D14862" s="74" t="str">
        <f t="shared" si="465"/>
        <v>ago/2019</v>
      </c>
      <c r="E14862" s="264">
        <v>43700</v>
      </c>
      <c r="F14862" s="260">
        <v>2146</v>
      </c>
      <c r="G14862" s="260" t="s">
        <v>2229</v>
      </c>
      <c r="H14862" s="265" t="s">
        <v>4428</v>
      </c>
      <c r="I14862" s="265" t="s">
        <v>2217</v>
      </c>
      <c r="J14862" s="266">
        <v>-5998</v>
      </c>
      <c r="K14862" s="83" t="str">
        <f>IFERROR(IFERROR(VLOOKUP(I14862,'DE-PARA'!B:D,3,0),VLOOKUP(I14862,'DE-PARA'!C:D,2,0)),"NÃO ENCONTRADO")</f>
        <v>Investimentos</v>
      </c>
      <c r="L14862" s="50" t="str">
        <f>VLOOKUP(K14862,'Base -Receita-Despesa'!$B:$AS,1,FALSE)</f>
        <v>Investimentos</v>
      </c>
    </row>
    <row r="14863" spans="1:12" x14ac:dyDescent="0.3">
      <c r="A14863" s="82" t="str">
        <f t="shared" si="464"/>
        <v>2019</v>
      </c>
      <c r="B14863" s="260" t="s">
        <v>2228</v>
      </c>
      <c r="C14863" s="261" t="s">
        <v>138</v>
      </c>
      <c r="D14863" s="74" t="str">
        <f t="shared" si="465"/>
        <v>ago/2019</v>
      </c>
      <c r="E14863" s="264">
        <v>43700</v>
      </c>
      <c r="F14863" s="260">
        <v>1</v>
      </c>
      <c r="G14863" s="260" t="s">
        <v>2324</v>
      </c>
      <c r="H14863" s="265" t="s">
        <v>4547</v>
      </c>
      <c r="I14863" s="267" t="s">
        <v>2217</v>
      </c>
      <c r="J14863" s="266">
        <v>-1166.6600000000001</v>
      </c>
      <c r="K14863" s="83" t="str">
        <f>IFERROR(IFERROR(VLOOKUP(I14863,'DE-PARA'!B:D,3,0),VLOOKUP(I14863,'DE-PARA'!C:D,2,0)),"NÃO ENCONTRADO")</f>
        <v>Investimentos</v>
      </c>
      <c r="L14863" s="50" t="str">
        <f>VLOOKUP(K14863,'Base -Receita-Despesa'!$B:$AS,1,FALSE)</f>
        <v>Investimentos</v>
      </c>
    </row>
    <row r="14864" spans="1:12" x14ac:dyDescent="0.3">
      <c r="A14864" s="82" t="str">
        <f t="shared" si="464"/>
        <v>2019</v>
      </c>
      <c r="B14864" s="260" t="s">
        <v>2228</v>
      </c>
      <c r="C14864" s="261" t="s">
        <v>138</v>
      </c>
      <c r="D14864" s="74" t="str">
        <f t="shared" si="465"/>
        <v>ago/2019</v>
      </c>
      <c r="E14864" s="264">
        <v>43700</v>
      </c>
      <c r="F14864" s="260" t="s">
        <v>1070</v>
      </c>
      <c r="G14864" s="260" t="s">
        <v>2229</v>
      </c>
      <c r="H14864" s="265" t="s">
        <v>1071</v>
      </c>
      <c r="I14864" s="265" t="s">
        <v>2237</v>
      </c>
      <c r="J14864" s="266">
        <v>12855.88</v>
      </c>
      <c r="K14864" s="83" t="str">
        <f>IFERROR(IFERROR(VLOOKUP(I14864,'DE-PARA'!B:D,3,0),VLOOKUP(I14864,'DE-PARA'!C:D,2,0)),"NÃO ENCONTRADO")</f>
        <v>Entrada Conta Aplicação (+)</v>
      </c>
      <c r="L14864" s="50" t="str">
        <f>VLOOKUP(K14864,'Base -Receita-Despesa'!$B:$AS,1,FALSE)</f>
        <v>ENTRADA CONTA APLICAÇÃO (+)</v>
      </c>
    </row>
    <row r="14865" spans="1:12" x14ac:dyDescent="0.3">
      <c r="A14865" s="82" t="str">
        <f t="shared" si="464"/>
        <v>2019</v>
      </c>
      <c r="B14865" s="260" t="s">
        <v>2228</v>
      </c>
      <c r="C14865" s="261" t="s">
        <v>138</v>
      </c>
      <c r="D14865" s="74" t="str">
        <f t="shared" si="465"/>
        <v>ago/2019</v>
      </c>
      <c r="E14865" s="264">
        <v>43703</v>
      </c>
      <c r="F14865" s="260" t="s">
        <v>1070</v>
      </c>
      <c r="G14865" s="260" t="s">
        <v>2229</v>
      </c>
      <c r="H14865" s="265" t="s">
        <v>1071</v>
      </c>
      <c r="I14865" s="265" t="s">
        <v>2237</v>
      </c>
      <c r="J14865" s="265">
        <v>79.88</v>
      </c>
      <c r="K14865" s="83" t="str">
        <f>IFERROR(IFERROR(VLOOKUP(I14865,'DE-PARA'!B:D,3,0),VLOOKUP(I14865,'DE-PARA'!C:D,2,0)),"NÃO ENCONTRADO")</f>
        <v>Entrada Conta Aplicação (+)</v>
      </c>
      <c r="L14865" s="50" t="str">
        <f>VLOOKUP(K14865,'Base -Receita-Despesa'!$B:$AS,1,FALSE)</f>
        <v>ENTRADA CONTA APLICAÇÃO (+)</v>
      </c>
    </row>
    <row r="14866" spans="1:12" x14ac:dyDescent="0.3">
      <c r="A14866" s="82" t="str">
        <f t="shared" si="464"/>
        <v>2019</v>
      </c>
      <c r="B14866" s="260" t="s">
        <v>2228</v>
      </c>
      <c r="C14866" s="261" t="s">
        <v>138</v>
      </c>
      <c r="D14866" s="74" t="str">
        <f t="shared" si="465"/>
        <v>ago/2019</v>
      </c>
      <c r="E14866" s="264">
        <v>43703</v>
      </c>
      <c r="F14866" s="260" t="s">
        <v>1261</v>
      </c>
      <c r="G14866" s="260" t="s">
        <v>2229</v>
      </c>
      <c r="H14866" s="265" t="s">
        <v>2250</v>
      </c>
      <c r="I14866" s="265" t="s">
        <v>135</v>
      </c>
      <c r="J14866" s="265">
        <v>-9.5</v>
      </c>
      <c r="K14866" s="83" t="str">
        <f>IFERROR(IFERROR(VLOOKUP(I14866,'DE-PARA'!B:D,3,0),VLOOKUP(I14866,'DE-PARA'!C:D,2,0)),"NÃO ENCONTRADO")</f>
        <v>Outras Saídas</v>
      </c>
      <c r="L14866" s="50" t="str">
        <f>VLOOKUP(K14866,'Base -Receita-Despesa'!$B:$AS,1,FALSE)</f>
        <v>Outras Saídas</v>
      </c>
    </row>
    <row r="14867" spans="1:12" x14ac:dyDescent="0.3">
      <c r="A14867" s="82" t="str">
        <f t="shared" si="464"/>
        <v>2019</v>
      </c>
      <c r="B14867" s="260" t="s">
        <v>2228</v>
      </c>
      <c r="C14867" s="261" t="s">
        <v>138</v>
      </c>
      <c r="D14867" s="74" t="str">
        <f t="shared" si="465"/>
        <v>ago/2019</v>
      </c>
      <c r="E14867" s="264">
        <v>43703</v>
      </c>
      <c r="F14867" s="260">
        <v>40433</v>
      </c>
      <c r="G14867" s="260" t="s">
        <v>2229</v>
      </c>
      <c r="H14867" s="265" t="s">
        <v>4409</v>
      </c>
      <c r="I14867" s="265" t="s">
        <v>2193</v>
      </c>
      <c r="J14867" s="265">
        <v>-70.38</v>
      </c>
      <c r="K14867" s="83" t="str">
        <f>IFERROR(IFERROR(VLOOKUP(I14867,'DE-PARA'!B:D,3,0),VLOOKUP(I14867,'DE-PARA'!C:D,2,0)),"NÃO ENCONTRADO")</f>
        <v>Materiais</v>
      </c>
      <c r="L14867" s="50" t="str">
        <f>VLOOKUP(K14867,'Base -Receita-Despesa'!$B:$AS,1,FALSE)</f>
        <v>Materiais</v>
      </c>
    </row>
    <row r="14868" spans="1:12" x14ac:dyDescent="0.3">
      <c r="A14868" s="82" t="str">
        <f t="shared" si="464"/>
        <v>2019</v>
      </c>
      <c r="B14868" s="260" t="s">
        <v>2240</v>
      </c>
      <c r="C14868" s="261" t="s">
        <v>138</v>
      </c>
      <c r="D14868" s="74" t="str">
        <f t="shared" si="465"/>
        <v>ago/2019</v>
      </c>
      <c r="E14868" s="264">
        <v>43707</v>
      </c>
      <c r="F14868" s="260" t="s">
        <v>4374</v>
      </c>
      <c r="G14868" s="260" t="s">
        <v>2229</v>
      </c>
      <c r="H14868" s="265" t="s">
        <v>72</v>
      </c>
      <c r="I14868" s="265" t="s">
        <v>1064</v>
      </c>
      <c r="J14868" s="266">
        <v>-663241.14</v>
      </c>
      <c r="K14868" s="83" t="str">
        <f>IFERROR(IFERROR(VLOOKUP(I14868,'DE-PARA'!B:D,3,0),VLOOKUP(I14868,'DE-PARA'!C:D,2,0)),"NÃO ENCONTRADO")</f>
        <v>Saídas Da C/A Por Regates (-)</v>
      </c>
      <c r="L14868" s="50" t="str">
        <f>VLOOKUP(K14868,'Base -Receita-Despesa'!$B:$AS,1,FALSE)</f>
        <v>SAÍDAS DA C/A POR REGATES (-)</v>
      </c>
    </row>
    <row r="14869" spans="1:12" x14ac:dyDescent="0.3">
      <c r="A14869" s="82" t="str">
        <f t="shared" si="464"/>
        <v>2019</v>
      </c>
      <c r="B14869" s="260" t="s">
        <v>2240</v>
      </c>
      <c r="C14869" s="261" t="s">
        <v>138</v>
      </c>
      <c r="D14869" s="74" t="str">
        <f t="shared" si="465"/>
        <v>ago/2019</v>
      </c>
      <c r="E14869" s="264">
        <v>43707</v>
      </c>
      <c r="F14869" s="260" t="s">
        <v>161</v>
      </c>
      <c r="G14869" s="260" t="s">
        <v>2229</v>
      </c>
      <c r="H14869" s="265" t="s">
        <v>161</v>
      </c>
      <c r="I14869" s="265" t="s">
        <v>2168</v>
      </c>
      <c r="J14869" s="266">
        <v>1163241.1399999999</v>
      </c>
      <c r="K14869" s="83" t="str">
        <f>IFERROR(IFERROR(VLOOKUP(I14869,'DE-PARA'!B:D,3,0),VLOOKUP(I14869,'DE-PARA'!C:D,2,0)),"NÃO ENCONTRADO")</f>
        <v>Repasses Contrato de Gestão</v>
      </c>
      <c r="L14869" s="50" t="str">
        <f>VLOOKUP(K14869,'Base -Receita-Despesa'!$B:$AS,1,FALSE)</f>
        <v>Repasses Contrato de Gestão</v>
      </c>
    </row>
    <row r="14870" spans="1:12" x14ac:dyDescent="0.3">
      <c r="A14870" s="82" t="str">
        <f t="shared" si="464"/>
        <v>2019</v>
      </c>
      <c r="B14870" s="260" t="s">
        <v>2240</v>
      </c>
      <c r="C14870" s="261" t="s">
        <v>138</v>
      </c>
      <c r="D14870" s="74" t="str">
        <f t="shared" si="465"/>
        <v>ago/2019</v>
      </c>
      <c r="E14870" s="264">
        <v>43707</v>
      </c>
      <c r="F14870" s="260" t="s">
        <v>250</v>
      </c>
      <c r="G14870" s="260" t="s">
        <v>2229</v>
      </c>
      <c r="H14870" s="265" t="s">
        <v>4672</v>
      </c>
      <c r="I14870" s="265" t="s">
        <v>2171</v>
      </c>
      <c r="J14870" s="265">
        <v>-0.01</v>
      </c>
      <c r="K14870" s="83" t="str">
        <f>IFERROR(IFERROR(VLOOKUP(I14870,'DE-PARA'!B:D,3,0),VLOOKUP(I14870,'DE-PARA'!C:D,2,0)),"NÃO ENCONTRADO")</f>
        <v>Rendimentos sobre Aplicações Financeiras</v>
      </c>
      <c r="L14870" s="50" t="str">
        <f>VLOOKUP(K14870,'Base -Receita-Despesa'!$B:$AS,1,FALSE)</f>
        <v>Rendimentos sobre Aplicações Financeiras</v>
      </c>
    </row>
    <row r="14871" spans="1:12" x14ac:dyDescent="0.3">
      <c r="A14871" s="82" t="str">
        <f t="shared" si="464"/>
        <v>2019</v>
      </c>
      <c r="B14871" s="260" t="s">
        <v>2240</v>
      </c>
      <c r="C14871" s="261" t="s">
        <v>138</v>
      </c>
      <c r="D14871" s="74" t="str">
        <f t="shared" si="465"/>
        <v>ago/2019</v>
      </c>
      <c r="E14871" s="264">
        <v>43707</v>
      </c>
      <c r="F14871" s="260" t="s">
        <v>1061</v>
      </c>
      <c r="G14871" s="260" t="s">
        <v>2229</v>
      </c>
      <c r="H14871" s="265" t="s">
        <v>4370</v>
      </c>
      <c r="I14871" s="265" t="s">
        <v>126</v>
      </c>
      <c r="J14871" s="266">
        <v>-500000</v>
      </c>
      <c r="K14871" s="83" t="str">
        <f>IFERROR(IFERROR(VLOOKUP(I14871,'DE-PARA'!B:D,3,0),VLOOKUP(I14871,'DE-PARA'!C:D,2,0)),"NÃO ENCONTRADO")</f>
        <v>TEV – Transferências Entre Contas (Entradas)</v>
      </c>
      <c r="L14871" s="50" t="str">
        <f>VLOOKUP(K14871,'Base -Receita-Despesa'!$B:$AS,1,FALSE)</f>
        <v>TEV – Transferências Entre Contas (Entradas)</v>
      </c>
    </row>
    <row r="14872" spans="1:12" x14ac:dyDescent="0.3">
      <c r="A14872" s="82" t="str">
        <f t="shared" si="464"/>
        <v>2019</v>
      </c>
      <c r="B14872" s="260" t="s">
        <v>2228</v>
      </c>
      <c r="C14872" s="261" t="s">
        <v>138</v>
      </c>
      <c r="D14872" s="74" t="str">
        <f t="shared" si="465"/>
        <v>ago/2019</v>
      </c>
      <c r="E14872" s="264">
        <v>43707</v>
      </c>
      <c r="F14872" s="260" t="s">
        <v>4374</v>
      </c>
      <c r="G14872" s="260" t="s">
        <v>2229</v>
      </c>
      <c r="H14872" s="265" t="s">
        <v>72</v>
      </c>
      <c r="I14872" s="265" t="s">
        <v>1064</v>
      </c>
      <c r="J14872" s="266">
        <v>-440000</v>
      </c>
      <c r="K14872" s="83" t="str">
        <f>IFERROR(IFERROR(VLOOKUP(I14872,'DE-PARA'!B:D,3,0),VLOOKUP(I14872,'DE-PARA'!C:D,2,0)),"NÃO ENCONTRADO")</f>
        <v>Saídas Da C/A Por Regates (-)</v>
      </c>
      <c r="L14872" s="50" t="str">
        <f>VLOOKUP(K14872,'Base -Receita-Despesa'!$B:$AS,1,FALSE)</f>
        <v>SAÍDAS DA C/A POR REGATES (-)</v>
      </c>
    </row>
    <row r="14873" spans="1:12" x14ac:dyDescent="0.3">
      <c r="A14873" s="82" t="str">
        <f t="shared" si="464"/>
        <v>2019</v>
      </c>
      <c r="B14873" s="260" t="s">
        <v>2228</v>
      </c>
      <c r="C14873" s="261" t="s">
        <v>138</v>
      </c>
      <c r="D14873" s="74" t="str">
        <f t="shared" si="465"/>
        <v>ago/2019</v>
      </c>
      <c r="E14873" s="264">
        <v>43707</v>
      </c>
      <c r="F14873" s="260" t="s">
        <v>3376</v>
      </c>
      <c r="G14873" s="260" t="s">
        <v>2229</v>
      </c>
      <c r="H14873" s="265" t="s">
        <v>4554</v>
      </c>
      <c r="I14873" s="265" t="s">
        <v>130</v>
      </c>
      <c r="J14873" s="266">
        <v>-15687.52</v>
      </c>
      <c r="K14873" s="83" t="str">
        <f>IFERROR(IFERROR(VLOOKUP(I14873,'DE-PARA'!B:D,3,0),VLOOKUP(I14873,'DE-PARA'!C:D,2,0)),"NÃO ENCONTRADO")</f>
        <v>Rescisões Trabalhistas</v>
      </c>
      <c r="L14873" s="50" t="str">
        <f>VLOOKUP(K14873,'Base -Receita-Despesa'!$B:$AS,1,FALSE)</f>
        <v>Rescisões Trabalhistas</v>
      </c>
    </row>
    <row r="14874" spans="1:12" x14ac:dyDescent="0.3">
      <c r="A14874" s="82" t="str">
        <f t="shared" si="464"/>
        <v>2019</v>
      </c>
      <c r="B14874" s="260" t="s">
        <v>2228</v>
      </c>
      <c r="C14874" s="261" t="s">
        <v>138</v>
      </c>
      <c r="D14874" s="74" t="str">
        <f t="shared" si="465"/>
        <v>ago/2019</v>
      </c>
      <c r="E14874" s="264">
        <v>43707</v>
      </c>
      <c r="F14874" s="260" t="s">
        <v>131</v>
      </c>
      <c r="G14874" s="260" t="s">
        <v>2229</v>
      </c>
      <c r="H14874" s="265" t="s">
        <v>1503</v>
      </c>
      <c r="I14874" s="265" t="s">
        <v>133</v>
      </c>
      <c r="J14874" s="266">
        <v>-3392.09</v>
      </c>
      <c r="K14874" s="83" t="str">
        <f>IFERROR(IFERROR(VLOOKUP(I14874,'DE-PARA'!B:D,3,0),VLOOKUP(I14874,'DE-PARA'!C:D,2,0)),"NÃO ENCONTRADO")</f>
        <v>Pessoal</v>
      </c>
      <c r="L14874" s="50" t="str">
        <f>VLOOKUP(K14874,'Base -Receita-Despesa'!$B:$AS,1,FALSE)</f>
        <v>Pessoal</v>
      </c>
    </row>
    <row r="14875" spans="1:12" x14ac:dyDescent="0.3">
      <c r="A14875" s="82" t="str">
        <f t="shared" si="464"/>
        <v>2019</v>
      </c>
      <c r="B14875" s="260" t="s">
        <v>2228</v>
      </c>
      <c r="C14875" s="261" t="s">
        <v>138</v>
      </c>
      <c r="D14875" s="74" t="str">
        <f t="shared" si="465"/>
        <v>ago/2019</v>
      </c>
      <c r="E14875" s="264">
        <v>43707</v>
      </c>
      <c r="F14875" s="260" t="s">
        <v>131</v>
      </c>
      <c r="G14875" s="260" t="s">
        <v>2229</v>
      </c>
      <c r="H14875" s="265" t="s">
        <v>2962</v>
      </c>
      <c r="I14875" s="265" t="s">
        <v>133</v>
      </c>
      <c r="J14875" s="266">
        <v>-1868.46</v>
      </c>
      <c r="K14875" s="83" t="str">
        <f>IFERROR(IFERROR(VLOOKUP(I14875,'DE-PARA'!B:D,3,0),VLOOKUP(I14875,'DE-PARA'!C:D,2,0)),"NÃO ENCONTRADO")</f>
        <v>Pessoal</v>
      </c>
      <c r="L14875" s="50" t="str">
        <f>VLOOKUP(K14875,'Base -Receita-Despesa'!$B:$AS,1,FALSE)</f>
        <v>Pessoal</v>
      </c>
    </row>
    <row r="14876" spans="1:12" x14ac:dyDescent="0.3">
      <c r="A14876" s="82" t="str">
        <f t="shared" si="464"/>
        <v>2019</v>
      </c>
      <c r="B14876" s="260" t="s">
        <v>2228</v>
      </c>
      <c r="C14876" s="261" t="s">
        <v>138</v>
      </c>
      <c r="D14876" s="74" t="str">
        <f t="shared" si="465"/>
        <v>ago/2019</v>
      </c>
      <c r="E14876" s="264">
        <v>43707</v>
      </c>
      <c r="F14876" s="260" t="s">
        <v>131</v>
      </c>
      <c r="G14876" s="260" t="s">
        <v>2229</v>
      </c>
      <c r="H14876" s="265" t="s">
        <v>4673</v>
      </c>
      <c r="I14876" s="265" t="s">
        <v>133</v>
      </c>
      <c r="J14876" s="266">
        <v>-3587.29</v>
      </c>
      <c r="K14876" s="83" t="str">
        <f>IFERROR(IFERROR(VLOOKUP(I14876,'DE-PARA'!B:D,3,0),VLOOKUP(I14876,'DE-PARA'!C:D,2,0)),"NÃO ENCONTRADO")</f>
        <v>Pessoal</v>
      </c>
      <c r="L14876" s="50" t="str">
        <f>VLOOKUP(K14876,'Base -Receita-Despesa'!$B:$AS,1,FALSE)</f>
        <v>Pessoal</v>
      </c>
    </row>
    <row r="14877" spans="1:12" x14ac:dyDescent="0.3">
      <c r="A14877" s="82" t="str">
        <f t="shared" si="464"/>
        <v>2019</v>
      </c>
      <c r="B14877" s="260" t="s">
        <v>2228</v>
      </c>
      <c r="C14877" s="261" t="s">
        <v>138</v>
      </c>
      <c r="D14877" s="74" t="str">
        <f t="shared" si="465"/>
        <v>ago/2019</v>
      </c>
      <c r="E14877" s="264">
        <v>43707</v>
      </c>
      <c r="F14877" s="260" t="s">
        <v>131</v>
      </c>
      <c r="G14877" s="260" t="s">
        <v>2229</v>
      </c>
      <c r="H14877" s="265" t="s">
        <v>2405</v>
      </c>
      <c r="I14877" s="265" t="s">
        <v>133</v>
      </c>
      <c r="J14877" s="266">
        <v>-2328.5</v>
      </c>
      <c r="K14877" s="83" t="str">
        <f>IFERROR(IFERROR(VLOOKUP(I14877,'DE-PARA'!B:D,3,0),VLOOKUP(I14877,'DE-PARA'!C:D,2,0)),"NÃO ENCONTRADO")</f>
        <v>Pessoal</v>
      </c>
      <c r="L14877" s="50" t="str">
        <f>VLOOKUP(K14877,'Base -Receita-Despesa'!$B:$AS,1,FALSE)</f>
        <v>Pessoal</v>
      </c>
    </row>
    <row r="14878" spans="1:12" x14ac:dyDescent="0.3">
      <c r="A14878" s="82" t="str">
        <f t="shared" si="464"/>
        <v>2019</v>
      </c>
      <c r="B14878" s="260" t="s">
        <v>2228</v>
      </c>
      <c r="C14878" s="261" t="s">
        <v>138</v>
      </c>
      <c r="D14878" s="74" t="str">
        <f t="shared" si="465"/>
        <v>ago/2019</v>
      </c>
      <c r="E14878" s="264">
        <v>43707</v>
      </c>
      <c r="F14878" s="260" t="s">
        <v>131</v>
      </c>
      <c r="G14878" s="260" t="s">
        <v>2229</v>
      </c>
      <c r="H14878" s="265" t="s">
        <v>409</v>
      </c>
      <c r="I14878" s="265" t="s">
        <v>133</v>
      </c>
      <c r="J14878" s="266">
        <v>-2600.66</v>
      </c>
      <c r="K14878" s="83" t="str">
        <f>IFERROR(IFERROR(VLOOKUP(I14878,'DE-PARA'!B:D,3,0),VLOOKUP(I14878,'DE-PARA'!C:D,2,0)),"NÃO ENCONTRADO")</f>
        <v>Pessoal</v>
      </c>
      <c r="L14878" s="50" t="str">
        <f>VLOOKUP(K14878,'Base -Receita-Despesa'!$B:$AS,1,FALSE)</f>
        <v>Pessoal</v>
      </c>
    </row>
    <row r="14879" spans="1:12" x14ac:dyDescent="0.3">
      <c r="A14879" s="82" t="str">
        <f t="shared" si="464"/>
        <v>2019</v>
      </c>
      <c r="B14879" s="260" t="s">
        <v>2228</v>
      </c>
      <c r="C14879" s="261" t="s">
        <v>138</v>
      </c>
      <c r="D14879" s="74" t="str">
        <f t="shared" si="465"/>
        <v>ago/2019</v>
      </c>
      <c r="E14879" s="264">
        <v>43707</v>
      </c>
      <c r="F14879" s="260" t="s">
        <v>131</v>
      </c>
      <c r="G14879" s="260" t="s">
        <v>2229</v>
      </c>
      <c r="H14879" s="265" t="s">
        <v>3830</v>
      </c>
      <c r="I14879" s="265" t="s">
        <v>133</v>
      </c>
      <c r="J14879" s="266">
        <v>-1957.52</v>
      </c>
      <c r="K14879" s="83" t="str">
        <f>IFERROR(IFERROR(VLOOKUP(I14879,'DE-PARA'!B:D,3,0),VLOOKUP(I14879,'DE-PARA'!C:D,2,0)),"NÃO ENCONTRADO")</f>
        <v>Pessoal</v>
      </c>
      <c r="L14879" s="50" t="str">
        <f>VLOOKUP(K14879,'Base -Receita-Despesa'!$B:$AS,1,FALSE)</f>
        <v>Pessoal</v>
      </c>
    </row>
    <row r="14880" spans="1:12" x14ac:dyDescent="0.3">
      <c r="A14880" s="82" t="str">
        <f t="shared" si="464"/>
        <v>2019</v>
      </c>
      <c r="B14880" s="260" t="s">
        <v>2228</v>
      </c>
      <c r="C14880" s="261" t="s">
        <v>138</v>
      </c>
      <c r="D14880" s="74" t="str">
        <f t="shared" si="465"/>
        <v>ago/2019</v>
      </c>
      <c r="E14880" s="264">
        <v>43707</v>
      </c>
      <c r="F14880" s="260" t="s">
        <v>131</v>
      </c>
      <c r="G14880" s="260" t="s">
        <v>2229</v>
      </c>
      <c r="H14880" s="265" t="s">
        <v>385</v>
      </c>
      <c r="I14880" s="265" t="s">
        <v>133</v>
      </c>
      <c r="J14880" s="266">
        <v>-2317.39</v>
      </c>
      <c r="K14880" s="83" t="str">
        <f>IFERROR(IFERROR(VLOOKUP(I14880,'DE-PARA'!B:D,3,0),VLOOKUP(I14880,'DE-PARA'!C:D,2,0)),"NÃO ENCONTRADO")</f>
        <v>Pessoal</v>
      </c>
      <c r="L14880" s="50" t="str">
        <f>VLOOKUP(K14880,'Base -Receita-Despesa'!$B:$AS,1,FALSE)</f>
        <v>Pessoal</v>
      </c>
    </row>
    <row r="14881" spans="1:12" x14ac:dyDescent="0.3">
      <c r="A14881" s="82" t="str">
        <f t="shared" si="464"/>
        <v>2019</v>
      </c>
      <c r="B14881" s="260" t="s">
        <v>2228</v>
      </c>
      <c r="C14881" s="261" t="s">
        <v>138</v>
      </c>
      <c r="D14881" s="74" t="str">
        <f t="shared" si="465"/>
        <v>ago/2019</v>
      </c>
      <c r="E14881" s="264">
        <v>43707</v>
      </c>
      <c r="F14881" s="260">
        <v>2014173</v>
      </c>
      <c r="G14881" s="260" t="s">
        <v>2229</v>
      </c>
      <c r="H14881" s="265" t="s">
        <v>3364</v>
      </c>
      <c r="I14881" s="265" t="s">
        <v>846</v>
      </c>
      <c r="J14881" s="265">
        <v>-363.5</v>
      </c>
      <c r="K14881" s="83" t="str">
        <f>IFERROR(IFERROR(VLOOKUP(I14881,'DE-PARA'!B:D,3,0),VLOOKUP(I14881,'DE-PARA'!C:D,2,0)),"NÃO ENCONTRADO")</f>
        <v>Pessoal</v>
      </c>
      <c r="L14881" s="50" t="str">
        <f>VLOOKUP(K14881,'Base -Receita-Despesa'!$B:$AS,1,FALSE)</f>
        <v>Pessoal</v>
      </c>
    </row>
    <row r="14882" spans="1:12" x14ac:dyDescent="0.3">
      <c r="A14882" s="82" t="str">
        <f t="shared" si="464"/>
        <v>2019</v>
      </c>
      <c r="B14882" s="260" t="s">
        <v>2228</v>
      </c>
      <c r="C14882" s="261" t="s">
        <v>138</v>
      </c>
      <c r="D14882" s="74" t="str">
        <f t="shared" si="465"/>
        <v>ago/2019</v>
      </c>
      <c r="E14882" s="264">
        <v>43707</v>
      </c>
      <c r="F14882" s="260" t="s">
        <v>131</v>
      </c>
      <c r="G14882" s="260" t="s">
        <v>2229</v>
      </c>
      <c r="H14882" s="265" t="s">
        <v>3142</v>
      </c>
      <c r="I14882" s="265" t="s">
        <v>133</v>
      </c>
      <c r="J14882" s="266">
        <v>-1912.85</v>
      </c>
      <c r="K14882" s="83" t="str">
        <f>IFERROR(IFERROR(VLOOKUP(I14882,'DE-PARA'!B:D,3,0),VLOOKUP(I14882,'DE-PARA'!C:D,2,0)),"NÃO ENCONTRADO")</f>
        <v>Pessoal</v>
      </c>
      <c r="L14882" s="50" t="str">
        <f>VLOOKUP(K14882,'Base -Receita-Despesa'!$B:$AS,1,FALSE)</f>
        <v>Pessoal</v>
      </c>
    </row>
    <row r="14883" spans="1:12" x14ac:dyDescent="0.3">
      <c r="A14883" s="82" t="str">
        <f t="shared" si="464"/>
        <v>2019</v>
      </c>
      <c r="B14883" s="260" t="s">
        <v>2228</v>
      </c>
      <c r="C14883" s="261" t="s">
        <v>138</v>
      </c>
      <c r="D14883" s="74" t="str">
        <f t="shared" si="465"/>
        <v>ago/2019</v>
      </c>
      <c r="E14883" s="264">
        <v>43707</v>
      </c>
      <c r="F14883" s="260" t="s">
        <v>250</v>
      </c>
      <c r="G14883" s="260" t="s">
        <v>2229</v>
      </c>
      <c r="H14883" s="265" t="s">
        <v>4672</v>
      </c>
      <c r="I14883" s="265" t="s">
        <v>2171</v>
      </c>
      <c r="J14883" s="265">
        <v>285.47000000000003</v>
      </c>
      <c r="K14883" s="83" t="str">
        <f>IFERROR(IFERROR(VLOOKUP(I14883,'DE-PARA'!B:D,3,0),VLOOKUP(I14883,'DE-PARA'!C:D,2,0)),"NÃO ENCONTRADO")</f>
        <v>Rendimentos sobre Aplicações Financeiras</v>
      </c>
      <c r="L14883" s="50" t="str">
        <f>VLOOKUP(K14883,'Base -Receita-Despesa'!$B:$AS,1,FALSE)</f>
        <v>Rendimentos sobre Aplicações Financeiras</v>
      </c>
    </row>
    <row r="14884" spans="1:12" x14ac:dyDescent="0.3">
      <c r="A14884" s="82" t="str">
        <f t="shared" si="464"/>
        <v>2019</v>
      </c>
      <c r="B14884" s="260" t="s">
        <v>2228</v>
      </c>
      <c r="C14884" s="261" t="s">
        <v>138</v>
      </c>
      <c r="D14884" s="74" t="str">
        <f t="shared" si="465"/>
        <v>ago/2019</v>
      </c>
      <c r="E14884" s="264">
        <v>43707</v>
      </c>
      <c r="F14884" s="260" t="s">
        <v>131</v>
      </c>
      <c r="G14884" s="260" t="s">
        <v>2229</v>
      </c>
      <c r="H14884" s="265" t="s">
        <v>4674</v>
      </c>
      <c r="I14884" s="265" t="s">
        <v>133</v>
      </c>
      <c r="J14884" s="266">
        <v>-1884.41</v>
      </c>
      <c r="K14884" s="83" t="str">
        <f>IFERROR(IFERROR(VLOOKUP(I14884,'DE-PARA'!B:D,3,0),VLOOKUP(I14884,'DE-PARA'!C:D,2,0)),"NÃO ENCONTRADO")</f>
        <v>Pessoal</v>
      </c>
      <c r="L14884" s="50" t="str">
        <f>VLOOKUP(K14884,'Base -Receita-Despesa'!$B:$AS,1,FALSE)</f>
        <v>Pessoal</v>
      </c>
    </row>
    <row r="14885" spans="1:12" x14ac:dyDescent="0.3">
      <c r="A14885" s="82" t="str">
        <f t="shared" si="464"/>
        <v>2019</v>
      </c>
      <c r="B14885" s="260" t="s">
        <v>2228</v>
      </c>
      <c r="C14885" s="261" t="s">
        <v>138</v>
      </c>
      <c r="D14885" s="74" t="str">
        <f t="shared" si="465"/>
        <v>ago/2019</v>
      </c>
      <c r="E14885" s="264">
        <v>43707</v>
      </c>
      <c r="F14885" s="260" t="s">
        <v>1061</v>
      </c>
      <c r="G14885" s="260" t="s">
        <v>2229</v>
      </c>
      <c r="H14885" s="265" t="s">
        <v>4370</v>
      </c>
      <c r="I14885" s="265" t="s">
        <v>126</v>
      </c>
      <c r="J14885" s="266">
        <v>500000</v>
      </c>
      <c r="K14885" s="83" t="str">
        <f>IFERROR(IFERROR(VLOOKUP(I14885,'DE-PARA'!B:D,3,0),VLOOKUP(I14885,'DE-PARA'!C:D,2,0)),"NÃO ENCONTRADO")</f>
        <v>TEV – Transferências Entre Contas (Entradas)</v>
      </c>
      <c r="L14885" s="50" t="str">
        <f>VLOOKUP(K14885,'Base -Receita-Despesa'!$B:$AS,1,FALSE)</f>
        <v>TEV – Transferências Entre Contas (Entradas)</v>
      </c>
    </row>
    <row r="14886" spans="1:12" x14ac:dyDescent="0.3">
      <c r="A14886" s="82" t="str">
        <f t="shared" si="464"/>
        <v>2019</v>
      </c>
      <c r="B14886" s="260" t="s">
        <v>2228</v>
      </c>
      <c r="C14886" s="261" t="s">
        <v>138</v>
      </c>
      <c r="D14886" s="74" t="str">
        <f t="shared" si="465"/>
        <v>ago/2019</v>
      </c>
      <c r="E14886" s="264">
        <v>43707</v>
      </c>
      <c r="F14886" s="260" t="s">
        <v>131</v>
      </c>
      <c r="G14886" s="260" t="s">
        <v>2229</v>
      </c>
      <c r="H14886" s="265" t="s">
        <v>3049</v>
      </c>
      <c r="I14886" s="265" t="s">
        <v>133</v>
      </c>
      <c r="J14886" s="266">
        <v>-1888.94</v>
      </c>
      <c r="K14886" s="83" t="str">
        <f>IFERROR(IFERROR(VLOOKUP(I14886,'DE-PARA'!B:D,3,0),VLOOKUP(I14886,'DE-PARA'!C:D,2,0)),"NÃO ENCONTRADO")</f>
        <v>Pessoal</v>
      </c>
      <c r="L14886" s="50" t="str">
        <f>VLOOKUP(K14886,'Base -Receita-Despesa'!$B:$AS,1,FALSE)</f>
        <v>Pessoal</v>
      </c>
    </row>
    <row r="14887" spans="1:12" x14ac:dyDescent="0.3">
      <c r="A14887" s="82" t="str">
        <f t="shared" si="464"/>
        <v>2019</v>
      </c>
      <c r="B14887" s="260" t="s">
        <v>2240</v>
      </c>
      <c r="C14887" s="261" t="s">
        <v>138</v>
      </c>
      <c r="D14887" s="74" t="str">
        <f t="shared" si="465"/>
        <v>set/2019</v>
      </c>
      <c r="E14887" s="264">
        <v>43710</v>
      </c>
      <c r="F14887" s="260" t="s">
        <v>1070</v>
      </c>
      <c r="G14887" s="260" t="s">
        <v>2229</v>
      </c>
      <c r="H14887" s="265" t="s">
        <v>1071</v>
      </c>
      <c r="I14887" s="265" t="s">
        <v>2237</v>
      </c>
      <c r="J14887" s="266">
        <v>500001.5</v>
      </c>
      <c r="K14887" s="83" t="str">
        <f>IFERROR(IFERROR(VLOOKUP(I14887,'DE-PARA'!B:D,3,0),VLOOKUP(I14887,'DE-PARA'!C:D,2,0)),"NÃO ENCONTRADO")</f>
        <v>Entrada Conta Aplicação (+)</v>
      </c>
      <c r="L14887" s="50" t="str">
        <f>VLOOKUP(K14887,'Base -Receita-Despesa'!$B:$AS,1,FALSE)</f>
        <v>ENTRADA CONTA APLICAÇÃO (+)</v>
      </c>
    </row>
    <row r="14888" spans="1:12" x14ac:dyDescent="0.3">
      <c r="A14888" s="82" t="str">
        <f t="shared" si="464"/>
        <v>2019</v>
      </c>
      <c r="B14888" s="260" t="s">
        <v>2240</v>
      </c>
      <c r="C14888" s="261" t="s">
        <v>138</v>
      </c>
      <c r="D14888" s="74" t="str">
        <f t="shared" si="465"/>
        <v>set/2019</v>
      </c>
      <c r="E14888" s="264">
        <v>43710</v>
      </c>
      <c r="F14888" s="260" t="s">
        <v>1261</v>
      </c>
      <c r="G14888" s="260" t="s">
        <v>2229</v>
      </c>
      <c r="H14888" s="265" t="s">
        <v>4532</v>
      </c>
      <c r="I14888" s="265" t="s">
        <v>135</v>
      </c>
      <c r="J14888" s="265">
        <v>-1.5</v>
      </c>
      <c r="K14888" s="83" t="str">
        <f>IFERROR(IFERROR(VLOOKUP(I14888,'DE-PARA'!B:D,3,0),VLOOKUP(I14888,'DE-PARA'!C:D,2,0)),"NÃO ENCONTRADO")</f>
        <v>Outras Saídas</v>
      </c>
      <c r="L14888" s="50" t="str">
        <f>VLOOKUP(K14888,'Base -Receita-Despesa'!$B:$AS,1,FALSE)</f>
        <v>Outras Saídas</v>
      </c>
    </row>
    <row r="14889" spans="1:12" x14ac:dyDescent="0.3">
      <c r="A14889" s="82" t="str">
        <f t="shared" si="464"/>
        <v>2019</v>
      </c>
      <c r="B14889" s="260" t="s">
        <v>2240</v>
      </c>
      <c r="C14889" s="261" t="s">
        <v>138</v>
      </c>
      <c r="D14889" s="74" t="str">
        <f t="shared" si="465"/>
        <v>set/2019</v>
      </c>
      <c r="E14889" s="264">
        <v>43710</v>
      </c>
      <c r="F14889" s="260" t="s">
        <v>1061</v>
      </c>
      <c r="G14889" s="260" t="s">
        <v>2229</v>
      </c>
      <c r="H14889" s="265" t="s">
        <v>4370</v>
      </c>
      <c r="I14889" s="265" t="s">
        <v>126</v>
      </c>
      <c r="J14889" s="266">
        <v>-500000</v>
      </c>
      <c r="K14889" s="83" t="str">
        <f>IFERROR(IFERROR(VLOOKUP(I14889,'DE-PARA'!B:D,3,0),VLOOKUP(I14889,'DE-PARA'!C:D,2,0)),"NÃO ENCONTRADO")</f>
        <v>TEV – Transferências Entre Contas (Entradas)</v>
      </c>
      <c r="L14889" s="50" t="str">
        <f>VLOOKUP(K14889,'Base -Receita-Despesa'!$B:$AS,1,FALSE)</f>
        <v>TEV – Transferências Entre Contas (Entradas)</v>
      </c>
    </row>
    <row r="14890" spans="1:12" x14ac:dyDescent="0.3">
      <c r="A14890" s="82" t="str">
        <f t="shared" ref="A14890:A14953" si="466">IF(K14890="NÃO ENCONTRADO",0,RIGHT(D14890,4))</f>
        <v>2019</v>
      </c>
      <c r="B14890" s="260" t="s">
        <v>2228</v>
      </c>
      <c r="C14890" s="261" t="s">
        <v>138</v>
      </c>
      <c r="D14890" s="74" t="str">
        <f t="shared" si="465"/>
        <v>set/2019</v>
      </c>
      <c r="E14890" s="264">
        <v>43710</v>
      </c>
      <c r="F14890" s="260" t="s">
        <v>139</v>
      </c>
      <c r="G14890" s="260" t="s">
        <v>2229</v>
      </c>
      <c r="H14890" s="265" t="s">
        <v>4614</v>
      </c>
      <c r="I14890" s="265" t="s">
        <v>141</v>
      </c>
      <c r="J14890" s="266">
        <v>-1629.81</v>
      </c>
      <c r="K14890" s="83" t="str">
        <f>IFERROR(IFERROR(VLOOKUP(I14890,'DE-PARA'!B:D,3,0),VLOOKUP(I14890,'DE-PARA'!C:D,2,0)),"NÃO ENCONTRADO")</f>
        <v>Pessoal</v>
      </c>
      <c r="L14890" s="50" t="str">
        <f>VLOOKUP(K14890,'Base -Receita-Despesa'!$B:$AS,1,FALSE)</f>
        <v>Pessoal</v>
      </c>
    </row>
    <row r="14891" spans="1:12" x14ac:dyDescent="0.3">
      <c r="A14891" s="82" t="str">
        <f t="shared" si="466"/>
        <v>2019</v>
      </c>
      <c r="B14891" s="260" t="s">
        <v>2228</v>
      </c>
      <c r="C14891" s="261" t="s">
        <v>138</v>
      </c>
      <c r="D14891" s="74" t="str">
        <f t="shared" si="465"/>
        <v>set/2019</v>
      </c>
      <c r="E14891" s="264">
        <v>43710</v>
      </c>
      <c r="F14891" s="260" t="s">
        <v>139</v>
      </c>
      <c r="G14891" s="260" t="s">
        <v>2229</v>
      </c>
      <c r="H14891" s="265" t="s">
        <v>4675</v>
      </c>
      <c r="I14891" s="265" t="s">
        <v>141</v>
      </c>
      <c r="J14891" s="265">
        <v>-280.32</v>
      </c>
      <c r="K14891" s="83" t="str">
        <f>IFERROR(IFERROR(VLOOKUP(I14891,'DE-PARA'!B:D,3,0),VLOOKUP(I14891,'DE-PARA'!C:D,2,0)),"NÃO ENCONTRADO")</f>
        <v>Pessoal</v>
      </c>
      <c r="L14891" s="50" t="str">
        <f>VLOOKUP(K14891,'Base -Receita-Despesa'!$B:$AS,1,FALSE)</f>
        <v>Pessoal</v>
      </c>
    </row>
    <row r="14892" spans="1:12" x14ac:dyDescent="0.3">
      <c r="A14892" s="82" t="str">
        <f t="shared" si="466"/>
        <v>2019</v>
      </c>
      <c r="B14892" s="260" t="s">
        <v>2228</v>
      </c>
      <c r="C14892" s="261" t="s">
        <v>138</v>
      </c>
      <c r="D14892" s="74" t="str">
        <f t="shared" si="465"/>
        <v>set/2019</v>
      </c>
      <c r="E14892" s="264">
        <v>43710</v>
      </c>
      <c r="F14892" s="260">
        <v>2776587</v>
      </c>
      <c r="G14892" s="260" t="s">
        <v>2229</v>
      </c>
      <c r="H14892" s="265" t="s">
        <v>2784</v>
      </c>
      <c r="I14892" s="265" t="s">
        <v>164</v>
      </c>
      <c r="J14892" s="265">
        <v>-47.33</v>
      </c>
      <c r="K14892" s="83" t="str">
        <f>IFERROR(IFERROR(VLOOKUP(I14892,'DE-PARA'!B:D,3,0),VLOOKUP(I14892,'DE-PARA'!C:D,2,0)),"NÃO ENCONTRADO")</f>
        <v>Concessionárias (água, luz e telefone)</v>
      </c>
      <c r="L14892" s="50" t="str">
        <f>VLOOKUP(K14892,'Base -Receita-Despesa'!$B:$AS,1,FALSE)</f>
        <v>Concessionárias (água, luz e telefone)</v>
      </c>
    </row>
    <row r="14893" spans="1:12" x14ac:dyDescent="0.3">
      <c r="A14893" s="82" t="str">
        <f t="shared" si="466"/>
        <v>2019</v>
      </c>
      <c r="B14893" s="260" t="s">
        <v>2228</v>
      </c>
      <c r="C14893" s="261" t="s">
        <v>138</v>
      </c>
      <c r="D14893" s="74" t="str">
        <f t="shared" si="465"/>
        <v>set/2019</v>
      </c>
      <c r="E14893" s="264">
        <v>43710</v>
      </c>
      <c r="F14893" s="260">
        <v>8457</v>
      </c>
      <c r="G14893" s="260" t="s">
        <v>2229</v>
      </c>
      <c r="H14893" s="265" t="s">
        <v>2341</v>
      </c>
      <c r="I14893" s="265" t="s">
        <v>232</v>
      </c>
      <c r="J14893" s="265">
        <v>-492.65</v>
      </c>
      <c r="K14893" s="83" t="str">
        <f>IFERROR(IFERROR(VLOOKUP(I14893,'DE-PARA'!B:D,3,0),VLOOKUP(I14893,'DE-PARA'!C:D,2,0)),"NÃO ENCONTRADO")</f>
        <v>Materiais</v>
      </c>
      <c r="L14893" s="50" t="str">
        <f>VLOOKUP(K14893,'Base -Receita-Despesa'!$B:$AS,1,FALSE)</f>
        <v>Materiais</v>
      </c>
    </row>
    <row r="14894" spans="1:12" x14ac:dyDescent="0.3">
      <c r="A14894" s="82" t="str">
        <f t="shared" si="466"/>
        <v>2019</v>
      </c>
      <c r="B14894" s="260" t="s">
        <v>2228</v>
      </c>
      <c r="C14894" s="261" t="s">
        <v>138</v>
      </c>
      <c r="D14894" s="74" t="str">
        <f t="shared" si="465"/>
        <v>set/2019</v>
      </c>
      <c r="E14894" s="264">
        <v>43710</v>
      </c>
      <c r="F14894" s="260" t="s">
        <v>139</v>
      </c>
      <c r="G14894" s="260" t="s">
        <v>2229</v>
      </c>
      <c r="H14894" s="265" t="s">
        <v>4676</v>
      </c>
      <c r="I14894" s="265" t="s">
        <v>141</v>
      </c>
      <c r="J14894" s="266">
        <v>-280723.55</v>
      </c>
      <c r="K14894" s="83" t="str">
        <f>IFERROR(IFERROR(VLOOKUP(I14894,'DE-PARA'!B:D,3,0),VLOOKUP(I14894,'DE-PARA'!C:D,2,0)),"NÃO ENCONTRADO")</f>
        <v>Pessoal</v>
      </c>
      <c r="L14894" s="50" t="str">
        <f>VLOOKUP(K14894,'Base -Receita-Despesa'!$B:$AS,1,FALSE)</f>
        <v>Pessoal</v>
      </c>
    </row>
    <row r="14895" spans="1:12" x14ac:dyDescent="0.3">
      <c r="A14895" s="82" t="str">
        <f t="shared" si="466"/>
        <v>2019</v>
      </c>
      <c r="B14895" s="260" t="s">
        <v>2228</v>
      </c>
      <c r="C14895" s="261" t="s">
        <v>138</v>
      </c>
      <c r="D14895" s="74" t="str">
        <f t="shared" si="465"/>
        <v>set/2019</v>
      </c>
      <c r="E14895" s="264">
        <v>43710</v>
      </c>
      <c r="F14895" s="260">
        <v>16414</v>
      </c>
      <c r="G14895" s="260" t="s">
        <v>2229</v>
      </c>
      <c r="H14895" s="265" t="s">
        <v>4591</v>
      </c>
      <c r="I14895" s="265" t="s">
        <v>151</v>
      </c>
      <c r="J14895" s="265">
        <v>-425</v>
      </c>
      <c r="K14895" s="83" t="str">
        <f>IFERROR(IFERROR(VLOOKUP(I14895,'DE-PARA'!B:D,3,0),VLOOKUP(I14895,'DE-PARA'!C:D,2,0)),"NÃO ENCONTRADO")</f>
        <v>Concessionárias (água, luz e telefone)</v>
      </c>
      <c r="L14895" s="50" t="str">
        <f>VLOOKUP(K14895,'Base -Receita-Despesa'!$B:$AS,1,FALSE)</f>
        <v>Concessionárias (água, luz e telefone)</v>
      </c>
    </row>
    <row r="14896" spans="1:12" x14ac:dyDescent="0.3">
      <c r="A14896" s="82" t="str">
        <f t="shared" si="466"/>
        <v>2019</v>
      </c>
      <c r="B14896" s="260" t="s">
        <v>2228</v>
      </c>
      <c r="C14896" s="261" t="s">
        <v>138</v>
      </c>
      <c r="D14896" s="74" t="str">
        <f t="shared" si="465"/>
        <v>set/2019</v>
      </c>
      <c r="E14896" s="264">
        <v>43710</v>
      </c>
      <c r="F14896" s="260">
        <v>16414</v>
      </c>
      <c r="G14896" s="260" t="s">
        <v>2229</v>
      </c>
      <c r="H14896" s="265" t="s">
        <v>4591</v>
      </c>
      <c r="I14896" s="265" t="s">
        <v>562</v>
      </c>
      <c r="J14896" s="265">
        <v>-63.75</v>
      </c>
      <c r="K14896" s="83" t="str">
        <f>IFERROR(IFERROR(VLOOKUP(I14896,'DE-PARA'!B:D,3,0),VLOOKUP(I14896,'DE-PARA'!C:D,2,0)),"NÃO ENCONTRADO")</f>
        <v>Outras Saídas</v>
      </c>
      <c r="L14896" s="50" t="str">
        <f>VLOOKUP(K14896,'Base -Receita-Despesa'!$B:$AS,1,FALSE)</f>
        <v>Outras Saídas</v>
      </c>
    </row>
    <row r="14897" spans="1:12" x14ac:dyDescent="0.3">
      <c r="A14897" s="82" t="str">
        <f t="shared" si="466"/>
        <v>2019</v>
      </c>
      <c r="B14897" s="260" t="s">
        <v>2228</v>
      </c>
      <c r="C14897" s="261" t="s">
        <v>138</v>
      </c>
      <c r="D14897" s="74" t="str">
        <f t="shared" si="465"/>
        <v>set/2019</v>
      </c>
      <c r="E14897" s="264">
        <v>43710</v>
      </c>
      <c r="F14897" s="260">
        <v>38060</v>
      </c>
      <c r="G14897" s="260" t="s">
        <v>2229</v>
      </c>
      <c r="H14897" s="265" t="s">
        <v>4380</v>
      </c>
      <c r="I14897" s="265" t="s">
        <v>120</v>
      </c>
      <c r="J14897" s="266">
        <v>-1574.64</v>
      </c>
      <c r="K14897" s="83" t="str">
        <f>IFERROR(IFERROR(VLOOKUP(I14897,'DE-PARA'!B:D,3,0),VLOOKUP(I14897,'DE-PARA'!C:D,2,0)),"NÃO ENCONTRADO")</f>
        <v>Serviços</v>
      </c>
      <c r="L14897" s="50" t="str">
        <f>VLOOKUP(K14897,'Base -Receita-Despesa'!$B:$AS,1,FALSE)</f>
        <v>Serviços</v>
      </c>
    </row>
    <row r="14898" spans="1:12" x14ac:dyDescent="0.3">
      <c r="A14898" s="82" t="str">
        <f t="shared" si="466"/>
        <v>2019</v>
      </c>
      <c r="B14898" s="260" t="s">
        <v>2228</v>
      </c>
      <c r="C14898" s="261" t="s">
        <v>138</v>
      </c>
      <c r="D14898" s="74" t="str">
        <f t="shared" si="465"/>
        <v>set/2019</v>
      </c>
      <c r="E14898" s="264">
        <v>43710</v>
      </c>
      <c r="F14898" s="260" t="s">
        <v>4412</v>
      </c>
      <c r="G14898" s="260" t="s">
        <v>2229</v>
      </c>
      <c r="H14898" s="265" t="s">
        <v>4559</v>
      </c>
      <c r="I14898" s="265" t="s">
        <v>130</v>
      </c>
      <c r="J14898" s="277">
        <v>-6179.15</v>
      </c>
      <c r="K14898" s="83" t="str">
        <f>IFERROR(IFERROR(VLOOKUP(I14898,'DE-PARA'!B:D,3,0),VLOOKUP(I14898,'DE-PARA'!C:D,2,0)),"NÃO ENCONTRADO")</f>
        <v>Rescisões Trabalhistas</v>
      </c>
      <c r="L14898" s="50" t="str">
        <f>VLOOKUP(K14898,'Base -Receita-Despesa'!$B:$AS,1,FALSE)</f>
        <v>Rescisões Trabalhistas</v>
      </c>
    </row>
    <row r="14899" spans="1:12" x14ac:dyDescent="0.3">
      <c r="A14899" s="82" t="str">
        <f t="shared" si="466"/>
        <v>2019</v>
      </c>
      <c r="B14899" s="260" t="s">
        <v>2228</v>
      </c>
      <c r="C14899" s="261" t="s">
        <v>138</v>
      </c>
      <c r="D14899" s="74" t="str">
        <f t="shared" si="465"/>
        <v>set/2019</v>
      </c>
      <c r="E14899" s="264">
        <v>43710</v>
      </c>
      <c r="F14899" s="260" t="s">
        <v>3376</v>
      </c>
      <c r="G14899" s="260" t="s">
        <v>2229</v>
      </c>
      <c r="H14899" s="265" t="s">
        <v>4559</v>
      </c>
      <c r="I14899" s="265" t="s">
        <v>130</v>
      </c>
      <c r="J14899" s="266">
        <v>-8845.99</v>
      </c>
      <c r="K14899" s="83" t="str">
        <f>IFERROR(IFERROR(VLOOKUP(I14899,'DE-PARA'!B:D,3,0),VLOOKUP(I14899,'DE-PARA'!C:D,2,0)),"NÃO ENCONTRADO")</f>
        <v>Rescisões Trabalhistas</v>
      </c>
      <c r="L14899" s="50" t="str">
        <f>VLOOKUP(K14899,'Base -Receita-Despesa'!$B:$AS,1,FALSE)</f>
        <v>Rescisões Trabalhistas</v>
      </c>
    </row>
    <row r="14900" spans="1:12" x14ac:dyDescent="0.3">
      <c r="A14900" s="82" t="str">
        <f t="shared" si="466"/>
        <v>2019</v>
      </c>
      <c r="B14900" s="260" t="s">
        <v>2228</v>
      </c>
      <c r="C14900" s="261" t="s">
        <v>138</v>
      </c>
      <c r="D14900" s="74" t="str">
        <f t="shared" si="465"/>
        <v>set/2019</v>
      </c>
      <c r="E14900" s="264">
        <v>43710</v>
      </c>
      <c r="F14900" s="260" t="s">
        <v>139</v>
      </c>
      <c r="G14900" s="260" t="s">
        <v>2229</v>
      </c>
      <c r="H14900" s="265" t="s">
        <v>4645</v>
      </c>
      <c r="I14900" s="265" t="s">
        <v>141</v>
      </c>
      <c r="J14900" s="265">
        <v>-750</v>
      </c>
      <c r="K14900" s="83" t="str">
        <f>IFERROR(IFERROR(VLOOKUP(I14900,'DE-PARA'!B:D,3,0),VLOOKUP(I14900,'DE-PARA'!C:D,2,0)),"NÃO ENCONTRADO")</f>
        <v>Pessoal</v>
      </c>
      <c r="L14900" s="50" t="str">
        <f>VLOOKUP(K14900,'Base -Receita-Despesa'!$B:$AS,1,FALSE)</f>
        <v>Pessoal</v>
      </c>
    </row>
    <row r="14901" spans="1:12" x14ac:dyDescent="0.3">
      <c r="A14901" s="82" t="str">
        <f t="shared" si="466"/>
        <v>2019</v>
      </c>
      <c r="B14901" s="260" t="s">
        <v>2228</v>
      </c>
      <c r="C14901" s="261" t="s">
        <v>138</v>
      </c>
      <c r="D14901" s="74" t="str">
        <f t="shared" si="465"/>
        <v>set/2019</v>
      </c>
      <c r="E14901" s="264">
        <v>43710</v>
      </c>
      <c r="F14901" s="260" t="s">
        <v>139</v>
      </c>
      <c r="G14901" s="260" t="s">
        <v>2229</v>
      </c>
      <c r="H14901" s="265" t="s">
        <v>4646</v>
      </c>
      <c r="I14901" s="265" t="s">
        <v>141</v>
      </c>
      <c r="J14901" s="266">
        <v>-1448.29</v>
      </c>
      <c r="K14901" s="83" t="str">
        <f>IFERROR(IFERROR(VLOOKUP(I14901,'DE-PARA'!B:D,3,0),VLOOKUP(I14901,'DE-PARA'!C:D,2,0)),"NÃO ENCONTRADO")</f>
        <v>Pessoal</v>
      </c>
      <c r="L14901" s="50" t="str">
        <f>VLOOKUP(K14901,'Base -Receita-Despesa'!$B:$AS,1,FALSE)</f>
        <v>Pessoal</v>
      </c>
    </row>
    <row r="14902" spans="1:12" x14ac:dyDescent="0.3">
      <c r="A14902" s="82" t="str">
        <f t="shared" si="466"/>
        <v>2019</v>
      </c>
      <c r="B14902" s="260" t="s">
        <v>2228</v>
      </c>
      <c r="C14902" s="261" t="s">
        <v>138</v>
      </c>
      <c r="D14902" s="74" t="str">
        <f t="shared" si="465"/>
        <v>set/2019</v>
      </c>
      <c r="E14902" s="264">
        <v>43710</v>
      </c>
      <c r="F14902" s="260" t="s">
        <v>1061</v>
      </c>
      <c r="G14902" s="260" t="s">
        <v>2229</v>
      </c>
      <c r="H14902" s="265" t="s">
        <v>4370</v>
      </c>
      <c r="I14902" s="265" t="s">
        <v>126</v>
      </c>
      <c r="J14902" s="266">
        <v>500000</v>
      </c>
      <c r="K14902" s="83" t="str">
        <f>IFERROR(IFERROR(VLOOKUP(I14902,'DE-PARA'!B:D,3,0),VLOOKUP(I14902,'DE-PARA'!C:D,2,0)),"NÃO ENCONTRADO")</f>
        <v>TEV – Transferências Entre Contas (Entradas)</v>
      </c>
      <c r="L14902" s="50" t="str">
        <f>VLOOKUP(K14902,'Base -Receita-Despesa'!$B:$AS,1,FALSE)</f>
        <v>TEV – Transferências Entre Contas (Entradas)</v>
      </c>
    </row>
    <row r="14903" spans="1:12" x14ac:dyDescent="0.3">
      <c r="A14903" s="82" t="str">
        <f t="shared" si="466"/>
        <v>2019</v>
      </c>
      <c r="B14903" s="260" t="s">
        <v>2228</v>
      </c>
      <c r="C14903" s="261" t="s">
        <v>138</v>
      </c>
      <c r="D14903" s="74" t="str">
        <f t="shared" si="465"/>
        <v>set/2019</v>
      </c>
      <c r="E14903" s="264">
        <v>43710</v>
      </c>
      <c r="F14903" s="260" t="s">
        <v>139</v>
      </c>
      <c r="G14903" s="260" t="s">
        <v>2229</v>
      </c>
      <c r="H14903" s="265" t="s">
        <v>1258</v>
      </c>
      <c r="I14903" s="265" t="s">
        <v>141</v>
      </c>
      <c r="J14903" s="266">
        <v>-2534.21</v>
      </c>
      <c r="K14903" s="83" t="str">
        <f>IFERROR(IFERROR(VLOOKUP(I14903,'DE-PARA'!B:D,3,0),VLOOKUP(I14903,'DE-PARA'!C:D,2,0)),"NÃO ENCONTRADO")</f>
        <v>Pessoal</v>
      </c>
      <c r="L14903" s="50" t="str">
        <f>VLOOKUP(K14903,'Base -Receita-Despesa'!$B:$AS,1,FALSE)</f>
        <v>Pessoal</v>
      </c>
    </row>
    <row r="14904" spans="1:12" x14ac:dyDescent="0.3">
      <c r="A14904" s="82" t="str">
        <f t="shared" si="466"/>
        <v>2019</v>
      </c>
      <c r="B14904" s="260" t="s">
        <v>2240</v>
      </c>
      <c r="C14904" s="261" t="s">
        <v>138</v>
      </c>
      <c r="D14904" s="74" t="str">
        <f t="shared" si="465"/>
        <v>set/2019</v>
      </c>
      <c r="E14904" s="264">
        <v>43711</v>
      </c>
      <c r="F14904" s="260" t="s">
        <v>1070</v>
      </c>
      <c r="G14904" s="260" t="s">
        <v>2229</v>
      </c>
      <c r="H14904" s="265" t="s">
        <v>1071</v>
      </c>
      <c r="I14904" s="265" t="s">
        <v>2237</v>
      </c>
      <c r="J14904" s="266">
        <v>163250.49</v>
      </c>
      <c r="K14904" s="83" t="str">
        <f>IFERROR(IFERROR(VLOOKUP(I14904,'DE-PARA'!B:D,3,0),VLOOKUP(I14904,'DE-PARA'!C:D,2,0)),"NÃO ENCONTRADO")</f>
        <v>Entrada Conta Aplicação (+)</v>
      </c>
      <c r="L14904" s="50" t="str">
        <f>VLOOKUP(K14904,'Base -Receita-Despesa'!$B:$AS,1,FALSE)</f>
        <v>ENTRADA CONTA APLICAÇÃO (+)</v>
      </c>
    </row>
    <row r="14905" spans="1:12" x14ac:dyDescent="0.3">
      <c r="A14905" s="82" t="str">
        <f t="shared" si="466"/>
        <v>2019</v>
      </c>
      <c r="B14905" s="260" t="s">
        <v>2240</v>
      </c>
      <c r="C14905" s="261" t="s">
        <v>138</v>
      </c>
      <c r="D14905" s="74" t="str">
        <f t="shared" si="465"/>
        <v>set/2019</v>
      </c>
      <c r="E14905" s="264">
        <v>43711</v>
      </c>
      <c r="F14905" s="260" t="s">
        <v>1061</v>
      </c>
      <c r="G14905" s="260" t="s">
        <v>2229</v>
      </c>
      <c r="H14905" s="265" t="s">
        <v>4370</v>
      </c>
      <c r="I14905" s="265" t="s">
        <v>126</v>
      </c>
      <c r="J14905" s="266">
        <v>-163250.49</v>
      </c>
      <c r="K14905" s="83" t="str">
        <f>IFERROR(IFERROR(VLOOKUP(I14905,'DE-PARA'!B:D,3,0),VLOOKUP(I14905,'DE-PARA'!C:D,2,0)),"NÃO ENCONTRADO")</f>
        <v>TEV – Transferências Entre Contas (Entradas)</v>
      </c>
      <c r="L14905" s="50" t="str">
        <f>VLOOKUP(K14905,'Base -Receita-Despesa'!$B:$AS,1,FALSE)</f>
        <v>TEV – Transferências Entre Contas (Entradas)</v>
      </c>
    </row>
    <row r="14906" spans="1:12" x14ac:dyDescent="0.3">
      <c r="A14906" s="82" t="str">
        <f t="shared" si="466"/>
        <v>2019</v>
      </c>
      <c r="B14906" s="260" t="s">
        <v>2228</v>
      </c>
      <c r="C14906" s="261" t="s">
        <v>138</v>
      </c>
      <c r="D14906" s="74" t="str">
        <f t="shared" si="465"/>
        <v>set/2019</v>
      </c>
      <c r="E14906" s="264">
        <v>43711</v>
      </c>
      <c r="F14906" s="260">
        <v>2329108</v>
      </c>
      <c r="G14906" s="260" t="s">
        <v>2229</v>
      </c>
      <c r="H14906" s="265" t="s">
        <v>2684</v>
      </c>
      <c r="I14906" s="265" t="s">
        <v>145</v>
      </c>
      <c r="J14906" s="266">
        <v>-7140.35</v>
      </c>
      <c r="K14906" s="83" t="str">
        <f>IFERROR(IFERROR(VLOOKUP(I14906,'DE-PARA'!B:D,3,0),VLOOKUP(I14906,'DE-PARA'!C:D,2,0)),"NÃO ENCONTRADO")</f>
        <v>Serviços</v>
      </c>
      <c r="L14906" s="50" t="str">
        <f>VLOOKUP(K14906,'Base -Receita-Despesa'!$B:$AS,1,FALSE)</f>
        <v>Serviços</v>
      </c>
    </row>
    <row r="14907" spans="1:12" x14ac:dyDescent="0.3">
      <c r="A14907" s="82" t="str">
        <f t="shared" si="466"/>
        <v>2019</v>
      </c>
      <c r="B14907" s="260" t="s">
        <v>2228</v>
      </c>
      <c r="C14907" s="261" t="s">
        <v>138</v>
      </c>
      <c r="D14907" s="74" t="str">
        <f t="shared" si="465"/>
        <v>set/2019</v>
      </c>
      <c r="E14907" s="264">
        <v>43711</v>
      </c>
      <c r="F14907" s="260" t="s">
        <v>139</v>
      </c>
      <c r="G14907" s="260" t="s">
        <v>2229</v>
      </c>
      <c r="H14907" s="265" t="s">
        <v>4525</v>
      </c>
      <c r="I14907" s="265" t="s">
        <v>141</v>
      </c>
      <c r="J14907" s="266">
        <v>-6584.8</v>
      </c>
      <c r="K14907" s="83" t="str">
        <f>IFERROR(IFERROR(VLOOKUP(I14907,'DE-PARA'!B:D,3,0),VLOOKUP(I14907,'DE-PARA'!C:D,2,0)),"NÃO ENCONTRADO")</f>
        <v>Pessoal</v>
      </c>
      <c r="L14907" s="50" t="str">
        <f>VLOOKUP(K14907,'Base -Receita-Despesa'!$B:$AS,1,FALSE)</f>
        <v>Pessoal</v>
      </c>
    </row>
    <row r="14908" spans="1:12" x14ac:dyDescent="0.3">
      <c r="A14908" s="82" t="str">
        <f t="shared" si="466"/>
        <v>2019</v>
      </c>
      <c r="B14908" s="260" t="s">
        <v>2228</v>
      </c>
      <c r="C14908" s="261" t="s">
        <v>138</v>
      </c>
      <c r="D14908" s="74" t="str">
        <f t="shared" si="465"/>
        <v>set/2019</v>
      </c>
      <c r="E14908" s="264">
        <v>43711</v>
      </c>
      <c r="F14908" s="260" t="s">
        <v>4374</v>
      </c>
      <c r="G14908" s="260" t="s">
        <v>2229</v>
      </c>
      <c r="H14908" s="265" t="s">
        <v>72</v>
      </c>
      <c r="I14908" s="265" t="s">
        <v>1064</v>
      </c>
      <c r="J14908" s="266">
        <v>-370327.11</v>
      </c>
      <c r="K14908" s="83" t="str">
        <f>IFERROR(IFERROR(VLOOKUP(I14908,'DE-PARA'!B:D,3,0),VLOOKUP(I14908,'DE-PARA'!C:D,2,0)),"NÃO ENCONTRADO")</f>
        <v>Saídas Da C/A Por Regates (-)</v>
      </c>
      <c r="L14908" s="50" t="str">
        <f>VLOOKUP(K14908,'Base -Receita-Despesa'!$B:$AS,1,FALSE)</f>
        <v>SAÍDAS DA C/A POR REGATES (-)</v>
      </c>
    </row>
    <row r="14909" spans="1:12" x14ac:dyDescent="0.3">
      <c r="A14909" s="82" t="str">
        <f t="shared" si="466"/>
        <v>2019</v>
      </c>
      <c r="B14909" s="260" t="s">
        <v>2228</v>
      </c>
      <c r="C14909" s="261" t="s">
        <v>138</v>
      </c>
      <c r="D14909" s="74" t="str">
        <f t="shared" si="465"/>
        <v>set/2019</v>
      </c>
      <c r="E14909" s="264">
        <v>43711</v>
      </c>
      <c r="F14909" s="260">
        <v>3422</v>
      </c>
      <c r="G14909" s="260" t="s">
        <v>2229</v>
      </c>
      <c r="H14909" s="265" t="s">
        <v>4667</v>
      </c>
      <c r="I14909" s="265" t="s">
        <v>2182</v>
      </c>
      <c r="J14909" s="265">
        <v>-450</v>
      </c>
      <c r="K14909" s="83" t="str">
        <f>IFERROR(IFERROR(VLOOKUP(I14909,'DE-PARA'!B:D,3,0),VLOOKUP(I14909,'DE-PARA'!C:D,2,0)),"NÃO ENCONTRADO")</f>
        <v>Materiais</v>
      </c>
      <c r="L14909" s="50" t="str">
        <f>VLOOKUP(K14909,'Base -Receita-Despesa'!$B:$AS,1,FALSE)</f>
        <v>Materiais</v>
      </c>
    </row>
    <row r="14910" spans="1:12" x14ac:dyDescent="0.3">
      <c r="A14910" s="82" t="str">
        <f t="shared" si="466"/>
        <v>2019</v>
      </c>
      <c r="B14910" s="260" t="s">
        <v>2228</v>
      </c>
      <c r="C14910" s="261" t="s">
        <v>138</v>
      </c>
      <c r="D14910" s="74" t="str">
        <f t="shared" si="465"/>
        <v>set/2019</v>
      </c>
      <c r="E14910" s="264">
        <v>43711</v>
      </c>
      <c r="F14910" s="260" t="s">
        <v>1261</v>
      </c>
      <c r="G14910" s="260" t="s">
        <v>2229</v>
      </c>
      <c r="H14910" s="265" t="s">
        <v>262</v>
      </c>
      <c r="I14910" s="265" t="s">
        <v>135</v>
      </c>
      <c r="J14910" s="265">
        <v>-12.3</v>
      </c>
      <c r="K14910" s="83" t="str">
        <f>IFERROR(IFERROR(VLOOKUP(I14910,'DE-PARA'!B:D,3,0),VLOOKUP(I14910,'DE-PARA'!C:D,2,0)),"NÃO ENCONTRADO")</f>
        <v>Outras Saídas</v>
      </c>
      <c r="L14910" s="50" t="str">
        <f>VLOOKUP(K14910,'Base -Receita-Despesa'!$B:$AS,1,FALSE)</f>
        <v>Outras Saídas</v>
      </c>
    </row>
    <row r="14911" spans="1:12" x14ac:dyDescent="0.3">
      <c r="A14911" s="82" t="str">
        <f t="shared" si="466"/>
        <v>2019</v>
      </c>
      <c r="B14911" s="260" t="s">
        <v>2228</v>
      </c>
      <c r="C14911" s="261" t="s">
        <v>138</v>
      </c>
      <c r="D14911" s="74" t="str">
        <f t="shared" si="465"/>
        <v>set/2019</v>
      </c>
      <c r="E14911" s="264">
        <v>43711</v>
      </c>
      <c r="F14911" s="260" t="s">
        <v>131</v>
      </c>
      <c r="G14911" s="260" t="s">
        <v>2229</v>
      </c>
      <c r="H14911" s="265" t="s">
        <v>3765</v>
      </c>
      <c r="I14911" s="265" t="s">
        <v>133</v>
      </c>
      <c r="J14911" s="266">
        <v>-1151.29</v>
      </c>
      <c r="K14911" s="83" t="str">
        <f>IFERROR(IFERROR(VLOOKUP(I14911,'DE-PARA'!B:D,3,0),VLOOKUP(I14911,'DE-PARA'!C:D,2,0)),"NÃO ENCONTRADO")</f>
        <v>Pessoal</v>
      </c>
      <c r="L14911" s="50" t="str">
        <f>VLOOKUP(K14911,'Base -Receita-Despesa'!$B:$AS,1,FALSE)</f>
        <v>Pessoal</v>
      </c>
    </row>
    <row r="14912" spans="1:12" x14ac:dyDescent="0.3">
      <c r="A14912" s="82" t="str">
        <f t="shared" si="466"/>
        <v>2019</v>
      </c>
      <c r="B14912" s="260" t="s">
        <v>2228</v>
      </c>
      <c r="C14912" s="261" t="s">
        <v>138</v>
      </c>
      <c r="D14912" s="74" t="str">
        <f t="shared" si="465"/>
        <v>set/2019</v>
      </c>
      <c r="E14912" s="264">
        <v>43711</v>
      </c>
      <c r="F14912" s="260" t="s">
        <v>131</v>
      </c>
      <c r="G14912" s="260" t="s">
        <v>2229</v>
      </c>
      <c r="H14912" s="265" t="s">
        <v>2258</v>
      </c>
      <c r="I14912" s="265" t="s">
        <v>133</v>
      </c>
      <c r="J14912" s="266">
        <v>-1161.6099999999999</v>
      </c>
      <c r="K14912" s="83" t="str">
        <f>IFERROR(IFERROR(VLOOKUP(I14912,'DE-PARA'!B:D,3,0),VLOOKUP(I14912,'DE-PARA'!C:D,2,0)),"NÃO ENCONTRADO")</f>
        <v>Pessoal</v>
      </c>
      <c r="L14912" s="50" t="str">
        <f>VLOOKUP(K14912,'Base -Receita-Despesa'!$B:$AS,1,FALSE)</f>
        <v>Pessoal</v>
      </c>
    </row>
    <row r="14913" spans="1:12" x14ac:dyDescent="0.3">
      <c r="A14913" s="82" t="str">
        <f t="shared" si="466"/>
        <v>2019</v>
      </c>
      <c r="B14913" s="260" t="s">
        <v>2228</v>
      </c>
      <c r="C14913" s="261" t="s">
        <v>138</v>
      </c>
      <c r="D14913" s="74" t="str">
        <f t="shared" si="465"/>
        <v>set/2019</v>
      </c>
      <c r="E14913" s="264">
        <v>43711</v>
      </c>
      <c r="F14913" s="260" t="s">
        <v>131</v>
      </c>
      <c r="G14913" s="260" t="s">
        <v>2229</v>
      </c>
      <c r="H14913" s="265" t="s">
        <v>2963</v>
      </c>
      <c r="I14913" s="265" t="s">
        <v>133</v>
      </c>
      <c r="J14913" s="266">
        <v>-2149.8200000000002</v>
      </c>
      <c r="K14913" s="83" t="str">
        <f>IFERROR(IFERROR(VLOOKUP(I14913,'DE-PARA'!B:D,3,0),VLOOKUP(I14913,'DE-PARA'!C:D,2,0)),"NÃO ENCONTRADO")</f>
        <v>Pessoal</v>
      </c>
      <c r="L14913" s="50" t="str">
        <f>VLOOKUP(K14913,'Base -Receita-Despesa'!$B:$AS,1,FALSE)</f>
        <v>Pessoal</v>
      </c>
    </row>
    <row r="14914" spans="1:12" x14ac:dyDescent="0.3">
      <c r="A14914" s="82" t="str">
        <f t="shared" si="466"/>
        <v>2019</v>
      </c>
      <c r="B14914" s="260" t="s">
        <v>2228</v>
      </c>
      <c r="C14914" s="261" t="s">
        <v>138</v>
      </c>
      <c r="D14914" s="74" t="str">
        <f t="shared" si="465"/>
        <v>set/2019</v>
      </c>
      <c r="E14914" s="264">
        <v>43711</v>
      </c>
      <c r="F14914" s="262" t="s">
        <v>4677</v>
      </c>
      <c r="G14914" s="260" t="s">
        <v>2229</v>
      </c>
      <c r="H14914" s="265" t="s">
        <v>2353</v>
      </c>
      <c r="I14914" s="265" t="s">
        <v>188</v>
      </c>
      <c r="J14914" s="266">
        <v>-1225.1300000000001</v>
      </c>
      <c r="K14914" s="83" t="str">
        <f>IFERROR(IFERROR(VLOOKUP(I14914,'DE-PARA'!B:D,3,0),VLOOKUP(I14914,'DE-PARA'!C:D,2,0)),"NÃO ENCONTRADO")</f>
        <v>Serviços</v>
      </c>
      <c r="L14914" s="50" t="str">
        <f>VLOOKUP(K14914,'Base -Receita-Despesa'!$B:$AS,1,FALSE)</f>
        <v>Serviços</v>
      </c>
    </row>
    <row r="14915" spans="1:12" x14ac:dyDescent="0.3">
      <c r="A14915" s="82" t="str">
        <f t="shared" si="466"/>
        <v>2019</v>
      </c>
      <c r="B14915" s="260" t="s">
        <v>2228</v>
      </c>
      <c r="C14915" s="261" t="s">
        <v>138</v>
      </c>
      <c r="D14915" s="74" t="str">
        <f t="shared" si="465"/>
        <v>set/2019</v>
      </c>
      <c r="E14915" s="264">
        <v>43711</v>
      </c>
      <c r="F14915" s="262" t="s">
        <v>4678</v>
      </c>
      <c r="G14915" s="260" t="s">
        <v>2229</v>
      </c>
      <c r="H14915" s="265" t="s">
        <v>2353</v>
      </c>
      <c r="I14915" s="265" t="s">
        <v>179</v>
      </c>
      <c r="J14915" s="266">
        <v>-1545.14</v>
      </c>
      <c r="K14915" s="83" t="str">
        <f>IFERROR(IFERROR(VLOOKUP(I14915,'DE-PARA'!B:D,3,0),VLOOKUP(I14915,'DE-PARA'!C:D,2,0)),"NÃO ENCONTRADO")</f>
        <v>Serviços</v>
      </c>
      <c r="L14915" s="50" t="str">
        <f>VLOOKUP(K14915,'Base -Receita-Despesa'!$B:$AS,1,FALSE)</f>
        <v>Serviços</v>
      </c>
    </row>
    <row r="14916" spans="1:12" x14ac:dyDescent="0.3">
      <c r="A14916" s="82" t="str">
        <f t="shared" si="466"/>
        <v>2019</v>
      </c>
      <c r="B14916" s="260" t="s">
        <v>2228</v>
      </c>
      <c r="C14916" s="261" t="s">
        <v>138</v>
      </c>
      <c r="D14916" s="74" t="str">
        <f t="shared" ref="D14916:D14979" si="467">TEXT(E14916,"mmm/aaaa")</f>
        <v>set/2019</v>
      </c>
      <c r="E14916" s="264">
        <v>43711</v>
      </c>
      <c r="F14916" s="262" t="s">
        <v>4679</v>
      </c>
      <c r="G14916" s="260" t="s">
        <v>2229</v>
      </c>
      <c r="H14916" s="265" t="s">
        <v>2353</v>
      </c>
      <c r="I14916" s="265" t="s">
        <v>188</v>
      </c>
      <c r="J14916" s="275">
        <v>-4481.24</v>
      </c>
      <c r="K14916" s="83" t="str">
        <f>IFERROR(IFERROR(VLOOKUP(I14916,'DE-PARA'!B:D,3,0),VLOOKUP(I14916,'DE-PARA'!C:D,2,0)),"NÃO ENCONTRADO")</f>
        <v>Serviços</v>
      </c>
      <c r="L14916" s="50" t="str">
        <f>VLOOKUP(K14916,'Base -Receita-Despesa'!$B:$AS,1,FALSE)</f>
        <v>Serviços</v>
      </c>
    </row>
    <row r="14917" spans="1:12" x14ac:dyDescent="0.3">
      <c r="A14917" s="82" t="str">
        <f t="shared" si="466"/>
        <v>2019</v>
      </c>
      <c r="B14917" s="260" t="s">
        <v>2228</v>
      </c>
      <c r="C14917" s="261" t="s">
        <v>138</v>
      </c>
      <c r="D14917" s="74" t="str">
        <f t="shared" si="467"/>
        <v>set/2019</v>
      </c>
      <c r="E14917" s="264">
        <v>43711</v>
      </c>
      <c r="F14917" s="262" t="s">
        <v>4680</v>
      </c>
      <c r="G14917" s="260" t="s">
        <v>2229</v>
      </c>
      <c r="H14917" s="265" t="s">
        <v>2353</v>
      </c>
      <c r="I14917" s="265" t="s">
        <v>179</v>
      </c>
      <c r="J14917" s="266">
        <v>-2827.31</v>
      </c>
      <c r="K14917" s="83" t="str">
        <f>IFERROR(IFERROR(VLOOKUP(I14917,'DE-PARA'!B:D,3,0),VLOOKUP(I14917,'DE-PARA'!C:D,2,0)),"NÃO ENCONTRADO")</f>
        <v>Serviços</v>
      </c>
      <c r="L14917" s="50" t="str">
        <f>VLOOKUP(K14917,'Base -Receita-Despesa'!$B:$AS,1,FALSE)</f>
        <v>Serviços</v>
      </c>
    </row>
    <row r="14918" spans="1:12" x14ac:dyDescent="0.3">
      <c r="A14918" s="82" t="str">
        <f t="shared" si="466"/>
        <v>2019</v>
      </c>
      <c r="B14918" s="260" t="s">
        <v>2228</v>
      </c>
      <c r="C14918" s="261" t="s">
        <v>138</v>
      </c>
      <c r="D14918" s="74" t="str">
        <f t="shared" si="467"/>
        <v>set/2019</v>
      </c>
      <c r="E14918" s="264">
        <v>43711</v>
      </c>
      <c r="F14918" s="260">
        <v>8978</v>
      </c>
      <c r="G14918" s="260" t="s">
        <v>2229</v>
      </c>
      <c r="H14918" s="265" t="s">
        <v>4432</v>
      </c>
      <c r="I14918" s="265" t="s">
        <v>2182</v>
      </c>
      <c r="J14918" s="265">
        <v>-637.99</v>
      </c>
      <c r="K14918" s="83" t="str">
        <f>IFERROR(IFERROR(VLOOKUP(I14918,'DE-PARA'!B:D,3,0),VLOOKUP(I14918,'DE-PARA'!C:D,2,0)),"NÃO ENCONTRADO")</f>
        <v>Materiais</v>
      </c>
      <c r="L14918" s="50" t="str">
        <f>VLOOKUP(K14918,'Base -Receita-Despesa'!$B:$AS,1,FALSE)</f>
        <v>Materiais</v>
      </c>
    </row>
    <row r="14919" spans="1:12" x14ac:dyDescent="0.3">
      <c r="A14919" s="82" t="str">
        <f t="shared" si="466"/>
        <v>2019</v>
      </c>
      <c r="B14919" s="260" t="s">
        <v>2228</v>
      </c>
      <c r="C14919" s="261" t="s">
        <v>138</v>
      </c>
      <c r="D14919" s="74" t="str">
        <f t="shared" si="467"/>
        <v>set/2019</v>
      </c>
      <c r="E14919" s="264">
        <v>43711</v>
      </c>
      <c r="F14919" s="260">
        <v>8978</v>
      </c>
      <c r="G14919" s="260" t="s">
        <v>2229</v>
      </c>
      <c r="H14919" s="265" t="s">
        <v>4432</v>
      </c>
      <c r="I14919" s="265" t="s">
        <v>562</v>
      </c>
      <c r="J14919" s="265">
        <v>-169.21</v>
      </c>
      <c r="K14919" s="83" t="str">
        <f>IFERROR(IFERROR(VLOOKUP(I14919,'DE-PARA'!B:D,3,0),VLOOKUP(I14919,'DE-PARA'!C:D,2,0)),"NÃO ENCONTRADO")</f>
        <v>Outras Saídas</v>
      </c>
      <c r="L14919" s="50" t="str">
        <f>VLOOKUP(K14919,'Base -Receita-Despesa'!$B:$AS,1,FALSE)</f>
        <v>Outras Saídas</v>
      </c>
    </row>
    <row r="14920" spans="1:12" x14ac:dyDescent="0.3">
      <c r="A14920" s="82" t="str">
        <f t="shared" si="466"/>
        <v>2019</v>
      </c>
      <c r="B14920" s="260" t="s">
        <v>2228</v>
      </c>
      <c r="C14920" s="261" t="s">
        <v>138</v>
      </c>
      <c r="D14920" s="74" t="str">
        <f t="shared" si="467"/>
        <v>set/2019</v>
      </c>
      <c r="E14920" s="264">
        <v>43711</v>
      </c>
      <c r="F14920" s="262" t="s">
        <v>3647</v>
      </c>
      <c r="G14920" s="262" t="s">
        <v>2229</v>
      </c>
      <c r="H14920" s="270" t="s">
        <v>3189</v>
      </c>
      <c r="I14920" s="270" t="s">
        <v>2176</v>
      </c>
      <c r="J14920" s="275">
        <v>-8740</v>
      </c>
      <c r="K14920" s="83" t="str">
        <f>IFERROR(IFERROR(VLOOKUP(I14920,'DE-PARA'!B:D,3,0),VLOOKUP(I14920,'DE-PARA'!C:D,2,0)),"NÃO ENCONTRADO")</f>
        <v>Pessoal</v>
      </c>
      <c r="L14920" s="50" t="str">
        <f>VLOOKUP(K14920,'Base -Receita-Despesa'!$B:$AS,1,FALSE)</f>
        <v>Pessoal</v>
      </c>
    </row>
    <row r="14921" spans="1:12" x14ac:dyDescent="0.3">
      <c r="A14921" s="82" t="str">
        <f t="shared" si="466"/>
        <v>2019</v>
      </c>
      <c r="B14921" s="260" t="s">
        <v>2228</v>
      </c>
      <c r="C14921" s="261" t="s">
        <v>138</v>
      </c>
      <c r="D14921" s="74" t="str">
        <f t="shared" si="467"/>
        <v>set/2019</v>
      </c>
      <c r="E14921" s="264">
        <v>43711</v>
      </c>
      <c r="F14921" s="262" t="s">
        <v>3649</v>
      </c>
      <c r="G14921" s="262" t="s">
        <v>2229</v>
      </c>
      <c r="H14921" s="270" t="s">
        <v>3189</v>
      </c>
      <c r="I14921" s="270" t="s">
        <v>2176</v>
      </c>
      <c r="J14921" s="275">
        <v>-28279.35</v>
      </c>
      <c r="K14921" s="83" t="str">
        <f>IFERROR(IFERROR(VLOOKUP(I14921,'DE-PARA'!B:D,3,0),VLOOKUP(I14921,'DE-PARA'!C:D,2,0)),"NÃO ENCONTRADO")</f>
        <v>Pessoal</v>
      </c>
      <c r="L14921" s="50" t="str">
        <f>VLOOKUP(K14921,'Base -Receita-Despesa'!$B:$AS,1,FALSE)</f>
        <v>Pessoal</v>
      </c>
    </row>
    <row r="14922" spans="1:12" x14ac:dyDescent="0.3">
      <c r="A14922" s="82" t="str">
        <f t="shared" si="466"/>
        <v>2019</v>
      </c>
      <c r="B14922" s="260" t="s">
        <v>2228</v>
      </c>
      <c r="C14922" s="261" t="s">
        <v>138</v>
      </c>
      <c r="D14922" s="74" t="str">
        <f t="shared" si="467"/>
        <v>set/2019</v>
      </c>
      <c r="E14922" s="264">
        <v>43711</v>
      </c>
      <c r="F14922" s="262" t="s">
        <v>4681</v>
      </c>
      <c r="G14922" s="262" t="s">
        <v>2229</v>
      </c>
      <c r="H14922" s="270" t="s">
        <v>3189</v>
      </c>
      <c r="I14922" s="270" t="s">
        <v>2176</v>
      </c>
      <c r="J14922" s="275">
        <v>-21865.35</v>
      </c>
      <c r="K14922" s="83" t="str">
        <f>IFERROR(IFERROR(VLOOKUP(I14922,'DE-PARA'!B:D,3,0),VLOOKUP(I14922,'DE-PARA'!C:D,2,0)),"NÃO ENCONTRADO")</f>
        <v>Pessoal</v>
      </c>
      <c r="L14922" s="50" t="str">
        <f>VLOOKUP(K14922,'Base -Receita-Despesa'!$B:$AS,1,FALSE)</f>
        <v>Pessoal</v>
      </c>
    </row>
    <row r="14923" spans="1:12" x14ac:dyDescent="0.3">
      <c r="A14923" s="82" t="str">
        <f t="shared" si="466"/>
        <v>2019</v>
      </c>
      <c r="B14923" s="260" t="s">
        <v>2228</v>
      </c>
      <c r="C14923" s="261" t="s">
        <v>138</v>
      </c>
      <c r="D14923" s="74" t="str">
        <f t="shared" si="467"/>
        <v>set/2019</v>
      </c>
      <c r="E14923" s="264">
        <v>43711</v>
      </c>
      <c r="F14923" s="260">
        <v>78</v>
      </c>
      <c r="G14923" s="260" t="s">
        <v>2229</v>
      </c>
      <c r="H14923" s="265" t="s">
        <v>3189</v>
      </c>
      <c r="I14923" s="265" t="s">
        <v>2176</v>
      </c>
      <c r="J14923" s="266">
        <v>-167186.1</v>
      </c>
      <c r="K14923" s="83" t="str">
        <f>IFERROR(IFERROR(VLOOKUP(I14923,'DE-PARA'!B:D,3,0),VLOOKUP(I14923,'DE-PARA'!C:D,2,0)),"NÃO ENCONTRADO")</f>
        <v>Pessoal</v>
      </c>
      <c r="L14923" s="50" t="str">
        <f>VLOOKUP(K14923,'Base -Receita-Despesa'!$B:$AS,1,FALSE)</f>
        <v>Pessoal</v>
      </c>
    </row>
    <row r="14924" spans="1:12" x14ac:dyDescent="0.3">
      <c r="A14924" s="82" t="str">
        <f t="shared" si="466"/>
        <v>2019</v>
      </c>
      <c r="B14924" s="260" t="s">
        <v>2228</v>
      </c>
      <c r="C14924" s="261" t="s">
        <v>138</v>
      </c>
      <c r="D14924" s="74" t="str">
        <f t="shared" si="467"/>
        <v>set/2019</v>
      </c>
      <c r="E14924" s="264">
        <v>43711</v>
      </c>
      <c r="F14924" s="260" t="s">
        <v>139</v>
      </c>
      <c r="G14924" s="260" t="s">
        <v>2229</v>
      </c>
      <c r="H14924" s="265" t="s">
        <v>3280</v>
      </c>
      <c r="I14924" s="265" t="s">
        <v>141</v>
      </c>
      <c r="J14924" s="266">
        <v>-1504.76</v>
      </c>
      <c r="K14924" s="83" t="str">
        <f>IFERROR(IFERROR(VLOOKUP(I14924,'DE-PARA'!B:D,3,0),VLOOKUP(I14924,'DE-PARA'!C:D,2,0)),"NÃO ENCONTRADO")</f>
        <v>Pessoal</v>
      </c>
      <c r="L14924" s="50" t="str">
        <f>VLOOKUP(K14924,'Base -Receita-Despesa'!$B:$AS,1,FALSE)</f>
        <v>Pessoal</v>
      </c>
    </row>
    <row r="14925" spans="1:12" x14ac:dyDescent="0.3">
      <c r="A14925" s="82" t="str">
        <f t="shared" si="466"/>
        <v>2019</v>
      </c>
      <c r="B14925" s="260" t="s">
        <v>2228</v>
      </c>
      <c r="C14925" s="261" t="s">
        <v>138</v>
      </c>
      <c r="D14925" s="74" t="str">
        <f t="shared" si="467"/>
        <v>set/2019</v>
      </c>
      <c r="E14925" s="264">
        <v>43711</v>
      </c>
      <c r="F14925" s="260" t="s">
        <v>1070</v>
      </c>
      <c r="G14925" s="260" t="s">
        <v>2229</v>
      </c>
      <c r="H14925" s="265" t="s">
        <v>1071</v>
      </c>
      <c r="I14925" s="265" t="s">
        <v>2237</v>
      </c>
      <c r="J14925" s="266">
        <v>287197.90000000002</v>
      </c>
      <c r="K14925" s="83" t="str">
        <f>IFERROR(IFERROR(VLOOKUP(I14925,'DE-PARA'!B:D,3,0),VLOOKUP(I14925,'DE-PARA'!C:D,2,0)),"NÃO ENCONTRADO")</f>
        <v>Entrada Conta Aplicação (+)</v>
      </c>
      <c r="L14925" s="50" t="str">
        <f>VLOOKUP(K14925,'Base -Receita-Despesa'!$B:$AS,1,FALSE)</f>
        <v>ENTRADA CONTA APLICAÇÃO (+)</v>
      </c>
    </row>
    <row r="14926" spans="1:12" x14ac:dyDescent="0.3">
      <c r="A14926" s="82" t="str">
        <f t="shared" si="466"/>
        <v>2019</v>
      </c>
      <c r="B14926" s="260" t="s">
        <v>2228</v>
      </c>
      <c r="C14926" s="261" t="s">
        <v>138</v>
      </c>
      <c r="D14926" s="74" t="str">
        <f t="shared" si="467"/>
        <v>set/2019</v>
      </c>
      <c r="E14926" s="264">
        <v>43711</v>
      </c>
      <c r="F14926" s="260">
        <v>126</v>
      </c>
      <c r="G14926" s="260" t="s">
        <v>2229</v>
      </c>
      <c r="H14926" s="265" t="s">
        <v>3270</v>
      </c>
      <c r="I14926" s="265" t="s">
        <v>2177</v>
      </c>
      <c r="J14926" s="266">
        <v>-10000</v>
      </c>
      <c r="K14926" s="83" t="str">
        <f>IFERROR(IFERROR(VLOOKUP(I14926,'DE-PARA'!B:D,3,0),VLOOKUP(I14926,'DE-PARA'!C:D,2,0)),"NÃO ENCONTRADO")</f>
        <v>Pessoal</v>
      </c>
      <c r="L14926" s="50" t="str">
        <f>VLOOKUP(K14926,'Base -Receita-Despesa'!$B:$AS,1,FALSE)</f>
        <v>Pessoal</v>
      </c>
    </row>
    <row r="14927" spans="1:12" x14ac:dyDescent="0.3">
      <c r="A14927" s="82" t="str">
        <f t="shared" si="466"/>
        <v>2019</v>
      </c>
      <c r="B14927" s="260" t="s">
        <v>2228</v>
      </c>
      <c r="C14927" s="261" t="s">
        <v>138</v>
      </c>
      <c r="D14927" s="74" t="str">
        <f t="shared" si="467"/>
        <v>set/2019</v>
      </c>
      <c r="E14927" s="264">
        <v>43711</v>
      </c>
      <c r="F14927" s="260" t="s">
        <v>131</v>
      </c>
      <c r="G14927" s="260" t="s">
        <v>2229</v>
      </c>
      <c r="H14927" s="265" t="s">
        <v>4601</v>
      </c>
      <c r="I14927" s="265" t="s">
        <v>133</v>
      </c>
      <c r="J14927" s="265">
        <v>-960.92</v>
      </c>
      <c r="K14927" s="83" t="str">
        <f>IFERROR(IFERROR(VLOOKUP(I14927,'DE-PARA'!B:D,3,0),VLOOKUP(I14927,'DE-PARA'!C:D,2,0)),"NÃO ENCONTRADO")</f>
        <v>Pessoal</v>
      </c>
      <c r="L14927" s="50" t="str">
        <f>VLOOKUP(K14927,'Base -Receita-Despesa'!$B:$AS,1,FALSE)</f>
        <v>Pessoal</v>
      </c>
    </row>
    <row r="14928" spans="1:12" x14ac:dyDescent="0.3">
      <c r="A14928" s="82" t="str">
        <f t="shared" si="466"/>
        <v>2019</v>
      </c>
      <c r="B14928" s="260" t="s">
        <v>2228</v>
      </c>
      <c r="C14928" s="261" t="s">
        <v>138</v>
      </c>
      <c r="D14928" s="74" t="str">
        <f t="shared" si="467"/>
        <v>set/2019</v>
      </c>
      <c r="E14928" s="264">
        <v>43711</v>
      </c>
      <c r="F14928" s="260" t="s">
        <v>4682</v>
      </c>
      <c r="G14928" s="260" t="s">
        <v>2229</v>
      </c>
      <c r="H14928" s="265" t="s">
        <v>4464</v>
      </c>
      <c r="I14928" s="265" t="s">
        <v>118</v>
      </c>
      <c r="J14928" s="266">
        <v>-6083.84</v>
      </c>
      <c r="K14928" s="83" t="str">
        <f>IFERROR(IFERROR(VLOOKUP(I14928,'DE-PARA'!B:D,3,0),VLOOKUP(I14928,'DE-PARA'!C:D,2,0)),"NÃO ENCONTRADO")</f>
        <v>Serviços</v>
      </c>
      <c r="L14928" s="50" t="str">
        <f>VLOOKUP(K14928,'Base -Receita-Despesa'!$B:$AS,1,FALSE)</f>
        <v>Serviços</v>
      </c>
    </row>
    <row r="14929" spans="1:12" x14ac:dyDescent="0.3">
      <c r="A14929" s="82" t="str">
        <f t="shared" si="466"/>
        <v>2019</v>
      </c>
      <c r="B14929" s="260" t="s">
        <v>2228</v>
      </c>
      <c r="C14929" s="261" t="s">
        <v>138</v>
      </c>
      <c r="D14929" s="74" t="str">
        <f t="shared" si="467"/>
        <v>set/2019</v>
      </c>
      <c r="E14929" s="264">
        <v>43711</v>
      </c>
      <c r="F14929" s="260" t="s">
        <v>4683</v>
      </c>
      <c r="G14929" s="260" t="s">
        <v>2229</v>
      </c>
      <c r="H14929" s="265" t="s">
        <v>4464</v>
      </c>
      <c r="I14929" s="265" t="s">
        <v>118</v>
      </c>
      <c r="J14929" s="266">
        <v>-16722.400000000001</v>
      </c>
      <c r="K14929" s="83" t="str">
        <f>IFERROR(IFERROR(VLOOKUP(I14929,'DE-PARA'!B:D,3,0),VLOOKUP(I14929,'DE-PARA'!C:D,2,0)),"NÃO ENCONTRADO")</f>
        <v>Serviços</v>
      </c>
      <c r="L14929" s="50" t="str">
        <f>VLOOKUP(K14929,'Base -Receita-Despesa'!$B:$AS,1,FALSE)</f>
        <v>Serviços</v>
      </c>
    </row>
    <row r="14930" spans="1:12" x14ac:dyDescent="0.3">
      <c r="A14930" s="82" t="str">
        <f t="shared" si="466"/>
        <v>2019</v>
      </c>
      <c r="B14930" s="260" t="s">
        <v>2228</v>
      </c>
      <c r="C14930" s="261" t="s">
        <v>138</v>
      </c>
      <c r="D14930" s="74" t="str">
        <f t="shared" si="467"/>
        <v>set/2019</v>
      </c>
      <c r="E14930" s="264">
        <v>43711</v>
      </c>
      <c r="F14930" s="262" t="s">
        <v>4684</v>
      </c>
      <c r="G14930" s="260" t="s">
        <v>2229</v>
      </c>
      <c r="H14930" s="265" t="s">
        <v>2349</v>
      </c>
      <c r="I14930" s="265" t="s">
        <v>181</v>
      </c>
      <c r="J14930" s="265">
        <v>-451.68</v>
      </c>
      <c r="K14930" s="83" t="str">
        <f>IFERROR(IFERROR(VLOOKUP(I14930,'DE-PARA'!B:D,3,0),VLOOKUP(I14930,'DE-PARA'!C:D,2,0)),"NÃO ENCONTRADO")</f>
        <v>Serviços</v>
      </c>
      <c r="L14930" s="50" t="str">
        <f>VLOOKUP(K14930,'Base -Receita-Despesa'!$B:$AS,1,FALSE)</f>
        <v>Serviços</v>
      </c>
    </row>
    <row r="14931" spans="1:12" x14ac:dyDescent="0.3">
      <c r="A14931" s="82" t="str">
        <f t="shared" si="466"/>
        <v>2019</v>
      </c>
      <c r="B14931" s="260" t="s">
        <v>2228</v>
      </c>
      <c r="C14931" s="261" t="s">
        <v>138</v>
      </c>
      <c r="D14931" s="74" t="str">
        <f t="shared" si="467"/>
        <v>set/2019</v>
      </c>
      <c r="E14931" s="264">
        <v>43711</v>
      </c>
      <c r="F14931" s="262" t="s">
        <v>4685</v>
      </c>
      <c r="G14931" s="260" t="s">
        <v>2229</v>
      </c>
      <c r="H14931" s="265" t="s">
        <v>2349</v>
      </c>
      <c r="I14931" s="265" t="s">
        <v>181</v>
      </c>
      <c r="J14931" s="266">
        <v>-1015.61</v>
      </c>
      <c r="K14931" s="83" t="str">
        <f>IFERROR(IFERROR(VLOOKUP(I14931,'DE-PARA'!B:D,3,0),VLOOKUP(I14931,'DE-PARA'!C:D,2,0)),"NÃO ENCONTRADO")</f>
        <v>Serviços</v>
      </c>
      <c r="L14931" s="50" t="str">
        <f>VLOOKUP(K14931,'Base -Receita-Despesa'!$B:$AS,1,FALSE)</f>
        <v>Serviços</v>
      </c>
    </row>
    <row r="14932" spans="1:12" x14ac:dyDescent="0.3">
      <c r="A14932" s="82" t="str">
        <f t="shared" si="466"/>
        <v>2019</v>
      </c>
      <c r="B14932" s="260" t="s">
        <v>2228</v>
      </c>
      <c r="C14932" s="261" t="s">
        <v>138</v>
      </c>
      <c r="D14932" s="74" t="str">
        <f t="shared" si="467"/>
        <v>set/2019</v>
      </c>
      <c r="E14932" s="264">
        <v>43711</v>
      </c>
      <c r="F14932" s="260" t="s">
        <v>4686</v>
      </c>
      <c r="G14932" s="260" t="s">
        <v>2229</v>
      </c>
      <c r="H14932" s="265" t="s">
        <v>2349</v>
      </c>
      <c r="I14932" s="265" t="s">
        <v>181</v>
      </c>
      <c r="J14932" s="266">
        <v>-2784.75</v>
      </c>
      <c r="K14932" s="83" t="str">
        <f>IFERROR(IFERROR(VLOOKUP(I14932,'DE-PARA'!B:D,3,0),VLOOKUP(I14932,'DE-PARA'!C:D,2,0)),"NÃO ENCONTRADO")</f>
        <v>Serviços</v>
      </c>
      <c r="L14932" s="50" t="str">
        <f>VLOOKUP(K14932,'Base -Receita-Despesa'!$B:$AS,1,FALSE)</f>
        <v>Serviços</v>
      </c>
    </row>
    <row r="14933" spans="1:12" x14ac:dyDescent="0.3">
      <c r="A14933" s="82" t="str">
        <f t="shared" si="466"/>
        <v>2019</v>
      </c>
      <c r="B14933" s="260" t="s">
        <v>2228</v>
      </c>
      <c r="C14933" s="261" t="s">
        <v>138</v>
      </c>
      <c r="D14933" s="74" t="str">
        <f t="shared" si="467"/>
        <v>set/2019</v>
      </c>
      <c r="E14933" s="264">
        <v>43711</v>
      </c>
      <c r="F14933" s="260" t="s">
        <v>1061</v>
      </c>
      <c r="G14933" s="260" t="s">
        <v>2229</v>
      </c>
      <c r="H14933" s="265" t="s">
        <v>4370</v>
      </c>
      <c r="I14933" s="265" t="s">
        <v>126</v>
      </c>
      <c r="J14933" s="266">
        <v>163250.49</v>
      </c>
      <c r="K14933" s="83" t="str">
        <f>IFERROR(IFERROR(VLOOKUP(I14933,'DE-PARA'!B:D,3,0),VLOOKUP(I14933,'DE-PARA'!C:D,2,0)),"NÃO ENCONTRADO")</f>
        <v>TEV – Transferências Entre Contas (Entradas)</v>
      </c>
      <c r="L14933" s="50" t="str">
        <f>VLOOKUP(K14933,'Base -Receita-Despesa'!$B:$AS,1,FALSE)</f>
        <v>TEV – Transferências Entre Contas (Entradas)</v>
      </c>
    </row>
    <row r="14934" spans="1:12" x14ac:dyDescent="0.3">
      <c r="A14934" s="82" t="str">
        <f t="shared" si="466"/>
        <v>2019</v>
      </c>
      <c r="B14934" s="260" t="s">
        <v>2228</v>
      </c>
      <c r="C14934" s="261" t="s">
        <v>138</v>
      </c>
      <c r="D14934" s="74" t="str">
        <f t="shared" si="467"/>
        <v>set/2019</v>
      </c>
      <c r="E14934" s="264">
        <v>43711</v>
      </c>
      <c r="F14934" s="260">
        <v>8328668</v>
      </c>
      <c r="G14934" s="260" t="s">
        <v>2229</v>
      </c>
      <c r="H14934" s="265" t="s">
        <v>2470</v>
      </c>
      <c r="I14934" s="265" t="s">
        <v>151</v>
      </c>
      <c r="J14934" s="265">
        <v>-206.51</v>
      </c>
      <c r="K14934" s="83" t="str">
        <f>IFERROR(IFERROR(VLOOKUP(I14934,'DE-PARA'!B:D,3,0),VLOOKUP(I14934,'DE-PARA'!C:D,2,0)),"NÃO ENCONTRADO")</f>
        <v>Concessionárias (água, luz e telefone)</v>
      </c>
      <c r="L14934" s="50" t="str">
        <f>VLOOKUP(K14934,'Base -Receita-Despesa'!$B:$AS,1,FALSE)</f>
        <v>Concessionárias (água, luz e telefone)</v>
      </c>
    </row>
    <row r="14935" spans="1:12" x14ac:dyDescent="0.3">
      <c r="A14935" s="82" t="str">
        <f t="shared" si="466"/>
        <v>2019</v>
      </c>
      <c r="B14935" s="260" t="s">
        <v>2228</v>
      </c>
      <c r="C14935" s="261" t="s">
        <v>138</v>
      </c>
      <c r="D14935" s="74" t="str">
        <f t="shared" si="467"/>
        <v>set/2019</v>
      </c>
      <c r="E14935" s="264">
        <v>43712</v>
      </c>
      <c r="F14935" s="260" t="s">
        <v>4687</v>
      </c>
      <c r="G14935" s="260" t="s">
        <v>2229</v>
      </c>
      <c r="H14935" s="270" t="s">
        <v>2586</v>
      </c>
      <c r="I14935" s="270" t="s">
        <v>540</v>
      </c>
      <c r="J14935" s="265">
        <v>-231.44</v>
      </c>
      <c r="K14935" s="83" t="str">
        <f>IFERROR(IFERROR(VLOOKUP(I14935,'DE-PARA'!B:D,3,0),VLOOKUP(I14935,'DE-PARA'!C:D,2,0)),"NÃO ENCONTRADO")</f>
        <v>Tributos, Taxas e Contribuições</v>
      </c>
      <c r="L14935" s="50" t="str">
        <f>VLOOKUP(K14935,'Base -Receita-Despesa'!$B:$AS,1,FALSE)</f>
        <v>Tributos, Taxas e Contribuições</v>
      </c>
    </row>
    <row r="14936" spans="1:12" x14ac:dyDescent="0.3">
      <c r="A14936" s="82" t="str">
        <f t="shared" si="466"/>
        <v>2019</v>
      </c>
      <c r="B14936" s="260" t="s">
        <v>2228</v>
      </c>
      <c r="C14936" s="261" t="s">
        <v>138</v>
      </c>
      <c r="D14936" s="74" t="str">
        <f t="shared" si="467"/>
        <v>set/2019</v>
      </c>
      <c r="E14936" s="264">
        <v>43712</v>
      </c>
      <c r="F14936" s="260">
        <v>4128</v>
      </c>
      <c r="G14936" s="260" t="s">
        <v>2229</v>
      </c>
      <c r="H14936" s="265" t="s">
        <v>2231</v>
      </c>
      <c r="I14936" s="265" t="s">
        <v>2185</v>
      </c>
      <c r="J14936" s="266">
        <v>-2385.48</v>
      </c>
      <c r="K14936" s="83" t="str">
        <f>IFERROR(IFERROR(VLOOKUP(I14936,'DE-PARA'!B:D,3,0),VLOOKUP(I14936,'DE-PARA'!C:D,2,0)),"NÃO ENCONTRADO")</f>
        <v>Materiais</v>
      </c>
      <c r="L14936" s="50" t="str">
        <f>VLOOKUP(K14936,'Base -Receita-Despesa'!$B:$AS,1,FALSE)</f>
        <v>Materiais</v>
      </c>
    </row>
    <row r="14937" spans="1:12" x14ac:dyDescent="0.3">
      <c r="A14937" s="82" t="str">
        <f t="shared" si="466"/>
        <v>2019</v>
      </c>
      <c r="B14937" s="260" t="s">
        <v>2228</v>
      </c>
      <c r="C14937" s="261" t="s">
        <v>138</v>
      </c>
      <c r="D14937" s="74" t="str">
        <f t="shared" si="467"/>
        <v>set/2019</v>
      </c>
      <c r="E14937" s="264">
        <v>43712</v>
      </c>
      <c r="F14937" s="260" t="s">
        <v>1261</v>
      </c>
      <c r="G14937" s="260" t="s">
        <v>2229</v>
      </c>
      <c r="H14937" s="265" t="s">
        <v>262</v>
      </c>
      <c r="I14937" s="265" t="s">
        <v>135</v>
      </c>
      <c r="J14937" s="265">
        <v>-134.07</v>
      </c>
      <c r="K14937" s="83" t="str">
        <f>IFERROR(IFERROR(VLOOKUP(I14937,'DE-PARA'!B:D,3,0),VLOOKUP(I14937,'DE-PARA'!C:D,2,0)),"NÃO ENCONTRADO")</f>
        <v>Outras Saídas</v>
      </c>
      <c r="L14937" s="50" t="str">
        <f>VLOOKUP(K14937,'Base -Receita-Despesa'!$B:$AS,1,FALSE)</f>
        <v>Outras Saídas</v>
      </c>
    </row>
    <row r="14938" spans="1:12" x14ac:dyDescent="0.3">
      <c r="A14938" s="82" t="str">
        <f t="shared" si="466"/>
        <v>2019</v>
      </c>
      <c r="B14938" s="260" t="s">
        <v>2228</v>
      </c>
      <c r="C14938" s="261" t="s">
        <v>138</v>
      </c>
      <c r="D14938" s="74" t="str">
        <f t="shared" si="467"/>
        <v>set/2019</v>
      </c>
      <c r="E14938" s="264">
        <v>43712</v>
      </c>
      <c r="F14938" s="260">
        <v>4807</v>
      </c>
      <c r="G14938" s="260" t="s">
        <v>2238</v>
      </c>
      <c r="H14938" s="265" t="s">
        <v>4656</v>
      </c>
      <c r="I14938" s="265" t="s">
        <v>2189</v>
      </c>
      <c r="J14938" s="266">
        <v>-3572.38</v>
      </c>
      <c r="K14938" s="83" t="str">
        <f>IFERROR(IFERROR(VLOOKUP(I14938,'DE-PARA'!B:D,3,0),VLOOKUP(I14938,'DE-PARA'!C:D,2,0)),"NÃO ENCONTRADO")</f>
        <v>Materiais</v>
      </c>
      <c r="L14938" s="50" t="str">
        <f>VLOOKUP(K14938,'Base -Receita-Despesa'!$B:$AS,1,FALSE)</f>
        <v>Materiais</v>
      </c>
    </row>
    <row r="14939" spans="1:12" x14ac:dyDescent="0.3">
      <c r="A14939" s="82" t="str">
        <f t="shared" si="466"/>
        <v>2019</v>
      </c>
      <c r="B14939" s="260" t="s">
        <v>2228</v>
      </c>
      <c r="C14939" s="261" t="s">
        <v>138</v>
      </c>
      <c r="D14939" s="74" t="str">
        <f t="shared" si="467"/>
        <v>set/2019</v>
      </c>
      <c r="E14939" s="264">
        <v>43712</v>
      </c>
      <c r="F14939" s="260">
        <v>4807</v>
      </c>
      <c r="G14939" s="260" t="s">
        <v>2238</v>
      </c>
      <c r="H14939" s="265" t="s">
        <v>4656</v>
      </c>
      <c r="I14939" s="265" t="s">
        <v>562</v>
      </c>
      <c r="J14939" s="265">
        <v>-637.62</v>
      </c>
      <c r="K14939" s="83" t="str">
        <f>IFERROR(IFERROR(VLOOKUP(I14939,'DE-PARA'!B:D,3,0),VLOOKUP(I14939,'DE-PARA'!C:D,2,0)),"NÃO ENCONTRADO")</f>
        <v>Outras Saídas</v>
      </c>
      <c r="L14939" s="50" t="str">
        <f>VLOOKUP(K14939,'Base -Receita-Despesa'!$B:$AS,1,FALSE)</f>
        <v>Outras Saídas</v>
      </c>
    </row>
    <row r="14940" spans="1:12" x14ac:dyDescent="0.3">
      <c r="A14940" s="82" t="str">
        <f t="shared" si="466"/>
        <v>2019</v>
      </c>
      <c r="B14940" s="260" t="s">
        <v>2228</v>
      </c>
      <c r="C14940" s="261" t="s">
        <v>138</v>
      </c>
      <c r="D14940" s="74" t="str">
        <f t="shared" si="467"/>
        <v>set/2019</v>
      </c>
      <c r="E14940" s="264">
        <v>43712</v>
      </c>
      <c r="F14940" s="260" t="s">
        <v>1070</v>
      </c>
      <c r="G14940" s="260" t="s">
        <v>2229</v>
      </c>
      <c r="H14940" s="265" t="s">
        <v>1071</v>
      </c>
      <c r="I14940" s="265" t="s">
        <v>2237</v>
      </c>
      <c r="J14940" s="266">
        <v>6979.99</v>
      </c>
      <c r="K14940" s="83" t="str">
        <f>IFERROR(IFERROR(VLOOKUP(I14940,'DE-PARA'!B:D,3,0),VLOOKUP(I14940,'DE-PARA'!C:D,2,0)),"NÃO ENCONTRADO")</f>
        <v>Entrada Conta Aplicação (+)</v>
      </c>
      <c r="L14940" s="50" t="str">
        <f>VLOOKUP(K14940,'Base -Receita-Despesa'!$B:$AS,1,FALSE)</f>
        <v>ENTRADA CONTA APLICAÇÃO (+)</v>
      </c>
    </row>
    <row r="14941" spans="1:12" x14ac:dyDescent="0.3">
      <c r="A14941" s="82" t="str">
        <f t="shared" si="466"/>
        <v>2019</v>
      </c>
      <c r="B14941" s="260" t="s">
        <v>2228</v>
      </c>
      <c r="C14941" s="261" t="s">
        <v>138</v>
      </c>
      <c r="D14941" s="74" t="str">
        <f t="shared" si="467"/>
        <v>set/2019</v>
      </c>
      <c r="E14941" s="264">
        <v>43712</v>
      </c>
      <c r="F14941" s="260" t="s">
        <v>1261</v>
      </c>
      <c r="G14941" s="260" t="s">
        <v>2229</v>
      </c>
      <c r="H14941" s="265" t="s">
        <v>2250</v>
      </c>
      <c r="I14941" s="265" t="s">
        <v>135</v>
      </c>
      <c r="J14941" s="265">
        <v>-9.5</v>
      </c>
      <c r="K14941" s="83" t="str">
        <f>IFERROR(IFERROR(VLOOKUP(I14941,'DE-PARA'!B:D,3,0),VLOOKUP(I14941,'DE-PARA'!C:D,2,0)),"NÃO ENCONTRADO")</f>
        <v>Outras Saídas</v>
      </c>
      <c r="L14941" s="50" t="str">
        <f>VLOOKUP(K14941,'Base -Receita-Despesa'!$B:$AS,1,FALSE)</f>
        <v>Outras Saídas</v>
      </c>
    </row>
    <row r="14942" spans="1:12" x14ac:dyDescent="0.3">
      <c r="A14942" s="82" t="str">
        <f t="shared" si="466"/>
        <v>2019</v>
      </c>
      <c r="B14942" s="260" t="s">
        <v>2228</v>
      </c>
      <c r="C14942" s="261" t="s">
        <v>138</v>
      </c>
      <c r="D14942" s="74" t="str">
        <f t="shared" si="467"/>
        <v>set/2019</v>
      </c>
      <c r="E14942" s="264">
        <v>43712</v>
      </c>
      <c r="F14942" s="260" t="s">
        <v>1261</v>
      </c>
      <c r="G14942" s="260" t="s">
        <v>2229</v>
      </c>
      <c r="H14942" s="265" t="s">
        <v>2250</v>
      </c>
      <c r="I14942" s="265" t="s">
        <v>135</v>
      </c>
      <c r="J14942" s="265">
        <v>-9.5</v>
      </c>
      <c r="K14942" s="83" t="str">
        <f>IFERROR(IFERROR(VLOOKUP(I14942,'DE-PARA'!B:D,3,0),VLOOKUP(I14942,'DE-PARA'!C:D,2,0)),"NÃO ENCONTRADO")</f>
        <v>Outras Saídas</v>
      </c>
      <c r="L14942" s="50" t="str">
        <f>VLOOKUP(K14942,'Base -Receita-Despesa'!$B:$AS,1,FALSE)</f>
        <v>Outras Saídas</v>
      </c>
    </row>
    <row r="14943" spans="1:12" x14ac:dyDescent="0.3">
      <c r="A14943" s="82" t="str">
        <f t="shared" si="466"/>
        <v>2019</v>
      </c>
      <c r="B14943" s="260" t="s">
        <v>2228</v>
      </c>
      <c r="C14943" s="261" t="s">
        <v>138</v>
      </c>
      <c r="D14943" s="74" t="str">
        <f t="shared" si="467"/>
        <v>set/2019</v>
      </c>
      <c r="E14943" s="264">
        <v>43713</v>
      </c>
      <c r="F14943" s="260" t="s">
        <v>4405</v>
      </c>
      <c r="G14943" s="260" t="s">
        <v>2229</v>
      </c>
      <c r="H14943" s="265" t="s">
        <v>4406</v>
      </c>
      <c r="I14943" s="265" t="s">
        <v>846</v>
      </c>
      <c r="J14943" s="265">
        <v>-769.01</v>
      </c>
      <c r="K14943" s="83" t="str">
        <f>IFERROR(IFERROR(VLOOKUP(I14943,'DE-PARA'!B:D,3,0),VLOOKUP(I14943,'DE-PARA'!C:D,2,0)),"NÃO ENCONTRADO")</f>
        <v>Pessoal</v>
      </c>
      <c r="L14943" s="50" t="str">
        <f>VLOOKUP(K14943,'Base -Receita-Despesa'!$B:$AS,1,FALSE)</f>
        <v>Pessoal</v>
      </c>
    </row>
    <row r="14944" spans="1:12" x14ac:dyDescent="0.3">
      <c r="A14944" s="82" t="str">
        <f t="shared" si="466"/>
        <v>2019</v>
      </c>
      <c r="B14944" s="260" t="s">
        <v>2228</v>
      </c>
      <c r="C14944" s="261" t="s">
        <v>138</v>
      </c>
      <c r="D14944" s="74" t="str">
        <f t="shared" si="467"/>
        <v>set/2019</v>
      </c>
      <c r="E14944" s="264">
        <v>43713</v>
      </c>
      <c r="F14944" s="260" t="s">
        <v>1261</v>
      </c>
      <c r="G14944" s="260" t="s">
        <v>2229</v>
      </c>
      <c r="H14944" s="265" t="s">
        <v>262</v>
      </c>
      <c r="I14944" s="265" t="s">
        <v>135</v>
      </c>
      <c r="J14944" s="265">
        <v>-4.92</v>
      </c>
      <c r="K14944" s="83" t="str">
        <f>IFERROR(IFERROR(VLOOKUP(I14944,'DE-PARA'!B:D,3,0),VLOOKUP(I14944,'DE-PARA'!C:D,2,0)),"NÃO ENCONTRADO")</f>
        <v>Outras Saídas</v>
      </c>
      <c r="L14944" s="50" t="str">
        <f>VLOOKUP(K14944,'Base -Receita-Despesa'!$B:$AS,1,FALSE)</f>
        <v>Outras Saídas</v>
      </c>
    </row>
    <row r="14945" spans="1:12" x14ac:dyDescent="0.3">
      <c r="A14945" s="82" t="str">
        <f t="shared" si="466"/>
        <v>2019</v>
      </c>
      <c r="B14945" s="260" t="s">
        <v>2228</v>
      </c>
      <c r="C14945" s="261" t="s">
        <v>138</v>
      </c>
      <c r="D14945" s="74" t="str">
        <f t="shared" si="467"/>
        <v>set/2019</v>
      </c>
      <c r="E14945" s="264">
        <v>43713</v>
      </c>
      <c r="F14945" s="260" t="s">
        <v>4619</v>
      </c>
      <c r="G14945" s="260" t="s">
        <v>2229</v>
      </c>
      <c r="H14945" s="265" t="s">
        <v>4371</v>
      </c>
      <c r="I14945" s="265" t="s">
        <v>2170</v>
      </c>
      <c r="J14945" s="266">
        <v>-70386.009999999995</v>
      </c>
      <c r="K14945" s="83" t="str">
        <f>IFERROR(IFERROR(VLOOKUP(I14945,'DE-PARA'!B:D,3,0),VLOOKUP(I14945,'DE-PARA'!C:D,2,0)),"NÃO ENCONTRADO")</f>
        <v>Reembolso de Rateios(-)</v>
      </c>
      <c r="L14945" s="50" t="str">
        <f>VLOOKUP(K14945,'Base -Receita-Despesa'!$B:$AS,1,FALSE)</f>
        <v>Reembolso de Rateios(-)</v>
      </c>
    </row>
    <row r="14946" spans="1:12" x14ac:dyDescent="0.3">
      <c r="A14946" s="82" t="str">
        <f t="shared" si="466"/>
        <v>2019</v>
      </c>
      <c r="B14946" s="260" t="s">
        <v>2228</v>
      </c>
      <c r="C14946" s="261" t="s">
        <v>138</v>
      </c>
      <c r="D14946" s="74" t="str">
        <f t="shared" si="467"/>
        <v>set/2019</v>
      </c>
      <c r="E14946" s="264">
        <v>43713</v>
      </c>
      <c r="F14946" s="262" t="s">
        <v>4377</v>
      </c>
      <c r="G14946" s="260" t="s">
        <v>2229</v>
      </c>
      <c r="H14946" s="265" t="s">
        <v>4688</v>
      </c>
      <c r="I14946" s="265" t="s">
        <v>128</v>
      </c>
      <c r="J14946" s="266">
        <v>-31367.98</v>
      </c>
      <c r="K14946" s="83" t="str">
        <f>IFERROR(IFERROR(VLOOKUP(I14946,'DE-PARA'!B:D,3,0),VLOOKUP(I14946,'DE-PARA'!C:D,2,0)),"NÃO ENCONTRADO")</f>
        <v>Encargos sobre Folha de Pagamento</v>
      </c>
      <c r="L14946" s="50" t="str">
        <f>VLOOKUP(K14946,'Base -Receita-Despesa'!$B:$AS,1,FALSE)</f>
        <v>Encargos sobre Folha de Pagamento</v>
      </c>
    </row>
    <row r="14947" spans="1:12" x14ac:dyDescent="0.3">
      <c r="A14947" s="82" t="str">
        <f t="shared" si="466"/>
        <v>2019</v>
      </c>
      <c r="B14947" s="260" t="s">
        <v>2228</v>
      </c>
      <c r="C14947" s="261" t="s">
        <v>138</v>
      </c>
      <c r="D14947" s="74" t="str">
        <f t="shared" si="467"/>
        <v>set/2019</v>
      </c>
      <c r="E14947" s="264">
        <v>43713</v>
      </c>
      <c r="F14947" s="260" t="s">
        <v>1267</v>
      </c>
      <c r="G14947" s="260" t="s">
        <v>2229</v>
      </c>
      <c r="H14947" s="265" t="s">
        <v>1267</v>
      </c>
      <c r="I14947" s="265" t="s">
        <v>160</v>
      </c>
      <c r="J14947" s="266">
        <v>-2000</v>
      </c>
      <c r="K14947" s="83" t="str">
        <f>IFERROR(IFERROR(VLOOKUP(I14947,'DE-PARA'!B:D,3,0),VLOOKUP(I14947,'DE-PARA'!C:D,2,0)),"NÃO ENCONTRADO")</f>
        <v>Outras Saídas</v>
      </c>
      <c r="L14947" s="50" t="str">
        <f>VLOOKUP(K14947,'Base -Receita-Despesa'!$B:$AS,1,FALSE)</f>
        <v>Outras Saídas</v>
      </c>
    </row>
    <row r="14948" spans="1:12" x14ac:dyDescent="0.3">
      <c r="A14948" s="82" t="str">
        <f t="shared" si="466"/>
        <v>2019</v>
      </c>
      <c r="B14948" s="260" t="s">
        <v>2228</v>
      </c>
      <c r="C14948" s="261" t="s">
        <v>138</v>
      </c>
      <c r="D14948" s="74" t="str">
        <f t="shared" si="467"/>
        <v>set/2019</v>
      </c>
      <c r="E14948" s="264">
        <v>43713</v>
      </c>
      <c r="F14948" s="260" t="s">
        <v>4539</v>
      </c>
      <c r="G14948" s="260" t="s">
        <v>2229</v>
      </c>
      <c r="H14948" s="265" t="s">
        <v>4689</v>
      </c>
      <c r="I14948" s="265" t="s">
        <v>195</v>
      </c>
      <c r="J14948" s="266">
        <v>-140261.92000000001</v>
      </c>
      <c r="K14948" s="83" t="str">
        <f>IFERROR(IFERROR(VLOOKUP(I14948,'DE-PARA'!B:D,3,0),VLOOKUP(I14948,'DE-PARA'!C:D,2,0)),"NÃO ENCONTRADO")</f>
        <v>Encargos sobre Folha de Pagamento</v>
      </c>
      <c r="L14948" s="50" t="str">
        <f>VLOOKUP(K14948,'Base -Receita-Despesa'!$B:$AS,1,FALSE)</f>
        <v>Encargos sobre Folha de Pagamento</v>
      </c>
    </row>
    <row r="14949" spans="1:12" x14ac:dyDescent="0.3">
      <c r="A14949" s="82" t="str">
        <f t="shared" si="466"/>
        <v>2019</v>
      </c>
      <c r="B14949" s="260" t="s">
        <v>2228</v>
      </c>
      <c r="C14949" s="261" t="s">
        <v>138</v>
      </c>
      <c r="D14949" s="74" t="str">
        <f t="shared" si="467"/>
        <v>set/2019</v>
      </c>
      <c r="E14949" s="264">
        <v>43713</v>
      </c>
      <c r="F14949" s="260">
        <v>10</v>
      </c>
      <c r="G14949" s="260" t="s">
        <v>2229</v>
      </c>
      <c r="H14949" s="265" t="s">
        <v>4379</v>
      </c>
      <c r="I14949" s="265" t="s">
        <v>2177</v>
      </c>
      <c r="J14949" s="266">
        <v>-18000</v>
      </c>
      <c r="K14949" s="83" t="str">
        <f>IFERROR(IFERROR(VLOOKUP(I14949,'DE-PARA'!B:D,3,0),VLOOKUP(I14949,'DE-PARA'!C:D,2,0)),"NÃO ENCONTRADO")</f>
        <v>Pessoal</v>
      </c>
      <c r="L14949" s="50" t="str">
        <f>VLOOKUP(K14949,'Base -Receita-Despesa'!$B:$AS,1,FALSE)</f>
        <v>Pessoal</v>
      </c>
    </row>
    <row r="14950" spans="1:12" x14ac:dyDescent="0.3">
      <c r="A14950" s="82" t="str">
        <f t="shared" si="466"/>
        <v>2019</v>
      </c>
      <c r="B14950" s="260" t="s">
        <v>2228</v>
      </c>
      <c r="C14950" s="261" t="s">
        <v>138</v>
      </c>
      <c r="D14950" s="74" t="str">
        <f t="shared" si="467"/>
        <v>set/2019</v>
      </c>
      <c r="E14950" s="264">
        <v>43713</v>
      </c>
      <c r="F14950" s="260" t="s">
        <v>4565</v>
      </c>
      <c r="G14950" s="260" t="s">
        <v>2229</v>
      </c>
      <c r="H14950" s="265" t="s">
        <v>4665</v>
      </c>
      <c r="I14950" s="265" t="s">
        <v>194</v>
      </c>
      <c r="J14950" s="266">
        <v>-25582.37</v>
      </c>
      <c r="K14950" s="83" t="str">
        <f>IFERROR(IFERROR(VLOOKUP(I14950,'DE-PARA'!B:D,3,0),VLOOKUP(I14950,'DE-PARA'!C:D,2,0)),"NÃO ENCONTRADO")</f>
        <v>Encargos sobre Folha de Pagamento</v>
      </c>
      <c r="L14950" s="50" t="str">
        <f>VLOOKUP(K14950,'Base -Receita-Despesa'!$B:$AS,1,FALSE)</f>
        <v>Encargos sobre Folha de Pagamento</v>
      </c>
    </row>
    <row r="14951" spans="1:12" x14ac:dyDescent="0.3">
      <c r="A14951" s="82" t="str">
        <f t="shared" si="466"/>
        <v>2019</v>
      </c>
      <c r="B14951" s="260" t="s">
        <v>2228</v>
      </c>
      <c r="C14951" s="261" t="s">
        <v>138</v>
      </c>
      <c r="D14951" s="74" t="str">
        <f t="shared" si="467"/>
        <v>set/2019</v>
      </c>
      <c r="E14951" s="264">
        <v>43713</v>
      </c>
      <c r="F14951" s="260">
        <v>6675</v>
      </c>
      <c r="G14951" s="260" t="s">
        <v>2229</v>
      </c>
      <c r="H14951" s="265" t="s">
        <v>2974</v>
      </c>
      <c r="I14951" s="265" t="s">
        <v>151</v>
      </c>
      <c r="J14951" s="265">
        <v>-620</v>
      </c>
      <c r="K14951" s="83" t="str">
        <f>IFERROR(IFERROR(VLOOKUP(I14951,'DE-PARA'!B:D,3,0),VLOOKUP(I14951,'DE-PARA'!C:D,2,0)),"NÃO ENCONTRADO")</f>
        <v>Concessionárias (água, luz e telefone)</v>
      </c>
      <c r="L14951" s="50" t="str">
        <f>VLOOKUP(K14951,'Base -Receita-Despesa'!$B:$AS,1,FALSE)</f>
        <v>Concessionárias (água, luz e telefone)</v>
      </c>
    </row>
    <row r="14952" spans="1:12" x14ac:dyDescent="0.3">
      <c r="A14952" s="82" t="str">
        <f t="shared" si="466"/>
        <v>2019</v>
      </c>
      <c r="B14952" s="260" t="s">
        <v>2228</v>
      </c>
      <c r="C14952" s="261" t="s">
        <v>138</v>
      </c>
      <c r="D14952" s="74" t="str">
        <f t="shared" si="467"/>
        <v>set/2019</v>
      </c>
      <c r="E14952" s="264">
        <v>43713</v>
      </c>
      <c r="F14952" s="260" t="s">
        <v>4594</v>
      </c>
      <c r="G14952" s="260" t="s">
        <v>2229</v>
      </c>
      <c r="H14952" s="265" t="s">
        <v>4690</v>
      </c>
      <c r="I14952" s="265" t="s">
        <v>194</v>
      </c>
      <c r="J14952" s="266">
        <v>-3971.82</v>
      </c>
      <c r="K14952" s="83" t="str">
        <f>IFERROR(IFERROR(VLOOKUP(I14952,'DE-PARA'!B:D,3,0),VLOOKUP(I14952,'DE-PARA'!C:D,2,0)),"NÃO ENCONTRADO")</f>
        <v>Encargos sobre Folha de Pagamento</v>
      </c>
      <c r="L14952" s="50" t="str">
        <f>VLOOKUP(K14952,'Base -Receita-Despesa'!$B:$AS,1,FALSE)</f>
        <v>Encargos sobre Folha de Pagamento</v>
      </c>
    </row>
    <row r="14953" spans="1:12" x14ac:dyDescent="0.3">
      <c r="A14953" s="82" t="str">
        <f t="shared" si="466"/>
        <v>2019</v>
      </c>
      <c r="B14953" s="260" t="s">
        <v>2228</v>
      </c>
      <c r="C14953" s="261" t="s">
        <v>138</v>
      </c>
      <c r="D14953" s="74" t="str">
        <f t="shared" si="467"/>
        <v>set/2019</v>
      </c>
      <c r="E14953" s="264">
        <v>43713</v>
      </c>
      <c r="F14953" s="262">
        <v>484663</v>
      </c>
      <c r="G14953" s="260" t="s">
        <v>2229</v>
      </c>
      <c r="H14953" s="265" t="s">
        <v>257</v>
      </c>
      <c r="I14953" s="265" t="s">
        <v>145</v>
      </c>
      <c r="J14953" s="265">
        <v>-913.47</v>
      </c>
      <c r="K14953" s="83" t="str">
        <f>IFERROR(IFERROR(VLOOKUP(I14953,'DE-PARA'!B:D,3,0),VLOOKUP(I14953,'DE-PARA'!C:D,2,0)),"NÃO ENCONTRADO")</f>
        <v>Serviços</v>
      </c>
      <c r="L14953" s="50" t="str">
        <f>VLOOKUP(K14953,'Base -Receita-Despesa'!$B:$AS,1,FALSE)</f>
        <v>Serviços</v>
      </c>
    </row>
    <row r="14954" spans="1:12" x14ac:dyDescent="0.3">
      <c r="A14954" s="82" t="str">
        <f t="shared" ref="A14954:A15017" si="468">IF(K14954="NÃO ENCONTRADO",0,RIGHT(D14954,4))</f>
        <v>2019</v>
      </c>
      <c r="B14954" s="260" t="s">
        <v>2228</v>
      </c>
      <c r="C14954" s="261" t="s">
        <v>138</v>
      </c>
      <c r="D14954" s="74" t="str">
        <f t="shared" si="467"/>
        <v>set/2019</v>
      </c>
      <c r="E14954" s="264">
        <v>43713</v>
      </c>
      <c r="F14954" s="260" t="s">
        <v>1070</v>
      </c>
      <c r="G14954" s="260" t="s">
        <v>2229</v>
      </c>
      <c r="H14954" s="265" t="s">
        <v>1071</v>
      </c>
      <c r="I14954" s="265" t="s">
        <v>2237</v>
      </c>
      <c r="J14954" s="266">
        <v>293896.5</v>
      </c>
      <c r="K14954" s="83" t="str">
        <f>IFERROR(IFERROR(VLOOKUP(I14954,'DE-PARA'!B:D,3,0),VLOOKUP(I14954,'DE-PARA'!C:D,2,0)),"NÃO ENCONTRADO")</f>
        <v>Entrada Conta Aplicação (+)</v>
      </c>
      <c r="L14954" s="50" t="str">
        <f>VLOOKUP(K14954,'Base -Receita-Despesa'!$B:$AS,1,FALSE)</f>
        <v>ENTRADA CONTA APLICAÇÃO (+)</v>
      </c>
    </row>
    <row r="14955" spans="1:12" x14ac:dyDescent="0.3">
      <c r="A14955" s="82" t="str">
        <f t="shared" si="468"/>
        <v>2019</v>
      </c>
      <c r="B14955" s="260" t="s">
        <v>2228</v>
      </c>
      <c r="C14955" s="261" t="s">
        <v>138</v>
      </c>
      <c r="D14955" s="74" t="str">
        <f t="shared" si="467"/>
        <v>set/2019</v>
      </c>
      <c r="E14955" s="264">
        <v>43713</v>
      </c>
      <c r="F14955" s="260" t="s">
        <v>1261</v>
      </c>
      <c r="G14955" s="260" t="s">
        <v>2229</v>
      </c>
      <c r="H14955" s="265" t="s">
        <v>4381</v>
      </c>
      <c r="I14955" s="265" t="s">
        <v>135</v>
      </c>
      <c r="J14955" s="265">
        <v>-9.5</v>
      </c>
      <c r="K14955" s="83" t="str">
        <f>IFERROR(IFERROR(VLOOKUP(I14955,'DE-PARA'!B:D,3,0),VLOOKUP(I14955,'DE-PARA'!C:D,2,0)),"NÃO ENCONTRADO")</f>
        <v>Outras Saídas</v>
      </c>
      <c r="L14955" s="50" t="str">
        <f>VLOOKUP(K14955,'Base -Receita-Despesa'!$B:$AS,1,FALSE)</f>
        <v>Outras Saídas</v>
      </c>
    </row>
    <row r="14956" spans="1:12" x14ac:dyDescent="0.3">
      <c r="A14956" s="82" t="str">
        <f t="shared" si="468"/>
        <v>2019</v>
      </c>
      <c r="B14956" s="260" t="s">
        <v>2228</v>
      </c>
      <c r="C14956" s="261" t="s">
        <v>138</v>
      </c>
      <c r="D14956" s="74" t="str">
        <f t="shared" si="467"/>
        <v>set/2019</v>
      </c>
      <c r="E14956" s="264">
        <v>43713</v>
      </c>
      <c r="F14956" s="260" t="s">
        <v>1261</v>
      </c>
      <c r="G14956" s="260" t="s">
        <v>2229</v>
      </c>
      <c r="H14956" s="265" t="s">
        <v>2250</v>
      </c>
      <c r="I14956" s="265" t="s">
        <v>135</v>
      </c>
      <c r="J14956" s="265">
        <v>-9.5</v>
      </c>
      <c r="K14956" s="83" t="str">
        <f>IFERROR(IFERROR(VLOOKUP(I14956,'DE-PARA'!B:D,3,0),VLOOKUP(I14956,'DE-PARA'!C:D,2,0)),"NÃO ENCONTRADO")</f>
        <v>Outras Saídas</v>
      </c>
      <c r="L14956" s="50" t="str">
        <f>VLOOKUP(K14956,'Base -Receita-Despesa'!$B:$AS,1,FALSE)</f>
        <v>Outras Saídas</v>
      </c>
    </row>
    <row r="14957" spans="1:12" x14ac:dyDescent="0.3">
      <c r="A14957" s="82" t="str">
        <f t="shared" si="468"/>
        <v>2019</v>
      </c>
      <c r="B14957" s="260" t="s">
        <v>2228</v>
      </c>
      <c r="C14957" s="261" t="s">
        <v>138</v>
      </c>
      <c r="D14957" s="74" t="str">
        <f t="shared" si="467"/>
        <v>set/2019</v>
      </c>
      <c r="E14957" s="264">
        <v>43714</v>
      </c>
      <c r="F14957" s="260">
        <v>6963</v>
      </c>
      <c r="G14957" s="260" t="s">
        <v>2229</v>
      </c>
      <c r="H14957" s="265" t="s">
        <v>4691</v>
      </c>
      <c r="I14957" s="265" t="s">
        <v>2207</v>
      </c>
      <c r="J14957" s="266">
        <v>-4679.5</v>
      </c>
      <c r="K14957" s="83" t="str">
        <f>IFERROR(IFERROR(VLOOKUP(I14957,'DE-PARA'!B:D,3,0),VLOOKUP(I14957,'DE-PARA'!C:D,2,0)),"NÃO ENCONTRADO")</f>
        <v>Serviços</v>
      </c>
      <c r="L14957" s="50" t="str">
        <f>VLOOKUP(K14957,'Base -Receita-Despesa'!$B:$AS,1,FALSE)</f>
        <v>Serviços</v>
      </c>
    </row>
    <row r="14958" spans="1:12" x14ac:dyDescent="0.3">
      <c r="A14958" s="82" t="str">
        <f t="shared" si="468"/>
        <v>2019</v>
      </c>
      <c r="B14958" s="260" t="s">
        <v>2228</v>
      </c>
      <c r="C14958" s="261" t="s">
        <v>138</v>
      </c>
      <c r="D14958" s="74" t="str">
        <f t="shared" si="467"/>
        <v>set/2019</v>
      </c>
      <c r="E14958" s="264">
        <v>43714</v>
      </c>
      <c r="F14958" s="260">
        <v>27456</v>
      </c>
      <c r="G14958" s="260" t="s">
        <v>2229</v>
      </c>
      <c r="H14958" s="265" t="s">
        <v>2456</v>
      </c>
      <c r="I14958" s="265" t="s">
        <v>2181</v>
      </c>
      <c r="J14958" s="265">
        <v>-245.28</v>
      </c>
      <c r="K14958" s="83" t="str">
        <f>IFERROR(IFERROR(VLOOKUP(I14958,'DE-PARA'!B:D,3,0),VLOOKUP(I14958,'DE-PARA'!C:D,2,0)),"NÃO ENCONTRADO")</f>
        <v>Materiais</v>
      </c>
      <c r="L14958" s="50" t="str">
        <f>VLOOKUP(K14958,'Base -Receita-Despesa'!$B:$AS,1,FALSE)</f>
        <v>Materiais</v>
      </c>
    </row>
    <row r="14959" spans="1:12" x14ac:dyDescent="0.3">
      <c r="A14959" s="82" t="str">
        <f t="shared" si="468"/>
        <v>2019</v>
      </c>
      <c r="B14959" s="260" t="s">
        <v>2228</v>
      </c>
      <c r="C14959" s="261" t="s">
        <v>138</v>
      </c>
      <c r="D14959" s="74" t="str">
        <f t="shared" si="467"/>
        <v>set/2019</v>
      </c>
      <c r="E14959" s="264">
        <v>43714</v>
      </c>
      <c r="F14959" s="260">
        <v>27455</v>
      </c>
      <c r="G14959" s="260" t="s">
        <v>2229</v>
      </c>
      <c r="H14959" s="265" t="s">
        <v>2456</v>
      </c>
      <c r="I14959" s="265" t="s">
        <v>2190</v>
      </c>
      <c r="J14959" s="265">
        <v>-294.27</v>
      </c>
      <c r="K14959" s="83" t="str">
        <f>IFERROR(IFERROR(VLOOKUP(I14959,'DE-PARA'!B:D,3,0),VLOOKUP(I14959,'DE-PARA'!C:D,2,0)),"NÃO ENCONTRADO")</f>
        <v>Materiais</v>
      </c>
      <c r="L14959" s="50" t="str">
        <f>VLOOKUP(K14959,'Base -Receita-Despesa'!$B:$AS,1,FALSE)</f>
        <v>Materiais</v>
      </c>
    </row>
    <row r="14960" spans="1:12" x14ac:dyDescent="0.3">
      <c r="A14960" s="82" t="str">
        <f t="shared" si="468"/>
        <v>2019</v>
      </c>
      <c r="B14960" s="260" t="s">
        <v>2228</v>
      </c>
      <c r="C14960" s="261" t="s">
        <v>138</v>
      </c>
      <c r="D14960" s="74" t="str">
        <f t="shared" si="467"/>
        <v>set/2019</v>
      </c>
      <c r="E14960" s="264">
        <v>43714</v>
      </c>
      <c r="F14960" s="262">
        <v>13968</v>
      </c>
      <c r="G14960" s="260" t="s">
        <v>2229</v>
      </c>
      <c r="H14960" s="265" t="s">
        <v>4655</v>
      </c>
      <c r="I14960" s="270" t="s">
        <v>2190</v>
      </c>
      <c r="J14960" s="275">
        <v>-1456</v>
      </c>
      <c r="K14960" s="83" t="str">
        <f>IFERROR(IFERROR(VLOOKUP(I14960,'DE-PARA'!B:D,3,0),VLOOKUP(I14960,'DE-PARA'!C:D,2,0)),"NÃO ENCONTRADO")</f>
        <v>Materiais</v>
      </c>
      <c r="L14960" s="50" t="str">
        <f>VLOOKUP(K14960,'Base -Receita-Despesa'!$B:$AS,1,FALSE)</f>
        <v>Materiais</v>
      </c>
    </row>
    <row r="14961" spans="1:12" x14ac:dyDescent="0.3">
      <c r="A14961" s="82" t="str">
        <f t="shared" si="468"/>
        <v>2019</v>
      </c>
      <c r="B14961" s="260" t="s">
        <v>2228</v>
      </c>
      <c r="C14961" s="261" t="s">
        <v>138</v>
      </c>
      <c r="D14961" s="74" t="str">
        <f t="shared" si="467"/>
        <v>set/2019</v>
      </c>
      <c r="E14961" s="264">
        <v>43714</v>
      </c>
      <c r="F14961" s="262">
        <v>13968</v>
      </c>
      <c r="G14961" s="260" t="s">
        <v>2229</v>
      </c>
      <c r="H14961" s="265" t="s">
        <v>4655</v>
      </c>
      <c r="I14961" s="265" t="s">
        <v>562</v>
      </c>
      <c r="J14961" s="265">
        <v>-81.819999999999993</v>
      </c>
      <c r="K14961" s="83" t="str">
        <f>IFERROR(IFERROR(VLOOKUP(I14961,'DE-PARA'!B:D,3,0),VLOOKUP(I14961,'DE-PARA'!C:D,2,0)),"NÃO ENCONTRADO")</f>
        <v>Outras Saídas</v>
      </c>
      <c r="L14961" s="50" t="str">
        <f>VLOOKUP(K14961,'Base -Receita-Despesa'!$B:$AS,1,FALSE)</f>
        <v>Outras Saídas</v>
      </c>
    </row>
    <row r="14962" spans="1:12" x14ac:dyDescent="0.3">
      <c r="A14962" s="82" t="str">
        <f t="shared" si="468"/>
        <v>2019</v>
      </c>
      <c r="B14962" s="260" t="s">
        <v>2228</v>
      </c>
      <c r="C14962" s="261" t="s">
        <v>138</v>
      </c>
      <c r="D14962" s="74" t="str">
        <f t="shared" si="467"/>
        <v>set/2019</v>
      </c>
      <c r="E14962" s="264">
        <v>43714</v>
      </c>
      <c r="F14962" s="260">
        <v>154</v>
      </c>
      <c r="G14962" s="260" t="s">
        <v>2229</v>
      </c>
      <c r="H14962" s="269" t="s">
        <v>4534</v>
      </c>
      <c r="I14962" s="265" t="s">
        <v>232</v>
      </c>
      <c r="J14962" s="265">
        <v>-660.4</v>
      </c>
      <c r="K14962" s="83" t="str">
        <f>IFERROR(IFERROR(VLOOKUP(I14962,'DE-PARA'!B:D,3,0),VLOOKUP(I14962,'DE-PARA'!C:D,2,0)),"NÃO ENCONTRADO")</f>
        <v>Materiais</v>
      </c>
      <c r="L14962" s="50" t="str">
        <f>VLOOKUP(K14962,'Base -Receita-Despesa'!$B:$AS,1,FALSE)</f>
        <v>Materiais</v>
      </c>
    </row>
    <row r="14963" spans="1:12" x14ac:dyDescent="0.3">
      <c r="A14963" s="82" t="str">
        <f t="shared" si="468"/>
        <v>2019</v>
      </c>
      <c r="B14963" s="260" t="s">
        <v>2228</v>
      </c>
      <c r="C14963" s="261" t="s">
        <v>138</v>
      </c>
      <c r="D14963" s="74" t="str">
        <f t="shared" si="467"/>
        <v>set/2019</v>
      </c>
      <c r="E14963" s="264">
        <v>43714</v>
      </c>
      <c r="F14963" s="260">
        <v>93113</v>
      </c>
      <c r="G14963" s="260" t="s">
        <v>2229</v>
      </c>
      <c r="H14963" s="265" t="s">
        <v>528</v>
      </c>
      <c r="I14963" s="265" t="s">
        <v>2182</v>
      </c>
      <c r="J14963" s="265">
        <v>-675</v>
      </c>
      <c r="K14963" s="83" t="str">
        <f>IFERROR(IFERROR(VLOOKUP(I14963,'DE-PARA'!B:D,3,0),VLOOKUP(I14963,'DE-PARA'!C:D,2,0)),"NÃO ENCONTRADO")</f>
        <v>Materiais</v>
      </c>
      <c r="L14963" s="50" t="str">
        <f>VLOOKUP(K14963,'Base -Receita-Despesa'!$B:$AS,1,FALSE)</f>
        <v>Materiais</v>
      </c>
    </row>
    <row r="14964" spans="1:12" x14ac:dyDescent="0.3">
      <c r="A14964" s="82" t="str">
        <f t="shared" si="468"/>
        <v>2019</v>
      </c>
      <c r="B14964" s="260" t="s">
        <v>2228</v>
      </c>
      <c r="C14964" s="261" t="s">
        <v>138</v>
      </c>
      <c r="D14964" s="74" t="str">
        <f t="shared" si="467"/>
        <v>set/2019</v>
      </c>
      <c r="E14964" s="264">
        <v>43714</v>
      </c>
      <c r="F14964" s="260">
        <v>93101</v>
      </c>
      <c r="G14964" s="260" t="s">
        <v>2229</v>
      </c>
      <c r="H14964" s="265" t="s">
        <v>528</v>
      </c>
      <c r="I14964" s="265" t="s">
        <v>2181</v>
      </c>
      <c r="J14964" s="266">
        <v>-6893.02</v>
      </c>
      <c r="K14964" s="83" t="str">
        <f>IFERROR(IFERROR(VLOOKUP(I14964,'DE-PARA'!B:D,3,0),VLOOKUP(I14964,'DE-PARA'!C:D,2,0)),"NÃO ENCONTRADO")</f>
        <v>Materiais</v>
      </c>
      <c r="L14964" s="50" t="str">
        <f>VLOOKUP(K14964,'Base -Receita-Despesa'!$B:$AS,1,FALSE)</f>
        <v>Materiais</v>
      </c>
    </row>
    <row r="14965" spans="1:12" x14ac:dyDescent="0.3">
      <c r="A14965" s="82" t="str">
        <f t="shared" si="468"/>
        <v>2019</v>
      </c>
      <c r="B14965" s="260" t="s">
        <v>2228</v>
      </c>
      <c r="C14965" s="261" t="s">
        <v>138</v>
      </c>
      <c r="D14965" s="74" t="str">
        <f t="shared" si="467"/>
        <v>set/2019</v>
      </c>
      <c r="E14965" s="264">
        <v>43714</v>
      </c>
      <c r="F14965" s="260">
        <v>93179</v>
      </c>
      <c r="G14965" s="260" t="s">
        <v>2229</v>
      </c>
      <c r="H14965" s="265" t="s">
        <v>528</v>
      </c>
      <c r="I14965" s="265" t="s">
        <v>2182</v>
      </c>
      <c r="J14965" s="266">
        <v>-3782.44</v>
      </c>
      <c r="K14965" s="83" t="str">
        <f>IFERROR(IFERROR(VLOOKUP(I14965,'DE-PARA'!B:D,3,0),VLOOKUP(I14965,'DE-PARA'!C:D,2,0)),"NÃO ENCONTRADO")</f>
        <v>Materiais</v>
      </c>
      <c r="L14965" s="50" t="str">
        <f>VLOOKUP(K14965,'Base -Receita-Despesa'!$B:$AS,1,FALSE)</f>
        <v>Materiais</v>
      </c>
    </row>
    <row r="14966" spans="1:12" x14ac:dyDescent="0.3">
      <c r="A14966" s="82" t="str">
        <f t="shared" si="468"/>
        <v>2019</v>
      </c>
      <c r="B14966" s="260" t="s">
        <v>2228</v>
      </c>
      <c r="C14966" s="261" t="s">
        <v>138</v>
      </c>
      <c r="D14966" s="74" t="str">
        <f t="shared" si="467"/>
        <v>set/2019</v>
      </c>
      <c r="E14966" s="264">
        <v>43714</v>
      </c>
      <c r="F14966" s="260">
        <v>1180802</v>
      </c>
      <c r="G14966" s="260" t="s">
        <v>2284</v>
      </c>
      <c r="H14966" s="265" t="s">
        <v>4400</v>
      </c>
      <c r="I14966" s="265" t="s">
        <v>2182</v>
      </c>
      <c r="J14966" s="266">
        <v>-1014.14</v>
      </c>
      <c r="K14966" s="83" t="str">
        <f>IFERROR(IFERROR(VLOOKUP(I14966,'DE-PARA'!B:D,3,0),VLOOKUP(I14966,'DE-PARA'!C:D,2,0)),"NÃO ENCONTRADO")</f>
        <v>Materiais</v>
      </c>
      <c r="L14966" s="50" t="str">
        <f>VLOOKUP(K14966,'Base -Receita-Despesa'!$B:$AS,1,FALSE)</f>
        <v>Materiais</v>
      </c>
    </row>
    <row r="14967" spans="1:12" x14ac:dyDescent="0.3">
      <c r="A14967" s="82" t="str">
        <f t="shared" si="468"/>
        <v>2019</v>
      </c>
      <c r="B14967" s="260" t="s">
        <v>2228</v>
      </c>
      <c r="C14967" s="261" t="s">
        <v>138</v>
      </c>
      <c r="D14967" s="74" t="str">
        <f t="shared" si="467"/>
        <v>set/2019</v>
      </c>
      <c r="E14967" s="264">
        <v>43714</v>
      </c>
      <c r="F14967" s="260">
        <v>1180802</v>
      </c>
      <c r="G14967" s="260" t="s">
        <v>2232</v>
      </c>
      <c r="H14967" s="265" t="s">
        <v>4400</v>
      </c>
      <c r="I14967" s="265" t="s">
        <v>2182</v>
      </c>
      <c r="J14967" s="266">
        <v>-1014.14</v>
      </c>
      <c r="K14967" s="83" t="str">
        <f>IFERROR(IFERROR(VLOOKUP(I14967,'DE-PARA'!B:D,3,0),VLOOKUP(I14967,'DE-PARA'!C:D,2,0)),"NÃO ENCONTRADO")</f>
        <v>Materiais</v>
      </c>
      <c r="L14967" s="50" t="str">
        <f>VLOOKUP(K14967,'Base -Receita-Despesa'!$B:$AS,1,FALSE)</f>
        <v>Materiais</v>
      </c>
    </row>
    <row r="14968" spans="1:12" x14ac:dyDescent="0.3">
      <c r="A14968" s="82" t="str">
        <f t="shared" si="468"/>
        <v>2019</v>
      </c>
      <c r="B14968" s="260" t="s">
        <v>2228</v>
      </c>
      <c r="C14968" s="261" t="s">
        <v>138</v>
      </c>
      <c r="D14968" s="74" t="str">
        <f t="shared" si="467"/>
        <v>set/2019</v>
      </c>
      <c r="E14968" s="264">
        <v>43714</v>
      </c>
      <c r="F14968" s="260">
        <v>1180749</v>
      </c>
      <c r="G14968" s="260" t="s">
        <v>2284</v>
      </c>
      <c r="H14968" s="265" t="s">
        <v>4400</v>
      </c>
      <c r="I14968" s="265" t="s">
        <v>2181</v>
      </c>
      <c r="J14968" s="266">
        <v>-1126.7</v>
      </c>
      <c r="K14968" s="83" t="str">
        <f>IFERROR(IFERROR(VLOOKUP(I14968,'DE-PARA'!B:D,3,0),VLOOKUP(I14968,'DE-PARA'!C:D,2,0)),"NÃO ENCONTRADO")</f>
        <v>Materiais</v>
      </c>
      <c r="L14968" s="50" t="str">
        <f>VLOOKUP(K14968,'Base -Receita-Despesa'!$B:$AS,1,FALSE)</f>
        <v>Materiais</v>
      </c>
    </row>
    <row r="14969" spans="1:12" x14ac:dyDescent="0.3">
      <c r="A14969" s="82" t="str">
        <f t="shared" si="468"/>
        <v>2019</v>
      </c>
      <c r="B14969" s="260" t="s">
        <v>2228</v>
      </c>
      <c r="C14969" s="261" t="s">
        <v>138</v>
      </c>
      <c r="D14969" s="74" t="str">
        <f t="shared" si="467"/>
        <v>set/2019</v>
      </c>
      <c r="E14969" s="264">
        <v>43714</v>
      </c>
      <c r="F14969" s="260">
        <v>1180749</v>
      </c>
      <c r="G14969" s="260" t="s">
        <v>2232</v>
      </c>
      <c r="H14969" s="265" t="s">
        <v>4400</v>
      </c>
      <c r="I14969" s="265" t="s">
        <v>2181</v>
      </c>
      <c r="J14969" s="266">
        <v>-1126.7</v>
      </c>
      <c r="K14969" s="83" t="str">
        <f>IFERROR(IFERROR(VLOOKUP(I14969,'DE-PARA'!B:D,3,0),VLOOKUP(I14969,'DE-PARA'!C:D,2,0)),"NÃO ENCONTRADO")</f>
        <v>Materiais</v>
      </c>
      <c r="L14969" s="50" t="str">
        <f>VLOOKUP(K14969,'Base -Receita-Despesa'!$B:$AS,1,FALSE)</f>
        <v>Materiais</v>
      </c>
    </row>
    <row r="14970" spans="1:12" x14ac:dyDescent="0.3">
      <c r="A14970" s="82" t="str">
        <f t="shared" si="468"/>
        <v>2019</v>
      </c>
      <c r="B14970" s="260" t="s">
        <v>2228</v>
      </c>
      <c r="C14970" s="261" t="s">
        <v>138</v>
      </c>
      <c r="D14970" s="74" t="str">
        <f t="shared" si="467"/>
        <v>set/2019</v>
      </c>
      <c r="E14970" s="264">
        <v>43714</v>
      </c>
      <c r="F14970" s="260">
        <v>27495</v>
      </c>
      <c r="G14970" s="260" t="s">
        <v>2229</v>
      </c>
      <c r="H14970" s="265" t="s">
        <v>4407</v>
      </c>
      <c r="I14970" s="265" t="s">
        <v>2182</v>
      </c>
      <c r="J14970" s="265">
        <v>-28</v>
      </c>
      <c r="K14970" s="83" t="str">
        <f>IFERROR(IFERROR(VLOOKUP(I14970,'DE-PARA'!B:D,3,0),VLOOKUP(I14970,'DE-PARA'!C:D,2,0)),"NÃO ENCONTRADO")</f>
        <v>Materiais</v>
      </c>
      <c r="L14970" s="50" t="str">
        <f>VLOOKUP(K14970,'Base -Receita-Despesa'!$B:$AS,1,FALSE)</f>
        <v>Materiais</v>
      </c>
    </row>
    <row r="14971" spans="1:12" x14ac:dyDescent="0.3">
      <c r="A14971" s="82" t="str">
        <f t="shared" si="468"/>
        <v>2019</v>
      </c>
      <c r="B14971" s="260" t="s">
        <v>2228</v>
      </c>
      <c r="C14971" s="261" t="s">
        <v>138</v>
      </c>
      <c r="D14971" s="74" t="str">
        <f t="shared" si="467"/>
        <v>set/2019</v>
      </c>
      <c r="E14971" s="264">
        <v>43714</v>
      </c>
      <c r="F14971" s="260">
        <v>27193</v>
      </c>
      <c r="G14971" s="260" t="s">
        <v>2229</v>
      </c>
      <c r="H14971" s="265" t="s">
        <v>4407</v>
      </c>
      <c r="I14971" s="265" t="s">
        <v>2182</v>
      </c>
      <c r="J14971" s="265">
        <v>-917.76</v>
      </c>
      <c r="K14971" s="83" t="str">
        <f>IFERROR(IFERROR(VLOOKUP(I14971,'DE-PARA'!B:D,3,0),VLOOKUP(I14971,'DE-PARA'!C:D,2,0)),"NÃO ENCONTRADO")</f>
        <v>Materiais</v>
      </c>
      <c r="L14971" s="50" t="str">
        <f>VLOOKUP(K14971,'Base -Receita-Despesa'!$B:$AS,1,FALSE)</f>
        <v>Materiais</v>
      </c>
    </row>
    <row r="14972" spans="1:12" x14ac:dyDescent="0.3">
      <c r="A14972" s="82" t="str">
        <f t="shared" si="468"/>
        <v>2019</v>
      </c>
      <c r="B14972" s="260" t="s">
        <v>2228</v>
      </c>
      <c r="C14972" s="261" t="s">
        <v>138</v>
      </c>
      <c r="D14972" s="74" t="str">
        <f t="shared" si="467"/>
        <v>set/2019</v>
      </c>
      <c r="E14972" s="264">
        <v>43714</v>
      </c>
      <c r="F14972" s="263" t="s">
        <v>4692</v>
      </c>
      <c r="G14972" s="260" t="s">
        <v>2229</v>
      </c>
      <c r="H14972" s="270" t="s">
        <v>3305</v>
      </c>
      <c r="I14972" s="270" t="s">
        <v>2198</v>
      </c>
      <c r="J14972" s="265">
        <v>-119.04</v>
      </c>
      <c r="K14972" s="83" t="str">
        <f>IFERROR(IFERROR(VLOOKUP(I14972,'DE-PARA'!B:D,3,0),VLOOKUP(I14972,'DE-PARA'!C:D,2,0)),"NÃO ENCONTRADO")</f>
        <v>Serviços</v>
      </c>
      <c r="L14972" s="50" t="str">
        <f>VLOOKUP(K14972,'Base -Receita-Despesa'!$B:$AS,1,FALSE)</f>
        <v>Serviços</v>
      </c>
    </row>
    <row r="14973" spans="1:12" x14ac:dyDescent="0.3">
      <c r="A14973" s="82" t="str">
        <f t="shared" si="468"/>
        <v>2019</v>
      </c>
      <c r="B14973" s="260" t="s">
        <v>2228</v>
      </c>
      <c r="C14973" s="261" t="s">
        <v>138</v>
      </c>
      <c r="D14973" s="74" t="str">
        <f t="shared" si="467"/>
        <v>set/2019</v>
      </c>
      <c r="E14973" s="264">
        <v>43714</v>
      </c>
      <c r="F14973" s="260" t="s">
        <v>4693</v>
      </c>
      <c r="G14973" s="260" t="s">
        <v>2229</v>
      </c>
      <c r="H14973" s="265" t="s">
        <v>2353</v>
      </c>
      <c r="I14973" s="265" t="s">
        <v>188</v>
      </c>
      <c r="J14973" s="265">
        <v>-611.08000000000004</v>
      </c>
      <c r="K14973" s="83" t="str">
        <f>IFERROR(IFERROR(VLOOKUP(I14973,'DE-PARA'!B:D,3,0),VLOOKUP(I14973,'DE-PARA'!C:D,2,0)),"NÃO ENCONTRADO")</f>
        <v>Serviços</v>
      </c>
      <c r="L14973" s="50" t="str">
        <f>VLOOKUP(K14973,'Base -Receita-Despesa'!$B:$AS,1,FALSE)</f>
        <v>Serviços</v>
      </c>
    </row>
    <row r="14974" spans="1:12" x14ac:dyDescent="0.3">
      <c r="A14974" s="82" t="str">
        <f t="shared" si="468"/>
        <v>2019</v>
      </c>
      <c r="B14974" s="260" t="s">
        <v>2228</v>
      </c>
      <c r="C14974" s="261" t="s">
        <v>138</v>
      </c>
      <c r="D14974" s="74" t="str">
        <f t="shared" si="467"/>
        <v>set/2019</v>
      </c>
      <c r="E14974" s="264">
        <v>43714</v>
      </c>
      <c r="F14974" s="260" t="s">
        <v>4694</v>
      </c>
      <c r="G14974" s="260" t="s">
        <v>2229</v>
      </c>
      <c r="H14974" s="265" t="s">
        <v>2353</v>
      </c>
      <c r="I14974" s="265" t="s">
        <v>179</v>
      </c>
      <c r="J14974" s="265">
        <v>-771.09</v>
      </c>
      <c r="K14974" s="83" t="str">
        <f>IFERROR(IFERROR(VLOOKUP(I14974,'DE-PARA'!B:D,3,0),VLOOKUP(I14974,'DE-PARA'!C:D,2,0)),"NÃO ENCONTRADO")</f>
        <v>Serviços</v>
      </c>
      <c r="L14974" s="50" t="str">
        <f>VLOOKUP(K14974,'Base -Receita-Despesa'!$B:$AS,1,FALSE)</f>
        <v>Serviços</v>
      </c>
    </row>
    <row r="14975" spans="1:12" x14ac:dyDescent="0.3">
      <c r="A14975" s="82" t="str">
        <f t="shared" si="468"/>
        <v>2019</v>
      </c>
      <c r="B14975" s="260" t="s">
        <v>2228</v>
      </c>
      <c r="C14975" s="261" t="s">
        <v>138</v>
      </c>
      <c r="D14975" s="74" t="str">
        <f t="shared" si="467"/>
        <v>set/2019</v>
      </c>
      <c r="E14975" s="264">
        <v>43714</v>
      </c>
      <c r="F14975" s="260" t="s">
        <v>4695</v>
      </c>
      <c r="G14975" s="260" t="s">
        <v>2229</v>
      </c>
      <c r="H14975" s="265" t="s">
        <v>2353</v>
      </c>
      <c r="I14975" s="265" t="s">
        <v>179</v>
      </c>
      <c r="J14975" s="265">
        <v>-74.94</v>
      </c>
      <c r="K14975" s="83" t="str">
        <f>IFERROR(IFERROR(VLOOKUP(I14975,'DE-PARA'!B:D,3,0),VLOOKUP(I14975,'DE-PARA'!C:D,2,0)),"NÃO ENCONTRADO")</f>
        <v>Serviços</v>
      </c>
      <c r="L14975" s="50" t="str">
        <f>VLOOKUP(K14975,'Base -Receita-Despesa'!$B:$AS,1,FALSE)</f>
        <v>Serviços</v>
      </c>
    </row>
    <row r="14976" spans="1:12" x14ac:dyDescent="0.3">
      <c r="A14976" s="82" t="str">
        <f t="shared" si="468"/>
        <v>2019</v>
      </c>
      <c r="B14976" s="260" t="s">
        <v>2228</v>
      </c>
      <c r="C14976" s="261" t="s">
        <v>138</v>
      </c>
      <c r="D14976" s="74" t="str">
        <f t="shared" si="467"/>
        <v>set/2019</v>
      </c>
      <c r="E14976" s="264">
        <v>43714</v>
      </c>
      <c r="F14976" s="260" t="s">
        <v>4696</v>
      </c>
      <c r="G14976" s="260" t="s">
        <v>2229</v>
      </c>
      <c r="H14976" s="265" t="s">
        <v>2353</v>
      </c>
      <c r="I14976" s="265" t="s">
        <v>179</v>
      </c>
      <c r="J14976" s="265">
        <v>-40.880000000000003</v>
      </c>
      <c r="K14976" s="83" t="str">
        <f>IFERROR(IFERROR(VLOOKUP(I14976,'DE-PARA'!B:D,3,0),VLOOKUP(I14976,'DE-PARA'!C:D,2,0)),"NÃO ENCONTRADO")</f>
        <v>Serviços</v>
      </c>
      <c r="L14976" s="50" t="str">
        <f>VLOOKUP(K14976,'Base -Receita-Despesa'!$B:$AS,1,FALSE)</f>
        <v>Serviços</v>
      </c>
    </row>
    <row r="14977" spans="1:12" x14ac:dyDescent="0.3">
      <c r="A14977" s="82" t="str">
        <f t="shared" si="468"/>
        <v>2019</v>
      </c>
      <c r="B14977" s="260" t="s">
        <v>2228</v>
      </c>
      <c r="C14977" s="261" t="s">
        <v>138</v>
      </c>
      <c r="D14977" s="74" t="str">
        <f t="shared" si="467"/>
        <v>set/2019</v>
      </c>
      <c r="E14977" s="264">
        <v>43714</v>
      </c>
      <c r="F14977" s="260" t="s">
        <v>4697</v>
      </c>
      <c r="G14977" s="260" t="s">
        <v>2229</v>
      </c>
      <c r="H14977" s="265" t="s">
        <v>2353</v>
      </c>
      <c r="I14977" s="265" t="s">
        <v>179</v>
      </c>
      <c r="J14977" s="265">
        <v>-41.21</v>
      </c>
      <c r="K14977" s="83" t="str">
        <f>IFERROR(IFERROR(VLOOKUP(I14977,'DE-PARA'!B:D,3,0),VLOOKUP(I14977,'DE-PARA'!C:D,2,0)),"NÃO ENCONTRADO")</f>
        <v>Serviços</v>
      </c>
      <c r="L14977" s="50" t="str">
        <f>VLOOKUP(K14977,'Base -Receita-Despesa'!$B:$AS,1,FALSE)</f>
        <v>Serviços</v>
      </c>
    </row>
    <row r="14978" spans="1:12" x14ac:dyDescent="0.3">
      <c r="A14978" s="82" t="str">
        <f t="shared" si="468"/>
        <v>2019</v>
      </c>
      <c r="B14978" s="260" t="s">
        <v>2228</v>
      </c>
      <c r="C14978" s="261" t="s">
        <v>138</v>
      </c>
      <c r="D14978" s="74" t="str">
        <f t="shared" si="467"/>
        <v>set/2019</v>
      </c>
      <c r="E14978" s="264">
        <v>43714</v>
      </c>
      <c r="F14978" s="260" t="s">
        <v>4698</v>
      </c>
      <c r="G14978" s="260" t="s">
        <v>2229</v>
      </c>
      <c r="H14978" s="265" t="s">
        <v>2353</v>
      </c>
      <c r="I14978" s="265" t="s">
        <v>188</v>
      </c>
      <c r="J14978" s="266">
        <v>-1894.35</v>
      </c>
      <c r="K14978" s="83" t="str">
        <f>IFERROR(IFERROR(VLOOKUP(I14978,'DE-PARA'!B:D,3,0),VLOOKUP(I14978,'DE-PARA'!C:D,2,0)),"NÃO ENCONTRADO")</f>
        <v>Serviços</v>
      </c>
      <c r="L14978" s="50" t="str">
        <f>VLOOKUP(K14978,'Base -Receita-Despesa'!$B:$AS,1,FALSE)</f>
        <v>Serviços</v>
      </c>
    </row>
    <row r="14979" spans="1:12" x14ac:dyDescent="0.3">
      <c r="A14979" s="82" t="str">
        <f t="shared" si="468"/>
        <v>2019</v>
      </c>
      <c r="B14979" s="260" t="s">
        <v>2228</v>
      </c>
      <c r="C14979" s="261" t="s">
        <v>138</v>
      </c>
      <c r="D14979" s="74" t="str">
        <f t="shared" si="467"/>
        <v>set/2019</v>
      </c>
      <c r="E14979" s="264">
        <v>43714</v>
      </c>
      <c r="F14979" s="260" t="s">
        <v>4699</v>
      </c>
      <c r="G14979" s="260" t="s">
        <v>2229</v>
      </c>
      <c r="H14979" s="265" t="s">
        <v>2353</v>
      </c>
      <c r="I14979" s="265" t="s">
        <v>188</v>
      </c>
      <c r="J14979" s="266">
        <v>-1894.35</v>
      </c>
      <c r="K14979" s="83" t="str">
        <f>IFERROR(IFERROR(VLOOKUP(I14979,'DE-PARA'!B:D,3,0),VLOOKUP(I14979,'DE-PARA'!C:D,2,0)),"NÃO ENCONTRADO")</f>
        <v>Serviços</v>
      </c>
      <c r="L14979" s="50" t="str">
        <f>VLOOKUP(K14979,'Base -Receita-Despesa'!$B:$AS,1,FALSE)</f>
        <v>Serviços</v>
      </c>
    </row>
    <row r="14980" spans="1:12" x14ac:dyDescent="0.3">
      <c r="A14980" s="82" t="str">
        <f t="shared" si="468"/>
        <v>2019</v>
      </c>
      <c r="B14980" s="260" t="s">
        <v>2228</v>
      </c>
      <c r="C14980" s="261" t="s">
        <v>138</v>
      </c>
      <c r="D14980" s="74" t="str">
        <f t="shared" ref="D14980:D15043" si="469">TEXT(E14980,"mmm/aaaa")</f>
        <v>set/2019</v>
      </c>
      <c r="E14980" s="264">
        <v>43714</v>
      </c>
      <c r="F14980" s="260" t="s">
        <v>3174</v>
      </c>
      <c r="G14980" s="260" t="s">
        <v>2229</v>
      </c>
      <c r="H14980" s="265" t="s">
        <v>2353</v>
      </c>
      <c r="I14980" s="265" t="s">
        <v>179</v>
      </c>
      <c r="J14980" s="266">
        <v>-2390.37</v>
      </c>
      <c r="K14980" s="83" t="str">
        <f>IFERROR(IFERROR(VLOOKUP(I14980,'DE-PARA'!B:D,3,0),VLOOKUP(I14980,'DE-PARA'!C:D,2,0)),"NÃO ENCONTRADO")</f>
        <v>Serviços</v>
      </c>
      <c r="L14980" s="50" t="str">
        <f>VLOOKUP(K14980,'Base -Receita-Despesa'!$B:$AS,1,FALSE)</f>
        <v>Serviços</v>
      </c>
    </row>
    <row r="14981" spans="1:12" x14ac:dyDescent="0.3">
      <c r="A14981" s="82" t="str">
        <f t="shared" si="468"/>
        <v>2019</v>
      </c>
      <c r="B14981" s="260" t="s">
        <v>2228</v>
      </c>
      <c r="C14981" s="261" t="s">
        <v>138</v>
      </c>
      <c r="D14981" s="74" t="str">
        <f t="shared" si="469"/>
        <v>set/2019</v>
      </c>
      <c r="E14981" s="264">
        <v>43714</v>
      </c>
      <c r="F14981" s="260" t="s">
        <v>4700</v>
      </c>
      <c r="G14981" s="260" t="s">
        <v>2229</v>
      </c>
      <c r="H14981" s="265" t="s">
        <v>2353</v>
      </c>
      <c r="I14981" s="265" t="s">
        <v>179</v>
      </c>
      <c r="J14981" s="265">
        <v>-229.4</v>
      </c>
      <c r="K14981" s="83" t="str">
        <f>IFERROR(IFERROR(VLOOKUP(I14981,'DE-PARA'!B:D,3,0),VLOOKUP(I14981,'DE-PARA'!C:D,2,0)),"NÃO ENCONTRADO")</f>
        <v>Serviços</v>
      </c>
      <c r="L14981" s="50" t="str">
        <f>VLOOKUP(K14981,'Base -Receita-Despesa'!$B:$AS,1,FALSE)</f>
        <v>Serviços</v>
      </c>
    </row>
    <row r="14982" spans="1:12" x14ac:dyDescent="0.3">
      <c r="A14982" s="82" t="str">
        <f t="shared" si="468"/>
        <v>2019</v>
      </c>
      <c r="B14982" s="260" t="s">
        <v>2228</v>
      </c>
      <c r="C14982" s="261" t="s">
        <v>138</v>
      </c>
      <c r="D14982" s="74" t="str">
        <f t="shared" si="469"/>
        <v>set/2019</v>
      </c>
      <c r="E14982" s="264">
        <v>43714</v>
      </c>
      <c r="F14982" s="260" t="s">
        <v>4701</v>
      </c>
      <c r="G14982" s="260" t="s">
        <v>2229</v>
      </c>
      <c r="H14982" s="265" t="s">
        <v>2353</v>
      </c>
      <c r="I14982" s="265" t="s">
        <v>179</v>
      </c>
      <c r="J14982" s="265">
        <v>-150.79</v>
      </c>
      <c r="K14982" s="83" t="str">
        <f>IFERROR(IFERROR(VLOOKUP(I14982,'DE-PARA'!B:D,3,0),VLOOKUP(I14982,'DE-PARA'!C:D,2,0)),"NÃO ENCONTRADO")</f>
        <v>Serviços</v>
      </c>
      <c r="L14982" s="50" t="str">
        <f>VLOOKUP(K14982,'Base -Receita-Despesa'!$B:$AS,1,FALSE)</f>
        <v>Serviços</v>
      </c>
    </row>
    <row r="14983" spans="1:12" x14ac:dyDescent="0.3">
      <c r="A14983" s="82" t="str">
        <f t="shared" si="468"/>
        <v>2019</v>
      </c>
      <c r="B14983" s="260" t="s">
        <v>2228</v>
      </c>
      <c r="C14983" s="261" t="s">
        <v>138</v>
      </c>
      <c r="D14983" s="74" t="str">
        <f t="shared" si="469"/>
        <v>set/2019</v>
      </c>
      <c r="E14983" s="264">
        <v>43714</v>
      </c>
      <c r="F14983" s="260" t="s">
        <v>4702</v>
      </c>
      <c r="G14983" s="260" t="s">
        <v>2229</v>
      </c>
      <c r="H14983" s="265" t="s">
        <v>2353</v>
      </c>
      <c r="I14983" s="265" t="s">
        <v>179</v>
      </c>
      <c r="J14983" s="265">
        <v>-190.05</v>
      </c>
      <c r="K14983" s="83" t="str">
        <f>IFERROR(IFERROR(VLOOKUP(I14983,'DE-PARA'!B:D,3,0),VLOOKUP(I14983,'DE-PARA'!C:D,2,0)),"NÃO ENCONTRADO")</f>
        <v>Serviços</v>
      </c>
      <c r="L14983" s="50" t="str">
        <f>VLOOKUP(K14983,'Base -Receita-Despesa'!$B:$AS,1,FALSE)</f>
        <v>Serviços</v>
      </c>
    </row>
    <row r="14984" spans="1:12" x14ac:dyDescent="0.3">
      <c r="A14984" s="82" t="str">
        <f t="shared" si="468"/>
        <v>2019</v>
      </c>
      <c r="B14984" s="260" t="s">
        <v>2228</v>
      </c>
      <c r="C14984" s="261" t="s">
        <v>138</v>
      </c>
      <c r="D14984" s="74" t="str">
        <f t="shared" si="469"/>
        <v>set/2019</v>
      </c>
      <c r="E14984" s="264">
        <v>43714</v>
      </c>
      <c r="F14984" s="260">
        <v>12023</v>
      </c>
      <c r="G14984" s="260" t="s">
        <v>2229</v>
      </c>
      <c r="H14984" s="265" t="s">
        <v>4468</v>
      </c>
      <c r="I14984" s="265" t="s">
        <v>2183</v>
      </c>
      <c r="J14984" s="275">
        <v>-1325.5</v>
      </c>
      <c r="K14984" s="83" t="str">
        <f>IFERROR(IFERROR(VLOOKUP(I14984,'DE-PARA'!B:D,3,0),VLOOKUP(I14984,'DE-PARA'!C:D,2,0)),"NÃO ENCONTRADO")</f>
        <v>Materiais</v>
      </c>
      <c r="L14984" s="50" t="str">
        <f>VLOOKUP(K14984,'Base -Receita-Despesa'!$B:$AS,1,FALSE)</f>
        <v>Materiais</v>
      </c>
    </row>
    <row r="14985" spans="1:12" x14ac:dyDescent="0.3">
      <c r="A14985" s="82" t="str">
        <f t="shared" si="468"/>
        <v>2019</v>
      </c>
      <c r="B14985" s="260" t="s">
        <v>2228</v>
      </c>
      <c r="C14985" s="261" t="s">
        <v>138</v>
      </c>
      <c r="D14985" s="74" t="str">
        <f t="shared" si="469"/>
        <v>set/2019</v>
      </c>
      <c r="E14985" s="264">
        <v>43714</v>
      </c>
      <c r="F14985" s="260">
        <v>12150</v>
      </c>
      <c r="G14985" s="260" t="s">
        <v>2229</v>
      </c>
      <c r="H14985" s="265" t="s">
        <v>4468</v>
      </c>
      <c r="I14985" s="265" t="s">
        <v>2183</v>
      </c>
      <c r="J14985" s="275">
        <v>-1465.5</v>
      </c>
      <c r="K14985" s="83" t="str">
        <f>IFERROR(IFERROR(VLOOKUP(I14985,'DE-PARA'!B:D,3,0),VLOOKUP(I14985,'DE-PARA'!C:D,2,0)),"NÃO ENCONTRADO")</f>
        <v>Materiais</v>
      </c>
      <c r="L14985" s="50" t="str">
        <f>VLOOKUP(K14985,'Base -Receita-Despesa'!$B:$AS,1,FALSE)</f>
        <v>Materiais</v>
      </c>
    </row>
    <row r="14986" spans="1:12" x14ac:dyDescent="0.3">
      <c r="A14986" s="82" t="str">
        <f t="shared" si="468"/>
        <v>2019</v>
      </c>
      <c r="B14986" s="260" t="s">
        <v>2228</v>
      </c>
      <c r="C14986" s="261" t="s">
        <v>138</v>
      </c>
      <c r="D14986" s="74" t="str">
        <f t="shared" si="469"/>
        <v>set/2019</v>
      </c>
      <c r="E14986" s="264">
        <v>43714</v>
      </c>
      <c r="F14986" s="260">
        <v>12149</v>
      </c>
      <c r="G14986" s="260" t="s">
        <v>2229</v>
      </c>
      <c r="H14986" s="265" t="s">
        <v>4468</v>
      </c>
      <c r="I14986" s="265" t="s">
        <v>2182</v>
      </c>
      <c r="J14986" s="270">
        <v>-400</v>
      </c>
      <c r="K14986" s="83" t="str">
        <f>IFERROR(IFERROR(VLOOKUP(I14986,'DE-PARA'!B:D,3,0),VLOOKUP(I14986,'DE-PARA'!C:D,2,0)),"NÃO ENCONTRADO")</f>
        <v>Materiais</v>
      </c>
      <c r="L14986" s="50" t="str">
        <f>VLOOKUP(K14986,'Base -Receita-Despesa'!$B:$AS,1,FALSE)</f>
        <v>Materiais</v>
      </c>
    </row>
    <row r="14987" spans="1:12" x14ac:dyDescent="0.3">
      <c r="A14987" s="82" t="str">
        <f t="shared" si="468"/>
        <v>2019</v>
      </c>
      <c r="B14987" s="260" t="s">
        <v>2228</v>
      </c>
      <c r="C14987" s="261" t="s">
        <v>138</v>
      </c>
      <c r="D14987" s="74" t="str">
        <f t="shared" si="469"/>
        <v>set/2019</v>
      </c>
      <c r="E14987" s="264">
        <v>43714</v>
      </c>
      <c r="F14987" s="260">
        <v>12064</v>
      </c>
      <c r="G14987" s="260" t="s">
        <v>2229</v>
      </c>
      <c r="H14987" s="269" t="s">
        <v>2400</v>
      </c>
      <c r="I14987" s="265" t="s">
        <v>2194</v>
      </c>
      <c r="J14987" s="266">
        <v>-1840</v>
      </c>
      <c r="K14987" s="83" t="str">
        <f>IFERROR(IFERROR(VLOOKUP(I14987,'DE-PARA'!B:D,3,0),VLOOKUP(I14987,'DE-PARA'!C:D,2,0)),"NÃO ENCONTRADO")</f>
        <v>Materiais</v>
      </c>
      <c r="L14987" s="50" t="str">
        <f>VLOOKUP(K14987,'Base -Receita-Despesa'!$B:$AS,1,FALSE)</f>
        <v>Materiais</v>
      </c>
    </row>
    <row r="14988" spans="1:12" x14ac:dyDescent="0.3">
      <c r="A14988" s="82" t="str">
        <f t="shared" si="468"/>
        <v>2019</v>
      </c>
      <c r="B14988" s="260" t="s">
        <v>2228</v>
      </c>
      <c r="C14988" s="261" t="s">
        <v>138</v>
      </c>
      <c r="D14988" s="74" t="str">
        <f t="shared" si="469"/>
        <v>set/2019</v>
      </c>
      <c r="E14988" s="264">
        <v>43714</v>
      </c>
      <c r="F14988" s="262">
        <v>1272</v>
      </c>
      <c r="G14988" s="260" t="s">
        <v>2284</v>
      </c>
      <c r="H14988" s="265" t="s">
        <v>4513</v>
      </c>
      <c r="I14988" s="265" t="s">
        <v>2193</v>
      </c>
      <c r="J14988" s="270">
        <v>-224.21</v>
      </c>
      <c r="K14988" s="83" t="str">
        <f>IFERROR(IFERROR(VLOOKUP(I14988,'DE-PARA'!B:D,3,0),VLOOKUP(I14988,'DE-PARA'!C:D,2,0)),"NÃO ENCONTRADO")</f>
        <v>Materiais</v>
      </c>
      <c r="L14988" s="50" t="str">
        <f>VLOOKUP(K14988,'Base -Receita-Despesa'!$B:$AS,1,FALSE)</f>
        <v>Materiais</v>
      </c>
    </row>
    <row r="14989" spans="1:12" x14ac:dyDescent="0.3">
      <c r="A14989" s="82" t="str">
        <f t="shared" si="468"/>
        <v>2019</v>
      </c>
      <c r="B14989" s="260" t="s">
        <v>2228</v>
      </c>
      <c r="C14989" s="261" t="s">
        <v>138</v>
      </c>
      <c r="D14989" s="74" t="str">
        <f t="shared" si="469"/>
        <v>set/2019</v>
      </c>
      <c r="E14989" s="264">
        <v>43714</v>
      </c>
      <c r="F14989" s="262">
        <v>1272</v>
      </c>
      <c r="G14989" s="260" t="s">
        <v>2232</v>
      </c>
      <c r="H14989" s="265" t="s">
        <v>4513</v>
      </c>
      <c r="I14989" s="265" t="s">
        <v>2193</v>
      </c>
      <c r="J14989" s="265">
        <v>-224.21</v>
      </c>
      <c r="K14989" s="83" t="str">
        <f>IFERROR(IFERROR(VLOOKUP(I14989,'DE-PARA'!B:D,3,0),VLOOKUP(I14989,'DE-PARA'!C:D,2,0)),"NÃO ENCONTRADO")</f>
        <v>Materiais</v>
      </c>
      <c r="L14989" s="50" t="str">
        <f>VLOOKUP(K14989,'Base -Receita-Despesa'!$B:$AS,1,FALSE)</f>
        <v>Materiais</v>
      </c>
    </row>
    <row r="14990" spans="1:12" x14ac:dyDescent="0.3">
      <c r="A14990" s="82" t="str">
        <f t="shared" si="468"/>
        <v>2019</v>
      </c>
      <c r="B14990" s="260" t="s">
        <v>2228</v>
      </c>
      <c r="C14990" s="261" t="s">
        <v>138</v>
      </c>
      <c r="D14990" s="74" t="str">
        <f t="shared" si="469"/>
        <v>set/2019</v>
      </c>
      <c r="E14990" s="264">
        <v>43714</v>
      </c>
      <c r="F14990" s="260">
        <v>40228</v>
      </c>
      <c r="G14990" s="260" t="s">
        <v>2229</v>
      </c>
      <c r="H14990" s="265" t="s">
        <v>4541</v>
      </c>
      <c r="I14990" s="265" t="s">
        <v>2182</v>
      </c>
      <c r="J14990" s="265">
        <v>-475</v>
      </c>
      <c r="K14990" s="83" t="str">
        <f>IFERROR(IFERROR(VLOOKUP(I14990,'DE-PARA'!B:D,3,0),VLOOKUP(I14990,'DE-PARA'!C:D,2,0)),"NÃO ENCONTRADO")</f>
        <v>Materiais</v>
      </c>
      <c r="L14990" s="50" t="str">
        <f>VLOOKUP(K14990,'Base -Receita-Despesa'!$B:$AS,1,FALSE)</f>
        <v>Materiais</v>
      </c>
    </row>
    <row r="14991" spans="1:12" x14ac:dyDescent="0.3">
      <c r="A14991" s="82" t="str">
        <f t="shared" si="468"/>
        <v>2019</v>
      </c>
      <c r="B14991" s="260" t="s">
        <v>2228</v>
      </c>
      <c r="C14991" s="261" t="s">
        <v>138</v>
      </c>
      <c r="D14991" s="74" t="str">
        <f t="shared" si="469"/>
        <v>set/2019</v>
      </c>
      <c r="E14991" s="264">
        <v>43714</v>
      </c>
      <c r="F14991" s="260" t="s">
        <v>4703</v>
      </c>
      <c r="G14991" s="260" t="s">
        <v>2229</v>
      </c>
      <c r="H14991" s="265" t="s">
        <v>4380</v>
      </c>
      <c r="I14991" s="265" t="s">
        <v>120</v>
      </c>
      <c r="J14991" s="265">
        <v>-25.17</v>
      </c>
      <c r="K14991" s="83" t="str">
        <f>IFERROR(IFERROR(VLOOKUP(I14991,'DE-PARA'!B:D,3,0),VLOOKUP(I14991,'DE-PARA'!C:D,2,0)),"NÃO ENCONTRADO")</f>
        <v>Serviços</v>
      </c>
      <c r="L14991" s="50" t="str">
        <f>VLOOKUP(K14991,'Base -Receita-Despesa'!$B:$AS,1,FALSE)</f>
        <v>Serviços</v>
      </c>
    </row>
    <row r="14992" spans="1:12" x14ac:dyDescent="0.3">
      <c r="A14992" s="82" t="str">
        <f t="shared" si="468"/>
        <v>2019</v>
      </c>
      <c r="B14992" s="260" t="s">
        <v>2228</v>
      </c>
      <c r="C14992" s="261" t="s">
        <v>138</v>
      </c>
      <c r="D14992" s="74" t="str">
        <f t="shared" si="469"/>
        <v>set/2019</v>
      </c>
      <c r="E14992" s="264">
        <v>43714</v>
      </c>
      <c r="F14992" s="260" t="s">
        <v>4704</v>
      </c>
      <c r="G14992" s="260" t="s">
        <v>2229</v>
      </c>
      <c r="H14992" s="265" t="s">
        <v>4380</v>
      </c>
      <c r="I14992" s="265" t="s">
        <v>120</v>
      </c>
      <c r="J14992" s="265">
        <v>-78.03</v>
      </c>
      <c r="K14992" s="83" t="str">
        <f>IFERROR(IFERROR(VLOOKUP(I14992,'DE-PARA'!B:D,3,0),VLOOKUP(I14992,'DE-PARA'!C:D,2,0)),"NÃO ENCONTRADO")</f>
        <v>Serviços</v>
      </c>
      <c r="L14992" s="50" t="str">
        <f>VLOOKUP(K14992,'Base -Receita-Despesa'!$B:$AS,1,FALSE)</f>
        <v>Serviços</v>
      </c>
    </row>
    <row r="14993" spans="1:12" x14ac:dyDescent="0.3">
      <c r="A14993" s="82" t="str">
        <f t="shared" si="468"/>
        <v>2019</v>
      </c>
      <c r="B14993" s="260" t="s">
        <v>2228</v>
      </c>
      <c r="C14993" s="261" t="s">
        <v>138</v>
      </c>
      <c r="D14993" s="74" t="str">
        <f t="shared" si="469"/>
        <v>set/2019</v>
      </c>
      <c r="E14993" s="264">
        <v>43714</v>
      </c>
      <c r="F14993" s="260">
        <v>1161</v>
      </c>
      <c r="G14993" s="260" t="s">
        <v>2229</v>
      </c>
      <c r="H14993" s="265" t="s">
        <v>4536</v>
      </c>
      <c r="I14993" s="265" t="s">
        <v>2182</v>
      </c>
      <c r="J14993" s="265">
        <v>-235</v>
      </c>
      <c r="K14993" s="83" t="str">
        <f>IFERROR(IFERROR(VLOOKUP(I14993,'DE-PARA'!B:D,3,0),VLOOKUP(I14993,'DE-PARA'!C:D,2,0)),"NÃO ENCONTRADO")</f>
        <v>Materiais</v>
      </c>
      <c r="L14993" s="50" t="str">
        <f>VLOOKUP(K14993,'Base -Receita-Despesa'!$B:$AS,1,FALSE)</f>
        <v>Materiais</v>
      </c>
    </row>
    <row r="14994" spans="1:12" x14ac:dyDescent="0.3">
      <c r="A14994" s="82" t="str">
        <f t="shared" si="468"/>
        <v>2019</v>
      </c>
      <c r="B14994" s="260" t="s">
        <v>2228</v>
      </c>
      <c r="C14994" s="261" t="s">
        <v>138</v>
      </c>
      <c r="D14994" s="74" t="str">
        <f t="shared" si="469"/>
        <v>set/2019</v>
      </c>
      <c r="E14994" s="264">
        <v>43714</v>
      </c>
      <c r="F14994" s="260">
        <v>1162</v>
      </c>
      <c r="G14994" s="260" t="s">
        <v>2229</v>
      </c>
      <c r="H14994" s="265" t="s">
        <v>4536</v>
      </c>
      <c r="I14994" s="265" t="s">
        <v>2182</v>
      </c>
      <c r="J14994" s="266">
        <v>-1062</v>
      </c>
      <c r="K14994" s="83" t="str">
        <f>IFERROR(IFERROR(VLOOKUP(I14994,'DE-PARA'!B:D,3,0),VLOOKUP(I14994,'DE-PARA'!C:D,2,0)),"NÃO ENCONTRADO")</f>
        <v>Materiais</v>
      </c>
      <c r="L14994" s="50" t="str">
        <f>VLOOKUP(K14994,'Base -Receita-Despesa'!$B:$AS,1,FALSE)</f>
        <v>Materiais</v>
      </c>
    </row>
    <row r="14995" spans="1:12" x14ac:dyDescent="0.3">
      <c r="A14995" s="82" t="str">
        <f t="shared" si="468"/>
        <v>2019</v>
      </c>
      <c r="B14995" s="260" t="s">
        <v>2228</v>
      </c>
      <c r="C14995" s="261" t="s">
        <v>138</v>
      </c>
      <c r="D14995" s="74" t="str">
        <f t="shared" si="469"/>
        <v>set/2019</v>
      </c>
      <c r="E14995" s="264">
        <v>43714</v>
      </c>
      <c r="F14995" s="260">
        <v>337870</v>
      </c>
      <c r="G14995" s="260" t="s">
        <v>2229</v>
      </c>
      <c r="H14995" s="265" t="s">
        <v>4386</v>
      </c>
      <c r="I14995" s="265" t="s">
        <v>2182</v>
      </c>
      <c r="J14995" s="266">
        <v>-1300</v>
      </c>
      <c r="K14995" s="83" t="str">
        <f>IFERROR(IFERROR(VLOOKUP(I14995,'DE-PARA'!B:D,3,0),VLOOKUP(I14995,'DE-PARA'!C:D,2,0)),"NÃO ENCONTRADO")</f>
        <v>Materiais</v>
      </c>
      <c r="L14995" s="50" t="str">
        <f>VLOOKUP(K14995,'Base -Receita-Despesa'!$B:$AS,1,FALSE)</f>
        <v>Materiais</v>
      </c>
    </row>
    <row r="14996" spans="1:12" x14ac:dyDescent="0.3">
      <c r="A14996" s="82" t="str">
        <f t="shared" si="468"/>
        <v>2019</v>
      </c>
      <c r="B14996" s="260" t="s">
        <v>2228</v>
      </c>
      <c r="C14996" s="261" t="s">
        <v>138</v>
      </c>
      <c r="D14996" s="74" t="str">
        <f t="shared" si="469"/>
        <v>set/2019</v>
      </c>
      <c r="E14996" s="264">
        <v>43714</v>
      </c>
      <c r="F14996" s="260">
        <v>337870</v>
      </c>
      <c r="G14996" s="260" t="s">
        <v>2229</v>
      </c>
      <c r="H14996" s="265" t="s">
        <v>4386</v>
      </c>
      <c r="I14996" s="265" t="s">
        <v>562</v>
      </c>
      <c r="J14996" s="265">
        <v>-27.08</v>
      </c>
      <c r="K14996" s="83" t="str">
        <f>IFERROR(IFERROR(VLOOKUP(I14996,'DE-PARA'!B:D,3,0),VLOOKUP(I14996,'DE-PARA'!C:D,2,0)),"NÃO ENCONTRADO")</f>
        <v>Outras Saídas</v>
      </c>
      <c r="L14996" s="50" t="str">
        <f>VLOOKUP(K14996,'Base -Receita-Despesa'!$B:$AS,1,FALSE)</f>
        <v>Outras Saídas</v>
      </c>
    </row>
    <row r="14997" spans="1:12" x14ac:dyDescent="0.3">
      <c r="A14997" s="82" t="str">
        <f t="shared" si="468"/>
        <v>2019</v>
      </c>
      <c r="B14997" s="260" t="s">
        <v>2228</v>
      </c>
      <c r="C14997" s="261" t="s">
        <v>138</v>
      </c>
      <c r="D14997" s="74" t="str">
        <f t="shared" si="469"/>
        <v>set/2019</v>
      </c>
      <c r="E14997" s="264">
        <v>43714</v>
      </c>
      <c r="F14997" s="260" t="s">
        <v>3646</v>
      </c>
      <c r="G14997" s="260" t="s">
        <v>2229</v>
      </c>
      <c r="H14997" s="270" t="s">
        <v>3189</v>
      </c>
      <c r="I14997" s="270" t="s">
        <v>2176</v>
      </c>
      <c r="J14997" s="266">
        <v>-6025.78</v>
      </c>
      <c r="K14997" s="83" t="str">
        <f>IFERROR(IFERROR(VLOOKUP(I14997,'DE-PARA'!B:D,3,0),VLOOKUP(I14997,'DE-PARA'!C:D,2,0)),"NÃO ENCONTRADO")</f>
        <v>Pessoal</v>
      </c>
      <c r="L14997" s="50" t="str">
        <f>VLOOKUP(K14997,'Base -Receita-Despesa'!$B:$AS,1,FALSE)</f>
        <v>Pessoal</v>
      </c>
    </row>
    <row r="14998" spans="1:12" x14ac:dyDescent="0.3">
      <c r="A14998" s="82" t="str">
        <f t="shared" si="468"/>
        <v>2019</v>
      </c>
      <c r="B14998" s="260" t="s">
        <v>2228</v>
      </c>
      <c r="C14998" s="261" t="s">
        <v>138</v>
      </c>
      <c r="D14998" s="74" t="str">
        <f t="shared" si="469"/>
        <v>set/2019</v>
      </c>
      <c r="E14998" s="264">
        <v>43714</v>
      </c>
      <c r="F14998" s="260" t="s">
        <v>3648</v>
      </c>
      <c r="G14998" s="260" t="s">
        <v>2229</v>
      </c>
      <c r="H14998" s="270" t="s">
        <v>3189</v>
      </c>
      <c r="I14998" s="270" t="s">
        <v>2176</v>
      </c>
      <c r="J14998" s="266">
        <v>-7535.02</v>
      </c>
      <c r="K14998" s="83" t="str">
        <f>IFERROR(IFERROR(VLOOKUP(I14998,'DE-PARA'!B:D,3,0),VLOOKUP(I14998,'DE-PARA'!C:D,2,0)),"NÃO ENCONTRADO")</f>
        <v>Pessoal</v>
      </c>
      <c r="L14998" s="50" t="str">
        <f>VLOOKUP(K14998,'Base -Receita-Despesa'!$B:$AS,1,FALSE)</f>
        <v>Pessoal</v>
      </c>
    </row>
    <row r="14999" spans="1:12" x14ac:dyDescent="0.3">
      <c r="A14999" s="82" t="str">
        <f t="shared" si="468"/>
        <v>2019</v>
      </c>
      <c r="B14999" s="260" t="s">
        <v>2228</v>
      </c>
      <c r="C14999" s="261" t="s">
        <v>138</v>
      </c>
      <c r="D14999" s="74" t="str">
        <f t="shared" si="469"/>
        <v>set/2019</v>
      </c>
      <c r="E14999" s="264">
        <v>43714</v>
      </c>
      <c r="F14999" s="260" t="s">
        <v>2813</v>
      </c>
      <c r="G14999" s="260" t="s">
        <v>2229</v>
      </c>
      <c r="H14999" s="270" t="s">
        <v>3189</v>
      </c>
      <c r="I14999" s="270" t="s">
        <v>2176</v>
      </c>
      <c r="J14999" s="266">
        <v>-3021.6</v>
      </c>
      <c r="K14999" s="83" t="str">
        <f>IFERROR(IFERROR(VLOOKUP(I14999,'DE-PARA'!B:D,3,0),VLOOKUP(I14999,'DE-PARA'!C:D,2,0)),"NÃO ENCONTRADO")</f>
        <v>Pessoal</v>
      </c>
      <c r="L14999" s="50" t="str">
        <f>VLOOKUP(K14999,'Base -Receita-Despesa'!$B:$AS,1,FALSE)</f>
        <v>Pessoal</v>
      </c>
    </row>
    <row r="15000" spans="1:12" x14ac:dyDescent="0.3">
      <c r="A15000" s="82" t="str">
        <f t="shared" si="468"/>
        <v>2019</v>
      </c>
      <c r="B15000" s="260" t="s">
        <v>2228</v>
      </c>
      <c r="C15000" s="261" t="s">
        <v>138</v>
      </c>
      <c r="D15000" s="74" t="str">
        <f t="shared" si="469"/>
        <v>set/2019</v>
      </c>
      <c r="E15000" s="264">
        <v>43714</v>
      </c>
      <c r="F15000" s="260" t="s">
        <v>3469</v>
      </c>
      <c r="G15000" s="260" t="s">
        <v>2229</v>
      </c>
      <c r="H15000" s="270" t="s">
        <v>3189</v>
      </c>
      <c r="I15000" s="270" t="s">
        <v>2176</v>
      </c>
      <c r="J15000" s="265">
        <v>-151.63</v>
      </c>
      <c r="K15000" s="83" t="str">
        <f>IFERROR(IFERROR(VLOOKUP(I15000,'DE-PARA'!B:D,3,0),VLOOKUP(I15000,'DE-PARA'!C:D,2,0)),"NÃO ENCONTRADO")</f>
        <v>Pessoal</v>
      </c>
      <c r="L15000" s="50" t="str">
        <f>VLOOKUP(K15000,'Base -Receita-Despesa'!$B:$AS,1,FALSE)</f>
        <v>Pessoal</v>
      </c>
    </row>
    <row r="15001" spans="1:12" x14ac:dyDescent="0.3">
      <c r="A15001" s="82" t="str">
        <f t="shared" si="468"/>
        <v>2019</v>
      </c>
      <c r="B15001" s="260" t="s">
        <v>2228</v>
      </c>
      <c r="C15001" s="261" t="s">
        <v>138</v>
      </c>
      <c r="D15001" s="74" t="str">
        <f t="shared" si="469"/>
        <v>set/2019</v>
      </c>
      <c r="E15001" s="264">
        <v>43714</v>
      </c>
      <c r="F15001" s="260" t="s">
        <v>2711</v>
      </c>
      <c r="G15001" s="260" t="s">
        <v>2229</v>
      </c>
      <c r="H15001" s="270" t="s">
        <v>3189</v>
      </c>
      <c r="I15001" s="270" t="s">
        <v>2176</v>
      </c>
      <c r="J15001" s="265">
        <v>-298.2</v>
      </c>
      <c r="K15001" s="83" t="str">
        <f>IFERROR(IFERROR(VLOOKUP(I15001,'DE-PARA'!B:D,3,0),VLOOKUP(I15001,'DE-PARA'!C:D,2,0)),"NÃO ENCONTRADO")</f>
        <v>Pessoal</v>
      </c>
      <c r="L15001" s="50" t="str">
        <f>VLOOKUP(K15001,'Base -Receita-Despesa'!$B:$AS,1,FALSE)</f>
        <v>Pessoal</v>
      </c>
    </row>
    <row r="15002" spans="1:12" x14ac:dyDescent="0.3">
      <c r="A15002" s="82" t="str">
        <f t="shared" si="468"/>
        <v>2019</v>
      </c>
      <c r="B15002" s="260" t="s">
        <v>2228</v>
      </c>
      <c r="C15002" s="261" t="s">
        <v>138</v>
      </c>
      <c r="D15002" s="74" t="str">
        <f t="shared" si="469"/>
        <v>set/2019</v>
      </c>
      <c r="E15002" s="264">
        <v>43714</v>
      </c>
      <c r="F15002" s="263" t="s">
        <v>2913</v>
      </c>
      <c r="G15002" s="260" t="s">
        <v>2229</v>
      </c>
      <c r="H15002" s="270" t="s">
        <v>3189</v>
      </c>
      <c r="I15002" s="270" t="s">
        <v>2176</v>
      </c>
      <c r="J15002" s="266">
        <v>-18603.38</v>
      </c>
      <c r="K15002" s="83" t="str">
        <f>IFERROR(IFERROR(VLOOKUP(I15002,'DE-PARA'!B:D,3,0),VLOOKUP(I15002,'DE-PARA'!C:D,2,0)),"NÃO ENCONTRADO")</f>
        <v>Pessoal</v>
      </c>
      <c r="L15002" s="50" t="str">
        <f>VLOOKUP(K15002,'Base -Receita-Despesa'!$B:$AS,1,FALSE)</f>
        <v>Pessoal</v>
      </c>
    </row>
    <row r="15003" spans="1:12" x14ac:dyDescent="0.3">
      <c r="A15003" s="82" t="str">
        <f t="shared" si="468"/>
        <v>2019</v>
      </c>
      <c r="B15003" s="260" t="s">
        <v>2228</v>
      </c>
      <c r="C15003" s="261" t="s">
        <v>138</v>
      </c>
      <c r="D15003" s="74" t="str">
        <f t="shared" si="469"/>
        <v>set/2019</v>
      </c>
      <c r="E15003" s="264">
        <v>43714</v>
      </c>
      <c r="F15003" s="260" t="s">
        <v>2914</v>
      </c>
      <c r="G15003" s="260" t="s">
        <v>2229</v>
      </c>
      <c r="H15003" s="270" t="s">
        <v>3189</v>
      </c>
      <c r="I15003" s="270" t="s">
        <v>2176</v>
      </c>
      <c r="J15003" s="266">
        <v>-18672.900000000001</v>
      </c>
      <c r="K15003" s="83" t="str">
        <f>IFERROR(IFERROR(VLOOKUP(I15003,'DE-PARA'!B:D,3,0),VLOOKUP(I15003,'DE-PARA'!C:D,2,0)),"NÃO ENCONTRADO")</f>
        <v>Pessoal</v>
      </c>
      <c r="L15003" s="50" t="str">
        <f>VLOOKUP(K15003,'Base -Receita-Despesa'!$B:$AS,1,FALSE)</f>
        <v>Pessoal</v>
      </c>
    </row>
    <row r="15004" spans="1:12" x14ac:dyDescent="0.3">
      <c r="A15004" s="82" t="str">
        <f t="shared" si="468"/>
        <v>2019</v>
      </c>
      <c r="B15004" s="260" t="s">
        <v>2228</v>
      </c>
      <c r="C15004" s="261" t="s">
        <v>138</v>
      </c>
      <c r="D15004" s="74" t="str">
        <f t="shared" si="469"/>
        <v>set/2019</v>
      </c>
      <c r="E15004" s="264">
        <v>43714</v>
      </c>
      <c r="F15004" s="260" t="s">
        <v>2716</v>
      </c>
      <c r="G15004" s="260" t="s">
        <v>2229</v>
      </c>
      <c r="H15004" s="270" t="s">
        <v>3189</v>
      </c>
      <c r="I15004" s="270" t="s">
        <v>2176</v>
      </c>
      <c r="J15004" s="266">
        <v>-18679.919999999998</v>
      </c>
      <c r="K15004" s="83" t="str">
        <f>IFERROR(IFERROR(VLOOKUP(I15004,'DE-PARA'!B:D,3,0),VLOOKUP(I15004,'DE-PARA'!C:D,2,0)),"NÃO ENCONTRADO")</f>
        <v>Pessoal</v>
      </c>
      <c r="L15004" s="50" t="str">
        <f>VLOOKUP(K15004,'Base -Receita-Despesa'!$B:$AS,1,FALSE)</f>
        <v>Pessoal</v>
      </c>
    </row>
    <row r="15005" spans="1:12" x14ac:dyDescent="0.3">
      <c r="A15005" s="82" t="str">
        <f t="shared" si="468"/>
        <v>2019</v>
      </c>
      <c r="B15005" s="260" t="s">
        <v>2228</v>
      </c>
      <c r="C15005" s="261" t="s">
        <v>138</v>
      </c>
      <c r="D15005" s="74" t="str">
        <f t="shared" si="469"/>
        <v>set/2019</v>
      </c>
      <c r="E15005" s="264">
        <v>43714</v>
      </c>
      <c r="F15005" s="260" t="s">
        <v>2915</v>
      </c>
      <c r="G15005" s="260" t="s">
        <v>2229</v>
      </c>
      <c r="H15005" s="270" t="s">
        <v>3189</v>
      </c>
      <c r="I15005" s="270" t="s">
        <v>2176</v>
      </c>
      <c r="J15005" s="266">
        <v>-23747.32</v>
      </c>
      <c r="K15005" s="83" t="str">
        <f>IFERROR(IFERROR(VLOOKUP(I15005,'DE-PARA'!B:D,3,0),VLOOKUP(I15005,'DE-PARA'!C:D,2,0)),"NÃO ENCONTRADO")</f>
        <v>Pessoal</v>
      </c>
      <c r="L15005" s="50" t="str">
        <f>VLOOKUP(K15005,'Base -Receita-Despesa'!$B:$AS,1,FALSE)</f>
        <v>Pessoal</v>
      </c>
    </row>
    <row r="15006" spans="1:12" x14ac:dyDescent="0.3">
      <c r="A15006" s="82" t="str">
        <f t="shared" si="468"/>
        <v>2019</v>
      </c>
      <c r="B15006" s="260" t="s">
        <v>2228</v>
      </c>
      <c r="C15006" s="261" t="s">
        <v>138</v>
      </c>
      <c r="D15006" s="74" t="str">
        <f t="shared" si="469"/>
        <v>set/2019</v>
      </c>
      <c r="E15006" s="264">
        <v>43714</v>
      </c>
      <c r="F15006" s="260" t="s">
        <v>3471</v>
      </c>
      <c r="G15006" s="260" t="s">
        <v>2229</v>
      </c>
      <c r="H15006" s="270" t="s">
        <v>3189</v>
      </c>
      <c r="I15006" s="270" t="s">
        <v>2176</v>
      </c>
      <c r="J15006" s="265">
        <v>-470.06</v>
      </c>
      <c r="K15006" s="83" t="str">
        <f>IFERROR(IFERROR(VLOOKUP(I15006,'DE-PARA'!B:D,3,0),VLOOKUP(I15006,'DE-PARA'!C:D,2,0)),"NÃO ENCONTRADO")</f>
        <v>Pessoal</v>
      </c>
      <c r="L15006" s="50" t="str">
        <f>VLOOKUP(K15006,'Base -Receita-Despesa'!$B:$AS,1,FALSE)</f>
        <v>Pessoal</v>
      </c>
    </row>
    <row r="15007" spans="1:12" x14ac:dyDescent="0.3">
      <c r="A15007" s="82" t="str">
        <f t="shared" si="468"/>
        <v>2019</v>
      </c>
      <c r="B15007" s="260" t="s">
        <v>2228</v>
      </c>
      <c r="C15007" s="261" t="s">
        <v>138</v>
      </c>
      <c r="D15007" s="74" t="str">
        <f t="shared" si="469"/>
        <v>set/2019</v>
      </c>
      <c r="E15007" s="264">
        <v>43714</v>
      </c>
      <c r="F15007" s="260" t="s">
        <v>3037</v>
      </c>
      <c r="G15007" s="260" t="s">
        <v>2229</v>
      </c>
      <c r="H15007" s="270" t="s">
        <v>3189</v>
      </c>
      <c r="I15007" s="270" t="s">
        <v>2176</v>
      </c>
      <c r="J15007" s="265">
        <v>-924.42</v>
      </c>
      <c r="K15007" s="83" t="str">
        <f>IFERROR(IFERROR(VLOOKUP(I15007,'DE-PARA'!B:D,3,0),VLOOKUP(I15007,'DE-PARA'!C:D,2,0)),"NÃO ENCONTRADO")</f>
        <v>Pessoal</v>
      </c>
      <c r="L15007" s="50" t="str">
        <f>VLOOKUP(K15007,'Base -Receita-Despesa'!$B:$AS,1,FALSE)</f>
        <v>Pessoal</v>
      </c>
    </row>
    <row r="15008" spans="1:12" x14ac:dyDescent="0.3">
      <c r="A15008" s="82" t="str">
        <f t="shared" si="468"/>
        <v>2019</v>
      </c>
      <c r="B15008" s="260" t="s">
        <v>2228</v>
      </c>
      <c r="C15008" s="261" t="s">
        <v>138</v>
      </c>
      <c r="D15008" s="74" t="str">
        <f t="shared" si="469"/>
        <v>set/2019</v>
      </c>
      <c r="E15008" s="264">
        <v>43714</v>
      </c>
      <c r="F15008" s="260">
        <v>764165</v>
      </c>
      <c r="G15008" s="260" t="s">
        <v>2324</v>
      </c>
      <c r="H15008" s="265" t="s">
        <v>4582</v>
      </c>
      <c r="I15008" s="265" t="s">
        <v>2181</v>
      </c>
      <c r="J15008" s="266">
        <v>-4776.6099999999997</v>
      </c>
      <c r="K15008" s="83" t="str">
        <f>IFERROR(IFERROR(VLOOKUP(I15008,'DE-PARA'!B:D,3,0),VLOOKUP(I15008,'DE-PARA'!C:D,2,0)),"NÃO ENCONTRADO")</f>
        <v>Materiais</v>
      </c>
      <c r="L15008" s="50" t="str">
        <f>VLOOKUP(K15008,'Base -Receita-Despesa'!$B:$AS,1,FALSE)</f>
        <v>Materiais</v>
      </c>
    </row>
    <row r="15009" spans="1:12" x14ac:dyDescent="0.3">
      <c r="A15009" s="82" t="str">
        <f t="shared" si="468"/>
        <v>2019</v>
      </c>
      <c r="B15009" s="260" t="s">
        <v>2228</v>
      </c>
      <c r="C15009" s="261" t="s">
        <v>138</v>
      </c>
      <c r="D15009" s="74" t="str">
        <f t="shared" si="469"/>
        <v>set/2019</v>
      </c>
      <c r="E15009" s="264">
        <v>43714</v>
      </c>
      <c r="F15009" s="260">
        <v>1425</v>
      </c>
      <c r="G15009" s="260" t="s">
        <v>2229</v>
      </c>
      <c r="H15009" s="265" t="s">
        <v>4705</v>
      </c>
      <c r="I15009" s="265" t="s">
        <v>2183</v>
      </c>
      <c r="J15009" s="265">
        <v>-590</v>
      </c>
      <c r="K15009" s="83" t="str">
        <f>IFERROR(IFERROR(VLOOKUP(I15009,'DE-PARA'!B:D,3,0),VLOOKUP(I15009,'DE-PARA'!C:D,2,0)),"NÃO ENCONTRADO")</f>
        <v>Materiais</v>
      </c>
      <c r="L15009" s="50" t="str">
        <f>VLOOKUP(K15009,'Base -Receita-Despesa'!$B:$AS,1,FALSE)</f>
        <v>Materiais</v>
      </c>
    </row>
    <row r="15010" spans="1:12" x14ac:dyDescent="0.3">
      <c r="A15010" s="82" t="str">
        <f t="shared" si="468"/>
        <v>2019</v>
      </c>
      <c r="B15010" s="260" t="s">
        <v>2228</v>
      </c>
      <c r="C15010" s="261" t="s">
        <v>138</v>
      </c>
      <c r="D15010" s="74" t="str">
        <f t="shared" si="469"/>
        <v>set/2019</v>
      </c>
      <c r="E15010" s="264">
        <v>43714</v>
      </c>
      <c r="F15010" s="260">
        <v>18813</v>
      </c>
      <c r="G15010" s="260" t="s">
        <v>2229</v>
      </c>
      <c r="H15010" s="265" t="s">
        <v>4515</v>
      </c>
      <c r="I15010" s="265" t="s">
        <v>2181</v>
      </c>
      <c r="J15010" s="266">
        <v>-2153.1999999999998</v>
      </c>
      <c r="K15010" s="83" t="str">
        <f>IFERROR(IFERROR(VLOOKUP(I15010,'DE-PARA'!B:D,3,0),VLOOKUP(I15010,'DE-PARA'!C:D,2,0)),"NÃO ENCONTRADO")</f>
        <v>Materiais</v>
      </c>
      <c r="L15010" s="50" t="str">
        <f>VLOOKUP(K15010,'Base -Receita-Despesa'!$B:$AS,1,FALSE)</f>
        <v>Materiais</v>
      </c>
    </row>
    <row r="15011" spans="1:12" x14ac:dyDescent="0.3">
      <c r="A15011" s="82" t="str">
        <f t="shared" si="468"/>
        <v>2019</v>
      </c>
      <c r="B15011" s="260" t="s">
        <v>2228</v>
      </c>
      <c r="C15011" s="261" t="s">
        <v>138</v>
      </c>
      <c r="D15011" s="74" t="str">
        <f t="shared" si="469"/>
        <v>set/2019</v>
      </c>
      <c r="E15011" s="264">
        <v>43714</v>
      </c>
      <c r="F15011" s="260">
        <v>18956</v>
      </c>
      <c r="G15011" s="260" t="s">
        <v>2229</v>
      </c>
      <c r="H15011" s="265" t="s">
        <v>4515</v>
      </c>
      <c r="I15011" s="265" t="s">
        <v>2181</v>
      </c>
      <c r="J15011" s="266">
        <v>-1165.5</v>
      </c>
      <c r="K15011" s="83" t="str">
        <f>IFERROR(IFERROR(VLOOKUP(I15011,'DE-PARA'!B:D,3,0),VLOOKUP(I15011,'DE-PARA'!C:D,2,0)),"NÃO ENCONTRADO")</f>
        <v>Materiais</v>
      </c>
      <c r="L15011" s="50" t="str">
        <f>VLOOKUP(K15011,'Base -Receita-Despesa'!$B:$AS,1,FALSE)</f>
        <v>Materiais</v>
      </c>
    </row>
    <row r="15012" spans="1:12" x14ac:dyDescent="0.3">
      <c r="A15012" s="82" t="str">
        <f t="shared" si="468"/>
        <v>2019</v>
      </c>
      <c r="B15012" s="260" t="s">
        <v>2228</v>
      </c>
      <c r="C15012" s="261" t="s">
        <v>138</v>
      </c>
      <c r="D15012" s="74" t="str">
        <f t="shared" si="469"/>
        <v>set/2019</v>
      </c>
      <c r="E15012" s="264">
        <v>43714</v>
      </c>
      <c r="F15012" s="260">
        <v>3191</v>
      </c>
      <c r="G15012" s="260" t="s">
        <v>2330</v>
      </c>
      <c r="H15012" s="265" t="s">
        <v>4706</v>
      </c>
      <c r="I15012" s="265" t="s">
        <v>2182</v>
      </c>
      <c r="J15012" s="265">
        <v>-335</v>
      </c>
      <c r="K15012" s="83" t="str">
        <f>IFERROR(IFERROR(VLOOKUP(I15012,'DE-PARA'!B:D,3,0),VLOOKUP(I15012,'DE-PARA'!C:D,2,0)),"NÃO ENCONTRADO")</f>
        <v>Materiais</v>
      </c>
      <c r="L15012" s="50" t="str">
        <f>VLOOKUP(K15012,'Base -Receita-Despesa'!$B:$AS,1,FALSE)</f>
        <v>Materiais</v>
      </c>
    </row>
    <row r="15013" spans="1:12" x14ac:dyDescent="0.3">
      <c r="A15013" s="82" t="str">
        <f t="shared" si="468"/>
        <v>2019</v>
      </c>
      <c r="B15013" s="260" t="s">
        <v>2228</v>
      </c>
      <c r="C15013" s="261" t="s">
        <v>138</v>
      </c>
      <c r="D15013" s="74" t="str">
        <f t="shared" si="469"/>
        <v>set/2019</v>
      </c>
      <c r="E15013" s="264">
        <v>43714</v>
      </c>
      <c r="F15013" s="260">
        <v>3191</v>
      </c>
      <c r="G15013" s="260" t="s">
        <v>2324</v>
      </c>
      <c r="H15013" s="265" t="s">
        <v>4706</v>
      </c>
      <c r="I15013" s="265" t="s">
        <v>2182</v>
      </c>
      <c r="J15013" s="265">
        <v>-335</v>
      </c>
      <c r="K15013" s="83" t="str">
        <f>IFERROR(IFERROR(VLOOKUP(I15013,'DE-PARA'!B:D,3,0),VLOOKUP(I15013,'DE-PARA'!C:D,2,0)),"NÃO ENCONTRADO")</f>
        <v>Materiais</v>
      </c>
      <c r="L15013" s="50" t="str">
        <f>VLOOKUP(K15013,'Base -Receita-Despesa'!$B:$AS,1,FALSE)</f>
        <v>Materiais</v>
      </c>
    </row>
    <row r="15014" spans="1:12" x14ac:dyDescent="0.3">
      <c r="A15014" s="82" t="str">
        <f t="shared" si="468"/>
        <v>2019</v>
      </c>
      <c r="B15014" s="260" t="s">
        <v>2228</v>
      </c>
      <c r="C15014" s="261" t="s">
        <v>138</v>
      </c>
      <c r="D15014" s="74" t="str">
        <f t="shared" si="469"/>
        <v>set/2019</v>
      </c>
      <c r="E15014" s="264">
        <v>43714</v>
      </c>
      <c r="F15014" s="260">
        <v>332624</v>
      </c>
      <c r="G15014" s="260" t="s">
        <v>2229</v>
      </c>
      <c r="H15014" s="265" t="s">
        <v>4707</v>
      </c>
      <c r="I15014" s="267" t="s">
        <v>2188</v>
      </c>
      <c r="J15014" s="266">
        <v>-2532.85</v>
      </c>
      <c r="K15014" s="83" t="str">
        <f>IFERROR(IFERROR(VLOOKUP(I15014,'DE-PARA'!B:D,3,0),VLOOKUP(I15014,'DE-PARA'!C:D,2,0)),"NÃO ENCONTRADO")</f>
        <v>Materiais</v>
      </c>
      <c r="L15014" s="50" t="str">
        <f>VLOOKUP(K15014,'Base -Receita-Despesa'!$B:$AS,1,FALSE)</f>
        <v>Materiais</v>
      </c>
    </row>
    <row r="15015" spans="1:12" x14ac:dyDescent="0.3">
      <c r="A15015" s="82" t="str">
        <f t="shared" si="468"/>
        <v>2019</v>
      </c>
      <c r="B15015" s="260" t="s">
        <v>2228</v>
      </c>
      <c r="C15015" s="261" t="s">
        <v>138</v>
      </c>
      <c r="D15015" s="74" t="str">
        <f t="shared" si="469"/>
        <v>set/2019</v>
      </c>
      <c r="E15015" s="264">
        <v>43714</v>
      </c>
      <c r="F15015" s="260" t="s">
        <v>4708</v>
      </c>
      <c r="G15015" s="260" t="s">
        <v>2229</v>
      </c>
      <c r="H15015" s="265" t="s">
        <v>2370</v>
      </c>
      <c r="I15015" s="265" t="s">
        <v>145</v>
      </c>
      <c r="J15015" s="265">
        <v>-79.86</v>
      </c>
      <c r="K15015" s="83" t="str">
        <f>IFERROR(IFERROR(VLOOKUP(I15015,'DE-PARA'!B:D,3,0),VLOOKUP(I15015,'DE-PARA'!C:D,2,0)),"NÃO ENCONTRADO")</f>
        <v>Serviços</v>
      </c>
      <c r="L15015" s="50" t="str">
        <f>VLOOKUP(K15015,'Base -Receita-Despesa'!$B:$AS,1,FALSE)</f>
        <v>Serviços</v>
      </c>
    </row>
    <row r="15016" spans="1:12" x14ac:dyDescent="0.3">
      <c r="A15016" s="82" t="str">
        <f t="shared" si="468"/>
        <v>2019</v>
      </c>
      <c r="B15016" s="260" t="s">
        <v>2228</v>
      </c>
      <c r="C15016" s="261" t="s">
        <v>138</v>
      </c>
      <c r="D15016" s="74" t="str">
        <f t="shared" si="469"/>
        <v>set/2019</v>
      </c>
      <c r="E15016" s="264">
        <v>43714</v>
      </c>
      <c r="F15016" s="260" t="s">
        <v>4709</v>
      </c>
      <c r="G15016" s="260" t="s">
        <v>2229</v>
      </c>
      <c r="H15016" s="265" t="s">
        <v>2370</v>
      </c>
      <c r="I15016" s="265" t="s">
        <v>145</v>
      </c>
      <c r="J15016" s="265">
        <v>-79.86</v>
      </c>
      <c r="K15016" s="83" t="str">
        <f>IFERROR(IFERROR(VLOOKUP(I15016,'DE-PARA'!B:D,3,0),VLOOKUP(I15016,'DE-PARA'!C:D,2,0)),"NÃO ENCONTRADO")</f>
        <v>Serviços</v>
      </c>
      <c r="L15016" s="50" t="str">
        <f>VLOOKUP(K15016,'Base -Receita-Despesa'!$B:$AS,1,FALSE)</f>
        <v>Serviços</v>
      </c>
    </row>
    <row r="15017" spans="1:12" x14ac:dyDescent="0.3">
      <c r="A15017" s="82" t="str">
        <f t="shared" si="468"/>
        <v>2019</v>
      </c>
      <c r="B15017" s="260" t="s">
        <v>2228</v>
      </c>
      <c r="C15017" s="261" t="s">
        <v>138</v>
      </c>
      <c r="D15017" s="74" t="str">
        <f t="shared" si="469"/>
        <v>set/2019</v>
      </c>
      <c r="E15017" s="264">
        <v>43714</v>
      </c>
      <c r="F15017" s="260" t="s">
        <v>4710</v>
      </c>
      <c r="G15017" s="260" t="s">
        <v>2229</v>
      </c>
      <c r="H15017" s="265" t="s">
        <v>2370</v>
      </c>
      <c r="I15017" s="265" t="s">
        <v>145</v>
      </c>
      <c r="J15017" s="265">
        <v>-79.86</v>
      </c>
      <c r="K15017" s="83" t="str">
        <f>IFERROR(IFERROR(VLOOKUP(I15017,'DE-PARA'!B:D,3,0),VLOOKUP(I15017,'DE-PARA'!C:D,2,0)),"NÃO ENCONTRADO")</f>
        <v>Serviços</v>
      </c>
      <c r="L15017" s="50" t="str">
        <f>VLOOKUP(K15017,'Base -Receita-Despesa'!$B:$AS,1,FALSE)</f>
        <v>Serviços</v>
      </c>
    </row>
    <row r="15018" spans="1:12" x14ac:dyDescent="0.3">
      <c r="A15018" s="82" t="str">
        <f t="shared" ref="A15018:A15081" si="470">IF(K15018="NÃO ENCONTRADO",0,RIGHT(D15018,4))</f>
        <v>2019</v>
      </c>
      <c r="B15018" s="260" t="s">
        <v>2228</v>
      </c>
      <c r="C15018" s="261" t="s">
        <v>138</v>
      </c>
      <c r="D15018" s="74" t="str">
        <f t="shared" si="469"/>
        <v>set/2019</v>
      </c>
      <c r="E15018" s="264">
        <v>43714</v>
      </c>
      <c r="F15018" s="260" t="s">
        <v>4711</v>
      </c>
      <c r="G15018" s="260" t="s">
        <v>2229</v>
      </c>
      <c r="H15018" s="265" t="s">
        <v>2370</v>
      </c>
      <c r="I15018" s="265" t="s">
        <v>145</v>
      </c>
      <c r="J15018" s="265">
        <v>-247.57</v>
      </c>
      <c r="K15018" s="83" t="str">
        <f>IFERROR(IFERROR(VLOOKUP(I15018,'DE-PARA'!B:D,3,0),VLOOKUP(I15018,'DE-PARA'!C:D,2,0)),"NÃO ENCONTRADO")</f>
        <v>Serviços</v>
      </c>
      <c r="L15018" s="50" t="str">
        <f>VLOOKUP(K15018,'Base -Receita-Despesa'!$B:$AS,1,FALSE)</f>
        <v>Serviços</v>
      </c>
    </row>
    <row r="15019" spans="1:12" x14ac:dyDescent="0.3">
      <c r="A15019" s="82" t="str">
        <f t="shared" si="470"/>
        <v>2019</v>
      </c>
      <c r="B15019" s="260" t="s">
        <v>2228</v>
      </c>
      <c r="C15019" s="261" t="s">
        <v>138</v>
      </c>
      <c r="D15019" s="74" t="str">
        <f t="shared" si="469"/>
        <v>set/2019</v>
      </c>
      <c r="E15019" s="264">
        <v>43714</v>
      </c>
      <c r="F15019" s="260" t="s">
        <v>4712</v>
      </c>
      <c r="G15019" s="260" t="s">
        <v>2229</v>
      </c>
      <c r="H15019" s="265" t="s">
        <v>2370</v>
      </c>
      <c r="I15019" s="265" t="s">
        <v>145</v>
      </c>
      <c r="J15019" s="265">
        <v>-247.57</v>
      </c>
      <c r="K15019" s="83" t="str">
        <f>IFERROR(IFERROR(VLOOKUP(I15019,'DE-PARA'!B:D,3,0),VLOOKUP(I15019,'DE-PARA'!C:D,2,0)),"NÃO ENCONTRADO")</f>
        <v>Serviços</v>
      </c>
      <c r="L15019" s="50" t="str">
        <f>VLOOKUP(K15019,'Base -Receita-Despesa'!$B:$AS,1,FALSE)</f>
        <v>Serviços</v>
      </c>
    </row>
    <row r="15020" spans="1:12" x14ac:dyDescent="0.3">
      <c r="A15020" s="82" t="str">
        <f t="shared" si="470"/>
        <v>2019</v>
      </c>
      <c r="B15020" s="260" t="s">
        <v>2228</v>
      </c>
      <c r="C15020" s="261" t="s">
        <v>138</v>
      </c>
      <c r="D15020" s="74" t="str">
        <f t="shared" si="469"/>
        <v>set/2019</v>
      </c>
      <c r="E15020" s="264">
        <v>43714</v>
      </c>
      <c r="F15020" s="260" t="s">
        <v>4713</v>
      </c>
      <c r="G15020" s="260" t="s">
        <v>2229</v>
      </c>
      <c r="H15020" s="265" t="s">
        <v>257</v>
      </c>
      <c r="I15020" s="265" t="s">
        <v>145</v>
      </c>
      <c r="J15020" s="265">
        <v>-14.6</v>
      </c>
      <c r="K15020" s="83" t="str">
        <f>IFERROR(IFERROR(VLOOKUP(I15020,'DE-PARA'!B:D,3,0),VLOOKUP(I15020,'DE-PARA'!C:D,2,0)),"NÃO ENCONTRADO")</f>
        <v>Serviços</v>
      </c>
      <c r="L15020" s="50" t="str">
        <f>VLOOKUP(K15020,'Base -Receita-Despesa'!$B:$AS,1,FALSE)</f>
        <v>Serviços</v>
      </c>
    </row>
    <row r="15021" spans="1:12" x14ac:dyDescent="0.3">
      <c r="A15021" s="82" t="str">
        <f t="shared" si="470"/>
        <v>2019</v>
      </c>
      <c r="B15021" s="260" t="s">
        <v>2228</v>
      </c>
      <c r="C15021" s="261" t="s">
        <v>138</v>
      </c>
      <c r="D15021" s="74" t="str">
        <f t="shared" si="469"/>
        <v>set/2019</v>
      </c>
      <c r="E15021" s="264">
        <v>43714</v>
      </c>
      <c r="F15021" s="260">
        <v>1</v>
      </c>
      <c r="G15021" s="260" t="s">
        <v>2238</v>
      </c>
      <c r="H15021" s="265" t="s">
        <v>4547</v>
      </c>
      <c r="I15021" s="267" t="s">
        <v>2217</v>
      </c>
      <c r="J15021" s="266">
        <v>-1166.67</v>
      </c>
      <c r="K15021" s="83" t="str">
        <f>IFERROR(IFERROR(VLOOKUP(I15021,'DE-PARA'!B:D,3,0),VLOOKUP(I15021,'DE-PARA'!C:D,2,0)),"NÃO ENCONTRADO")</f>
        <v>Investimentos</v>
      </c>
      <c r="L15021" s="50" t="str">
        <f>VLOOKUP(K15021,'Base -Receita-Despesa'!$B:$AS,1,FALSE)</f>
        <v>Investimentos</v>
      </c>
    </row>
    <row r="15022" spans="1:12" x14ac:dyDescent="0.3">
      <c r="A15022" s="82" t="str">
        <f t="shared" si="470"/>
        <v>2019</v>
      </c>
      <c r="B15022" s="260" t="s">
        <v>2228</v>
      </c>
      <c r="C15022" s="261" t="s">
        <v>138</v>
      </c>
      <c r="D15022" s="74" t="str">
        <f t="shared" si="469"/>
        <v>set/2019</v>
      </c>
      <c r="E15022" s="264">
        <v>43714</v>
      </c>
      <c r="F15022" s="260" t="s">
        <v>1070</v>
      </c>
      <c r="G15022" s="260" t="s">
        <v>2229</v>
      </c>
      <c r="H15022" s="265" t="s">
        <v>1071</v>
      </c>
      <c r="I15022" s="265" t="s">
        <v>2237</v>
      </c>
      <c r="J15022" s="266">
        <v>164253.43</v>
      </c>
      <c r="K15022" s="83" t="str">
        <f>IFERROR(IFERROR(VLOOKUP(I15022,'DE-PARA'!B:D,3,0),VLOOKUP(I15022,'DE-PARA'!C:D,2,0)),"NÃO ENCONTRADO")</f>
        <v>Entrada Conta Aplicação (+)</v>
      </c>
      <c r="L15022" s="50" t="str">
        <f>VLOOKUP(K15022,'Base -Receita-Despesa'!$B:$AS,1,FALSE)</f>
        <v>ENTRADA CONTA APLICAÇÃO (+)</v>
      </c>
    </row>
    <row r="15023" spans="1:12" x14ac:dyDescent="0.3">
      <c r="A15023" s="82" t="str">
        <f t="shared" si="470"/>
        <v>2019</v>
      </c>
      <c r="B15023" s="260" t="s">
        <v>2228</v>
      </c>
      <c r="C15023" s="261" t="s">
        <v>138</v>
      </c>
      <c r="D15023" s="74" t="str">
        <f t="shared" si="469"/>
        <v>set/2019</v>
      </c>
      <c r="E15023" s="264">
        <v>43714</v>
      </c>
      <c r="F15023" s="260" t="s">
        <v>1261</v>
      </c>
      <c r="G15023" s="260" t="s">
        <v>2229</v>
      </c>
      <c r="H15023" s="265" t="s">
        <v>2250</v>
      </c>
      <c r="I15023" s="265" t="s">
        <v>135</v>
      </c>
      <c r="J15023" s="265">
        <v>-9.5</v>
      </c>
      <c r="K15023" s="83" t="str">
        <f>IFERROR(IFERROR(VLOOKUP(I15023,'DE-PARA'!B:D,3,0),VLOOKUP(I15023,'DE-PARA'!C:D,2,0)),"NÃO ENCONTRADO")</f>
        <v>Outras Saídas</v>
      </c>
      <c r="L15023" s="50" t="str">
        <f>VLOOKUP(K15023,'Base -Receita-Despesa'!$B:$AS,1,FALSE)</f>
        <v>Outras Saídas</v>
      </c>
    </row>
    <row r="15024" spans="1:12" x14ac:dyDescent="0.3">
      <c r="A15024" s="82" t="str">
        <f t="shared" si="470"/>
        <v>2019</v>
      </c>
      <c r="B15024" s="260" t="s">
        <v>2228</v>
      </c>
      <c r="C15024" s="261" t="s">
        <v>138</v>
      </c>
      <c r="D15024" s="74" t="str">
        <f t="shared" si="469"/>
        <v>set/2019</v>
      </c>
      <c r="E15024" s="264">
        <v>43714</v>
      </c>
      <c r="F15024" s="260" t="s">
        <v>1261</v>
      </c>
      <c r="G15024" s="260" t="s">
        <v>2229</v>
      </c>
      <c r="H15024" s="265" t="s">
        <v>2250</v>
      </c>
      <c r="I15024" s="265" t="s">
        <v>135</v>
      </c>
      <c r="J15024" s="265">
        <v>-9.5</v>
      </c>
      <c r="K15024" s="83" t="str">
        <f>IFERROR(IFERROR(VLOOKUP(I15024,'DE-PARA'!B:D,3,0),VLOOKUP(I15024,'DE-PARA'!C:D,2,0)),"NÃO ENCONTRADO")</f>
        <v>Outras Saídas</v>
      </c>
      <c r="L15024" s="50" t="str">
        <f>VLOOKUP(K15024,'Base -Receita-Despesa'!$B:$AS,1,FALSE)</f>
        <v>Outras Saídas</v>
      </c>
    </row>
    <row r="15025" spans="1:12" x14ac:dyDescent="0.3">
      <c r="A15025" s="82" t="str">
        <f t="shared" si="470"/>
        <v>2019</v>
      </c>
      <c r="B15025" s="260" t="s">
        <v>2228</v>
      </c>
      <c r="C15025" s="261" t="s">
        <v>138</v>
      </c>
      <c r="D15025" s="74" t="str">
        <f t="shared" si="469"/>
        <v>set/2019</v>
      </c>
      <c r="E15025" s="264">
        <v>43714</v>
      </c>
      <c r="F15025" s="260" t="s">
        <v>1261</v>
      </c>
      <c r="G15025" s="260" t="s">
        <v>2229</v>
      </c>
      <c r="H15025" s="265" t="s">
        <v>2250</v>
      </c>
      <c r="I15025" s="265" t="s">
        <v>135</v>
      </c>
      <c r="J15025" s="265">
        <v>-9.5</v>
      </c>
      <c r="K15025" s="83" t="str">
        <f>IFERROR(IFERROR(VLOOKUP(I15025,'DE-PARA'!B:D,3,0),VLOOKUP(I15025,'DE-PARA'!C:D,2,0)),"NÃO ENCONTRADO")</f>
        <v>Outras Saídas</v>
      </c>
      <c r="L15025" s="50" t="str">
        <f>VLOOKUP(K15025,'Base -Receita-Despesa'!$B:$AS,1,FALSE)</f>
        <v>Outras Saídas</v>
      </c>
    </row>
    <row r="15026" spans="1:12" x14ac:dyDescent="0.3">
      <c r="A15026" s="82" t="str">
        <f t="shared" si="470"/>
        <v>2019</v>
      </c>
      <c r="B15026" s="260" t="s">
        <v>2228</v>
      </c>
      <c r="C15026" s="261" t="s">
        <v>138</v>
      </c>
      <c r="D15026" s="74" t="str">
        <f t="shared" si="469"/>
        <v>set/2019</v>
      </c>
      <c r="E15026" s="264">
        <v>43714</v>
      </c>
      <c r="F15026" s="260" t="s">
        <v>1261</v>
      </c>
      <c r="G15026" s="260" t="s">
        <v>2229</v>
      </c>
      <c r="H15026" s="265" t="s">
        <v>2250</v>
      </c>
      <c r="I15026" s="265" t="s">
        <v>135</v>
      </c>
      <c r="J15026" s="265">
        <v>-9.5</v>
      </c>
      <c r="K15026" s="83" t="str">
        <f>IFERROR(IFERROR(VLOOKUP(I15026,'DE-PARA'!B:D,3,0),VLOOKUP(I15026,'DE-PARA'!C:D,2,0)),"NÃO ENCONTRADO")</f>
        <v>Outras Saídas</v>
      </c>
      <c r="L15026" s="50" t="str">
        <f>VLOOKUP(K15026,'Base -Receita-Despesa'!$B:$AS,1,FALSE)</f>
        <v>Outras Saídas</v>
      </c>
    </row>
    <row r="15027" spans="1:12" x14ac:dyDescent="0.3">
      <c r="A15027" s="82" t="str">
        <f t="shared" si="470"/>
        <v>2019</v>
      </c>
      <c r="B15027" s="260" t="s">
        <v>2228</v>
      </c>
      <c r="C15027" s="261" t="s">
        <v>138</v>
      </c>
      <c r="D15027" s="74" t="str">
        <f t="shared" si="469"/>
        <v>set/2019</v>
      </c>
      <c r="E15027" s="264">
        <v>43714</v>
      </c>
      <c r="F15027" s="260" t="s">
        <v>1261</v>
      </c>
      <c r="G15027" s="260" t="s">
        <v>2229</v>
      </c>
      <c r="H15027" s="265" t="s">
        <v>2250</v>
      </c>
      <c r="I15027" s="265" t="s">
        <v>135</v>
      </c>
      <c r="J15027" s="265">
        <v>-9.5</v>
      </c>
      <c r="K15027" s="83" t="str">
        <f>IFERROR(IFERROR(VLOOKUP(I15027,'DE-PARA'!B:D,3,0),VLOOKUP(I15027,'DE-PARA'!C:D,2,0)),"NÃO ENCONTRADO")</f>
        <v>Outras Saídas</v>
      </c>
      <c r="L15027" s="50" t="str">
        <f>VLOOKUP(K15027,'Base -Receita-Despesa'!$B:$AS,1,FALSE)</f>
        <v>Outras Saídas</v>
      </c>
    </row>
    <row r="15028" spans="1:12" x14ac:dyDescent="0.3">
      <c r="A15028" s="82" t="str">
        <f t="shared" si="470"/>
        <v>2019</v>
      </c>
      <c r="B15028" s="260" t="s">
        <v>2228</v>
      </c>
      <c r="C15028" s="261" t="s">
        <v>138</v>
      </c>
      <c r="D15028" s="74" t="str">
        <f t="shared" si="469"/>
        <v>set/2019</v>
      </c>
      <c r="E15028" s="264">
        <v>43714</v>
      </c>
      <c r="F15028" s="260" t="s">
        <v>1261</v>
      </c>
      <c r="G15028" s="260" t="s">
        <v>2229</v>
      </c>
      <c r="H15028" s="265" t="s">
        <v>2250</v>
      </c>
      <c r="I15028" s="265" t="s">
        <v>135</v>
      </c>
      <c r="J15028" s="265">
        <v>-9.5</v>
      </c>
      <c r="K15028" s="83" t="str">
        <f>IFERROR(IFERROR(VLOOKUP(I15028,'DE-PARA'!B:D,3,0),VLOOKUP(I15028,'DE-PARA'!C:D,2,0)),"NÃO ENCONTRADO")</f>
        <v>Outras Saídas</v>
      </c>
      <c r="L15028" s="50" t="str">
        <f>VLOOKUP(K15028,'Base -Receita-Despesa'!$B:$AS,1,FALSE)</f>
        <v>Outras Saídas</v>
      </c>
    </row>
    <row r="15029" spans="1:12" x14ac:dyDescent="0.3">
      <c r="A15029" s="82" t="str">
        <f t="shared" si="470"/>
        <v>2019</v>
      </c>
      <c r="B15029" s="260" t="s">
        <v>2228</v>
      </c>
      <c r="C15029" s="261" t="s">
        <v>138</v>
      </c>
      <c r="D15029" s="74" t="str">
        <f t="shared" si="469"/>
        <v>set/2019</v>
      </c>
      <c r="E15029" s="264">
        <v>43714</v>
      </c>
      <c r="F15029" s="260" t="s">
        <v>1261</v>
      </c>
      <c r="G15029" s="260" t="s">
        <v>2229</v>
      </c>
      <c r="H15029" s="265" t="s">
        <v>2250</v>
      </c>
      <c r="I15029" s="265" t="s">
        <v>135</v>
      </c>
      <c r="J15029" s="265">
        <v>-9.5</v>
      </c>
      <c r="K15029" s="83" t="str">
        <f>IFERROR(IFERROR(VLOOKUP(I15029,'DE-PARA'!B:D,3,0),VLOOKUP(I15029,'DE-PARA'!C:D,2,0)),"NÃO ENCONTRADO")</f>
        <v>Outras Saídas</v>
      </c>
      <c r="L15029" s="50" t="str">
        <f>VLOOKUP(K15029,'Base -Receita-Despesa'!$B:$AS,1,FALSE)</f>
        <v>Outras Saídas</v>
      </c>
    </row>
    <row r="15030" spans="1:12" x14ac:dyDescent="0.3">
      <c r="A15030" s="82" t="str">
        <f t="shared" si="470"/>
        <v>2019</v>
      </c>
      <c r="B15030" s="260" t="s">
        <v>2228</v>
      </c>
      <c r="C15030" s="261" t="s">
        <v>138</v>
      </c>
      <c r="D15030" s="74" t="str">
        <f t="shared" si="469"/>
        <v>set/2019</v>
      </c>
      <c r="E15030" s="264">
        <v>43714</v>
      </c>
      <c r="F15030" s="260" t="s">
        <v>1261</v>
      </c>
      <c r="G15030" s="260" t="s">
        <v>2229</v>
      </c>
      <c r="H15030" s="265" t="s">
        <v>2250</v>
      </c>
      <c r="I15030" s="265" t="s">
        <v>135</v>
      </c>
      <c r="J15030" s="265">
        <v>-9.5</v>
      </c>
      <c r="K15030" s="83" t="str">
        <f>IFERROR(IFERROR(VLOOKUP(I15030,'DE-PARA'!B:D,3,0),VLOOKUP(I15030,'DE-PARA'!C:D,2,0)),"NÃO ENCONTRADO")</f>
        <v>Outras Saídas</v>
      </c>
      <c r="L15030" s="50" t="str">
        <f>VLOOKUP(K15030,'Base -Receita-Despesa'!$B:$AS,1,FALSE)</f>
        <v>Outras Saídas</v>
      </c>
    </row>
    <row r="15031" spans="1:12" x14ac:dyDescent="0.3">
      <c r="A15031" s="82" t="str">
        <f t="shared" si="470"/>
        <v>2019</v>
      </c>
      <c r="B15031" s="260" t="s">
        <v>2228</v>
      </c>
      <c r="C15031" s="261" t="s">
        <v>138</v>
      </c>
      <c r="D15031" s="74" t="str">
        <f t="shared" si="469"/>
        <v>set/2019</v>
      </c>
      <c r="E15031" s="264">
        <v>43714</v>
      </c>
      <c r="F15031" s="260" t="s">
        <v>1261</v>
      </c>
      <c r="G15031" s="260" t="s">
        <v>2229</v>
      </c>
      <c r="H15031" s="265" t="s">
        <v>2250</v>
      </c>
      <c r="I15031" s="265" t="s">
        <v>135</v>
      </c>
      <c r="J15031" s="265">
        <v>-9.5</v>
      </c>
      <c r="K15031" s="83" t="str">
        <f>IFERROR(IFERROR(VLOOKUP(I15031,'DE-PARA'!B:D,3,0),VLOOKUP(I15031,'DE-PARA'!C:D,2,0)),"NÃO ENCONTRADO")</f>
        <v>Outras Saídas</v>
      </c>
      <c r="L15031" s="50" t="str">
        <f>VLOOKUP(K15031,'Base -Receita-Despesa'!$B:$AS,1,FALSE)</f>
        <v>Outras Saídas</v>
      </c>
    </row>
    <row r="15032" spans="1:12" x14ac:dyDescent="0.3">
      <c r="A15032" s="82" t="str">
        <f t="shared" si="470"/>
        <v>2019</v>
      </c>
      <c r="B15032" s="260" t="s">
        <v>2228</v>
      </c>
      <c r="C15032" s="261" t="s">
        <v>138</v>
      </c>
      <c r="D15032" s="74" t="str">
        <f t="shared" si="469"/>
        <v>set/2019</v>
      </c>
      <c r="E15032" s="264">
        <v>43714</v>
      </c>
      <c r="F15032" s="260" t="s">
        <v>1261</v>
      </c>
      <c r="G15032" s="260" t="s">
        <v>2229</v>
      </c>
      <c r="H15032" s="265" t="s">
        <v>2250</v>
      </c>
      <c r="I15032" s="265" t="s">
        <v>135</v>
      </c>
      <c r="J15032" s="265">
        <v>-9.5</v>
      </c>
      <c r="K15032" s="83" t="str">
        <f>IFERROR(IFERROR(VLOOKUP(I15032,'DE-PARA'!B:D,3,0),VLOOKUP(I15032,'DE-PARA'!C:D,2,0)),"NÃO ENCONTRADO")</f>
        <v>Outras Saídas</v>
      </c>
      <c r="L15032" s="50" t="str">
        <f>VLOOKUP(K15032,'Base -Receita-Despesa'!$B:$AS,1,FALSE)</f>
        <v>Outras Saídas</v>
      </c>
    </row>
    <row r="15033" spans="1:12" x14ac:dyDescent="0.3">
      <c r="A15033" s="82" t="str">
        <f t="shared" si="470"/>
        <v>2019</v>
      </c>
      <c r="B15033" s="260" t="s">
        <v>2228</v>
      </c>
      <c r="C15033" s="261" t="s">
        <v>138</v>
      </c>
      <c r="D15033" s="74" t="str">
        <f t="shared" si="469"/>
        <v>set/2019</v>
      </c>
      <c r="E15033" s="264">
        <v>43714</v>
      </c>
      <c r="F15033" s="260" t="s">
        <v>1261</v>
      </c>
      <c r="G15033" s="260" t="s">
        <v>2229</v>
      </c>
      <c r="H15033" s="265" t="s">
        <v>2250</v>
      </c>
      <c r="I15033" s="265" t="s">
        <v>135</v>
      </c>
      <c r="J15033" s="265">
        <v>-9.5</v>
      </c>
      <c r="K15033" s="83" t="str">
        <f>IFERROR(IFERROR(VLOOKUP(I15033,'DE-PARA'!B:D,3,0),VLOOKUP(I15033,'DE-PARA'!C:D,2,0)),"NÃO ENCONTRADO")</f>
        <v>Outras Saídas</v>
      </c>
      <c r="L15033" s="50" t="str">
        <f>VLOOKUP(K15033,'Base -Receita-Despesa'!$B:$AS,1,FALSE)</f>
        <v>Outras Saídas</v>
      </c>
    </row>
    <row r="15034" spans="1:12" x14ac:dyDescent="0.3">
      <c r="A15034" s="82" t="str">
        <f t="shared" si="470"/>
        <v>2019</v>
      </c>
      <c r="B15034" s="260" t="s">
        <v>2228</v>
      </c>
      <c r="C15034" s="261" t="s">
        <v>138</v>
      </c>
      <c r="D15034" s="74" t="str">
        <f t="shared" si="469"/>
        <v>set/2019</v>
      </c>
      <c r="E15034" s="264">
        <v>43714</v>
      </c>
      <c r="F15034" s="260" t="s">
        <v>1261</v>
      </c>
      <c r="G15034" s="260" t="s">
        <v>2229</v>
      </c>
      <c r="H15034" s="265" t="s">
        <v>2250</v>
      </c>
      <c r="I15034" s="265" t="s">
        <v>135</v>
      </c>
      <c r="J15034" s="265">
        <v>-9.5</v>
      </c>
      <c r="K15034" s="83" t="str">
        <f>IFERROR(IFERROR(VLOOKUP(I15034,'DE-PARA'!B:D,3,0),VLOOKUP(I15034,'DE-PARA'!C:D,2,0)),"NÃO ENCONTRADO")</f>
        <v>Outras Saídas</v>
      </c>
      <c r="L15034" s="50" t="str">
        <f>VLOOKUP(K15034,'Base -Receita-Despesa'!$B:$AS,1,FALSE)</f>
        <v>Outras Saídas</v>
      </c>
    </row>
    <row r="15035" spans="1:12" x14ac:dyDescent="0.3">
      <c r="A15035" s="82" t="str">
        <f t="shared" si="470"/>
        <v>2019</v>
      </c>
      <c r="B15035" s="260" t="s">
        <v>2228</v>
      </c>
      <c r="C15035" s="261" t="s">
        <v>138</v>
      </c>
      <c r="D15035" s="74" t="str">
        <f t="shared" si="469"/>
        <v>set/2019</v>
      </c>
      <c r="E15035" s="264">
        <v>43714</v>
      </c>
      <c r="F15035" s="260" t="s">
        <v>1261</v>
      </c>
      <c r="G15035" s="260" t="s">
        <v>2229</v>
      </c>
      <c r="H15035" s="265" t="s">
        <v>2250</v>
      </c>
      <c r="I15035" s="265" t="s">
        <v>135</v>
      </c>
      <c r="J15035" s="265">
        <v>-9.5</v>
      </c>
      <c r="K15035" s="83" t="str">
        <f>IFERROR(IFERROR(VLOOKUP(I15035,'DE-PARA'!B:D,3,0),VLOOKUP(I15035,'DE-PARA'!C:D,2,0)),"NÃO ENCONTRADO")</f>
        <v>Outras Saídas</v>
      </c>
      <c r="L15035" s="50" t="str">
        <f>VLOOKUP(K15035,'Base -Receita-Despesa'!$B:$AS,1,FALSE)</f>
        <v>Outras Saídas</v>
      </c>
    </row>
    <row r="15036" spans="1:12" x14ac:dyDescent="0.3">
      <c r="A15036" s="82" t="str">
        <f t="shared" si="470"/>
        <v>2019</v>
      </c>
      <c r="B15036" s="260" t="s">
        <v>2228</v>
      </c>
      <c r="C15036" s="261" t="s">
        <v>138</v>
      </c>
      <c r="D15036" s="74" t="str">
        <f t="shared" si="469"/>
        <v>set/2019</v>
      </c>
      <c r="E15036" s="264">
        <v>43714</v>
      </c>
      <c r="F15036" s="260" t="s">
        <v>1261</v>
      </c>
      <c r="G15036" s="260" t="s">
        <v>2229</v>
      </c>
      <c r="H15036" s="265" t="s">
        <v>2250</v>
      </c>
      <c r="I15036" s="265" t="s">
        <v>135</v>
      </c>
      <c r="J15036" s="265">
        <v>-9.5</v>
      </c>
      <c r="K15036" s="83" t="str">
        <f>IFERROR(IFERROR(VLOOKUP(I15036,'DE-PARA'!B:D,3,0),VLOOKUP(I15036,'DE-PARA'!C:D,2,0)),"NÃO ENCONTRADO")</f>
        <v>Outras Saídas</v>
      </c>
      <c r="L15036" s="50" t="str">
        <f>VLOOKUP(K15036,'Base -Receita-Despesa'!$B:$AS,1,FALSE)</f>
        <v>Outras Saídas</v>
      </c>
    </row>
    <row r="15037" spans="1:12" x14ac:dyDescent="0.3">
      <c r="A15037" s="82" t="str">
        <f t="shared" si="470"/>
        <v>2019</v>
      </c>
      <c r="B15037" s="260" t="s">
        <v>2228</v>
      </c>
      <c r="C15037" s="261" t="s">
        <v>138</v>
      </c>
      <c r="D15037" s="74" t="str">
        <f t="shared" si="469"/>
        <v>set/2019</v>
      </c>
      <c r="E15037" s="264">
        <v>43714</v>
      </c>
      <c r="F15037" s="260" t="s">
        <v>1261</v>
      </c>
      <c r="G15037" s="260" t="s">
        <v>2229</v>
      </c>
      <c r="H15037" s="265" t="s">
        <v>2250</v>
      </c>
      <c r="I15037" s="265" t="s">
        <v>135</v>
      </c>
      <c r="J15037" s="265">
        <v>-9.5</v>
      </c>
      <c r="K15037" s="83" t="str">
        <f>IFERROR(IFERROR(VLOOKUP(I15037,'DE-PARA'!B:D,3,0),VLOOKUP(I15037,'DE-PARA'!C:D,2,0)),"NÃO ENCONTRADO")</f>
        <v>Outras Saídas</v>
      </c>
      <c r="L15037" s="50" t="str">
        <f>VLOOKUP(K15037,'Base -Receita-Despesa'!$B:$AS,1,FALSE)</f>
        <v>Outras Saídas</v>
      </c>
    </row>
    <row r="15038" spans="1:12" x14ac:dyDescent="0.3">
      <c r="A15038" s="82" t="str">
        <f t="shared" si="470"/>
        <v>2019</v>
      </c>
      <c r="B15038" s="260" t="s">
        <v>2228</v>
      </c>
      <c r="C15038" s="261" t="s">
        <v>138</v>
      </c>
      <c r="D15038" s="74" t="str">
        <f t="shared" si="469"/>
        <v>set/2019</v>
      </c>
      <c r="E15038" s="264">
        <v>43714</v>
      </c>
      <c r="F15038" s="260" t="s">
        <v>1261</v>
      </c>
      <c r="G15038" s="260" t="s">
        <v>2229</v>
      </c>
      <c r="H15038" s="265" t="s">
        <v>2250</v>
      </c>
      <c r="I15038" s="265" t="s">
        <v>135</v>
      </c>
      <c r="J15038" s="265">
        <v>-9.5</v>
      </c>
      <c r="K15038" s="83" t="str">
        <f>IFERROR(IFERROR(VLOOKUP(I15038,'DE-PARA'!B:D,3,0),VLOOKUP(I15038,'DE-PARA'!C:D,2,0)),"NÃO ENCONTRADO")</f>
        <v>Outras Saídas</v>
      </c>
      <c r="L15038" s="50" t="str">
        <f>VLOOKUP(K15038,'Base -Receita-Despesa'!$B:$AS,1,FALSE)</f>
        <v>Outras Saídas</v>
      </c>
    </row>
    <row r="15039" spans="1:12" x14ac:dyDescent="0.3">
      <c r="A15039" s="82" t="str">
        <f t="shared" si="470"/>
        <v>2019</v>
      </c>
      <c r="B15039" s="260" t="s">
        <v>2228</v>
      </c>
      <c r="C15039" s="261" t="s">
        <v>138</v>
      </c>
      <c r="D15039" s="74" t="str">
        <f t="shared" si="469"/>
        <v>set/2019</v>
      </c>
      <c r="E15039" s="264">
        <v>43714</v>
      </c>
      <c r="F15039" s="260" t="s">
        <v>1261</v>
      </c>
      <c r="G15039" s="260" t="s">
        <v>2229</v>
      </c>
      <c r="H15039" s="265" t="s">
        <v>2250</v>
      </c>
      <c r="I15039" s="265" t="s">
        <v>135</v>
      </c>
      <c r="J15039" s="265">
        <v>-9.5</v>
      </c>
      <c r="K15039" s="83" t="str">
        <f>IFERROR(IFERROR(VLOOKUP(I15039,'DE-PARA'!B:D,3,0),VLOOKUP(I15039,'DE-PARA'!C:D,2,0)),"NÃO ENCONTRADO")</f>
        <v>Outras Saídas</v>
      </c>
      <c r="L15039" s="50" t="str">
        <f>VLOOKUP(K15039,'Base -Receita-Despesa'!$B:$AS,1,FALSE)</f>
        <v>Outras Saídas</v>
      </c>
    </row>
    <row r="15040" spans="1:12" x14ac:dyDescent="0.3">
      <c r="A15040" s="82" t="str">
        <f t="shared" si="470"/>
        <v>2019</v>
      </c>
      <c r="B15040" s="260" t="s">
        <v>2228</v>
      </c>
      <c r="C15040" s="261" t="s">
        <v>138</v>
      </c>
      <c r="D15040" s="74" t="str">
        <f t="shared" si="469"/>
        <v>set/2019</v>
      </c>
      <c r="E15040" s="264">
        <v>43714</v>
      </c>
      <c r="F15040" s="260" t="s">
        <v>4714</v>
      </c>
      <c r="G15040" s="260" t="s">
        <v>2229</v>
      </c>
      <c r="H15040" s="265" t="s">
        <v>4464</v>
      </c>
      <c r="I15040" s="265" t="s">
        <v>118</v>
      </c>
      <c r="J15040" s="266">
        <v>-1520.22</v>
      </c>
      <c r="K15040" s="83" t="str">
        <f>IFERROR(IFERROR(VLOOKUP(I15040,'DE-PARA'!B:D,3,0),VLOOKUP(I15040,'DE-PARA'!C:D,2,0)),"NÃO ENCONTRADO")</f>
        <v>Serviços</v>
      </c>
      <c r="L15040" s="50" t="str">
        <f>VLOOKUP(K15040,'Base -Receita-Despesa'!$B:$AS,1,FALSE)</f>
        <v>Serviços</v>
      </c>
    </row>
    <row r="15041" spans="1:12" x14ac:dyDescent="0.3">
      <c r="A15041" s="82" t="str">
        <f t="shared" si="470"/>
        <v>2019</v>
      </c>
      <c r="B15041" s="260" t="s">
        <v>2228</v>
      </c>
      <c r="C15041" s="261" t="s">
        <v>138</v>
      </c>
      <c r="D15041" s="74" t="str">
        <f t="shared" si="469"/>
        <v>set/2019</v>
      </c>
      <c r="E15041" s="264">
        <v>43714</v>
      </c>
      <c r="F15041" s="260" t="s">
        <v>4715</v>
      </c>
      <c r="G15041" s="260" t="s">
        <v>2229</v>
      </c>
      <c r="H15041" s="265" t="s">
        <v>4464</v>
      </c>
      <c r="I15041" s="265" t="s">
        <v>118</v>
      </c>
      <c r="J15041" s="266">
        <v>-6824.11</v>
      </c>
      <c r="K15041" s="83" t="str">
        <f>IFERROR(IFERROR(VLOOKUP(I15041,'DE-PARA'!B:D,3,0),VLOOKUP(I15041,'DE-PARA'!C:D,2,0)),"NÃO ENCONTRADO")</f>
        <v>Serviços</v>
      </c>
      <c r="L15041" s="50" t="str">
        <f>VLOOKUP(K15041,'Base -Receita-Despesa'!$B:$AS,1,FALSE)</f>
        <v>Serviços</v>
      </c>
    </row>
    <row r="15042" spans="1:12" x14ac:dyDescent="0.3">
      <c r="A15042" s="82" t="str">
        <f t="shared" si="470"/>
        <v>2019</v>
      </c>
      <c r="B15042" s="260" t="s">
        <v>2228</v>
      </c>
      <c r="C15042" s="261" t="s">
        <v>138</v>
      </c>
      <c r="D15042" s="74" t="str">
        <f t="shared" si="469"/>
        <v>set/2019</v>
      </c>
      <c r="E15042" s="264">
        <v>43714</v>
      </c>
      <c r="F15042" s="260" t="s">
        <v>4716</v>
      </c>
      <c r="G15042" s="260" t="s">
        <v>2229</v>
      </c>
      <c r="H15042" s="265" t="s">
        <v>2349</v>
      </c>
      <c r="I15042" s="265" t="s">
        <v>181</v>
      </c>
      <c r="J15042" s="265">
        <v>-253.16</v>
      </c>
      <c r="K15042" s="83" t="str">
        <f>IFERROR(IFERROR(VLOOKUP(I15042,'DE-PARA'!B:D,3,0),VLOOKUP(I15042,'DE-PARA'!C:D,2,0)),"NÃO ENCONTRADO")</f>
        <v>Serviços</v>
      </c>
      <c r="L15042" s="50" t="str">
        <f>VLOOKUP(K15042,'Base -Receita-Despesa'!$B:$AS,1,FALSE)</f>
        <v>Serviços</v>
      </c>
    </row>
    <row r="15043" spans="1:12" x14ac:dyDescent="0.3">
      <c r="A15043" s="82" t="str">
        <f t="shared" si="470"/>
        <v>2019</v>
      </c>
      <c r="B15043" s="260" t="s">
        <v>2228</v>
      </c>
      <c r="C15043" s="261" t="s">
        <v>138</v>
      </c>
      <c r="D15043" s="74" t="str">
        <f t="shared" si="469"/>
        <v>set/2019</v>
      </c>
      <c r="E15043" s="264">
        <v>43714</v>
      </c>
      <c r="F15043" s="260" t="s">
        <v>4717</v>
      </c>
      <c r="G15043" s="260" t="s">
        <v>2229</v>
      </c>
      <c r="H15043" s="265" t="s">
        <v>2349</v>
      </c>
      <c r="I15043" s="265" t="s">
        <v>181</v>
      </c>
      <c r="J15043" s="265">
        <v>-149.57</v>
      </c>
      <c r="K15043" s="83" t="str">
        <f>IFERROR(IFERROR(VLOOKUP(I15043,'DE-PARA'!B:D,3,0),VLOOKUP(I15043,'DE-PARA'!C:D,2,0)),"NÃO ENCONTRADO")</f>
        <v>Serviços</v>
      </c>
      <c r="L15043" s="50" t="str">
        <f>VLOOKUP(K15043,'Base -Receita-Despesa'!$B:$AS,1,FALSE)</f>
        <v>Serviços</v>
      </c>
    </row>
    <row r="15044" spans="1:12" x14ac:dyDescent="0.3">
      <c r="A15044" s="82" t="str">
        <f t="shared" si="470"/>
        <v>2019</v>
      </c>
      <c r="B15044" s="260" t="s">
        <v>2228</v>
      </c>
      <c r="C15044" s="261" t="s">
        <v>138</v>
      </c>
      <c r="D15044" s="74" t="str">
        <f t="shared" ref="D15044:D15107" si="471">TEXT(E15044,"mmm/aaaa")</f>
        <v>set/2019</v>
      </c>
      <c r="E15044" s="264">
        <v>43714</v>
      </c>
      <c r="F15044" s="260" t="s">
        <v>4718</v>
      </c>
      <c r="G15044" s="260" t="s">
        <v>2229</v>
      </c>
      <c r="H15044" s="265" t="s">
        <v>2349</v>
      </c>
      <c r="I15044" s="265" t="s">
        <v>181</v>
      </c>
      <c r="J15044" s="266">
        <v>-1177.19</v>
      </c>
      <c r="K15044" s="83" t="str">
        <f>IFERROR(IFERROR(VLOOKUP(I15044,'DE-PARA'!B:D,3,0),VLOOKUP(I15044,'DE-PARA'!C:D,2,0)),"NÃO ENCONTRADO")</f>
        <v>Serviços</v>
      </c>
      <c r="L15044" s="50" t="str">
        <f>VLOOKUP(K15044,'Base -Receita-Despesa'!$B:$AS,1,FALSE)</f>
        <v>Serviços</v>
      </c>
    </row>
    <row r="15045" spans="1:12" x14ac:dyDescent="0.3">
      <c r="A15045" s="82" t="str">
        <f t="shared" si="470"/>
        <v>2019</v>
      </c>
      <c r="B15045" s="260" t="s">
        <v>2228</v>
      </c>
      <c r="C15045" s="261" t="s">
        <v>138</v>
      </c>
      <c r="D15045" s="74" t="str">
        <f t="shared" si="471"/>
        <v>set/2019</v>
      </c>
      <c r="E15045" s="264">
        <v>43714</v>
      </c>
      <c r="F15045" s="260" t="s">
        <v>4719</v>
      </c>
      <c r="G15045" s="260" t="s">
        <v>2229</v>
      </c>
      <c r="H15045" s="265" t="s">
        <v>2349</v>
      </c>
      <c r="I15045" s="265" t="s">
        <v>181</v>
      </c>
      <c r="J15045" s="265">
        <v>-695.5</v>
      </c>
      <c r="K15045" s="83" t="str">
        <f>IFERROR(IFERROR(VLOOKUP(I15045,'DE-PARA'!B:D,3,0),VLOOKUP(I15045,'DE-PARA'!C:D,2,0)),"NÃO ENCONTRADO")</f>
        <v>Serviços</v>
      </c>
      <c r="L15045" s="50" t="str">
        <f>VLOOKUP(K15045,'Base -Receita-Despesa'!$B:$AS,1,FALSE)</f>
        <v>Serviços</v>
      </c>
    </row>
    <row r="15046" spans="1:12" x14ac:dyDescent="0.3">
      <c r="A15046" s="82" t="str">
        <f t="shared" si="470"/>
        <v>2019</v>
      </c>
      <c r="B15046" s="260" t="s">
        <v>2228</v>
      </c>
      <c r="C15046" s="261" t="s">
        <v>138</v>
      </c>
      <c r="D15046" s="74" t="str">
        <f t="shared" si="471"/>
        <v>set/2019</v>
      </c>
      <c r="E15046" s="264">
        <v>43714</v>
      </c>
      <c r="F15046" s="260" t="s">
        <v>4720</v>
      </c>
      <c r="G15046" s="260" t="s">
        <v>2229</v>
      </c>
      <c r="H15046" s="265" t="s">
        <v>2382</v>
      </c>
      <c r="I15046" s="265" t="s">
        <v>200</v>
      </c>
      <c r="J15046" s="265">
        <v>-226.69</v>
      </c>
      <c r="K15046" s="83" t="str">
        <f>IFERROR(IFERROR(VLOOKUP(I15046,'DE-PARA'!B:D,3,0),VLOOKUP(I15046,'DE-PARA'!C:D,2,0)),"NÃO ENCONTRADO")</f>
        <v>Serviços</v>
      </c>
      <c r="L15046" s="50" t="str">
        <f>VLOOKUP(K15046,'Base -Receita-Despesa'!$B:$AS,1,FALSE)</f>
        <v>Serviços</v>
      </c>
    </row>
    <row r="15047" spans="1:12" x14ac:dyDescent="0.3">
      <c r="A15047" s="82" t="str">
        <f t="shared" si="470"/>
        <v>2019</v>
      </c>
      <c r="B15047" s="260" t="s">
        <v>2228</v>
      </c>
      <c r="C15047" s="261" t="s">
        <v>138</v>
      </c>
      <c r="D15047" s="74" t="str">
        <f t="shared" si="471"/>
        <v>set/2019</v>
      </c>
      <c r="E15047" s="264">
        <v>43714</v>
      </c>
      <c r="F15047" s="260" t="s">
        <v>4721</v>
      </c>
      <c r="G15047" s="260" t="s">
        <v>2229</v>
      </c>
      <c r="H15047" s="265" t="s">
        <v>2382</v>
      </c>
      <c r="I15047" s="265" t="s">
        <v>200</v>
      </c>
      <c r="J15047" s="265">
        <v>-226.69</v>
      </c>
      <c r="K15047" s="83" t="str">
        <f>IFERROR(IFERROR(VLOOKUP(I15047,'DE-PARA'!B:D,3,0),VLOOKUP(I15047,'DE-PARA'!C:D,2,0)),"NÃO ENCONTRADO")</f>
        <v>Serviços</v>
      </c>
      <c r="L15047" s="50" t="str">
        <f>VLOOKUP(K15047,'Base -Receita-Despesa'!$B:$AS,1,FALSE)</f>
        <v>Serviços</v>
      </c>
    </row>
    <row r="15048" spans="1:12" x14ac:dyDescent="0.3">
      <c r="A15048" s="82" t="str">
        <f t="shared" si="470"/>
        <v>2019</v>
      </c>
      <c r="B15048" s="260" t="s">
        <v>2228</v>
      </c>
      <c r="C15048" s="261" t="s">
        <v>138</v>
      </c>
      <c r="D15048" s="74" t="str">
        <f t="shared" si="471"/>
        <v>set/2019</v>
      </c>
      <c r="E15048" s="264">
        <v>43717</v>
      </c>
      <c r="F15048" s="260">
        <v>430</v>
      </c>
      <c r="G15048" s="260" t="s">
        <v>2243</v>
      </c>
      <c r="H15048" s="265" t="s">
        <v>4579</v>
      </c>
      <c r="I15048" s="265" t="s">
        <v>2217</v>
      </c>
      <c r="J15048" s="266">
        <v>-1490.5</v>
      </c>
      <c r="K15048" s="83" t="str">
        <f>IFERROR(IFERROR(VLOOKUP(I15048,'DE-PARA'!B:D,3,0),VLOOKUP(I15048,'DE-PARA'!C:D,2,0)),"NÃO ENCONTRADO")</f>
        <v>Investimentos</v>
      </c>
      <c r="L15048" s="50" t="str">
        <f>VLOOKUP(K15048,'Base -Receita-Despesa'!$B:$AS,1,FALSE)</f>
        <v>Investimentos</v>
      </c>
    </row>
    <row r="15049" spans="1:12" x14ac:dyDescent="0.3">
      <c r="A15049" s="82" t="str">
        <f t="shared" si="470"/>
        <v>2019</v>
      </c>
      <c r="B15049" s="260" t="s">
        <v>2228</v>
      </c>
      <c r="C15049" s="261" t="s">
        <v>138</v>
      </c>
      <c r="D15049" s="74" t="str">
        <f t="shared" si="471"/>
        <v>set/2019</v>
      </c>
      <c r="E15049" s="264">
        <v>43717</v>
      </c>
      <c r="F15049" s="260">
        <v>430</v>
      </c>
      <c r="G15049" s="260" t="s">
        <v>2243</v>
      </c>
      <c r="H15049" s="265" t="s">
        <v>4579</v>
      </c>
      <c r="I15049" s="265" t="s">
        <v>562</v>
      </c>
      <c r="J15049" s="265">
        <v>-80.48</v>
      </c>
      <c r="K15049" s="83" t="str">
        <f>IFERROR(IFERROR(VLOOKUP(I15049,'DE-PARA'!B:D,3,0),VLOOKUP(I15049,'DE-PARA'!C:D,2,0)),"NÃO ENCONTRADO")</f>
        <v>Outras Saídas</v>
      </c>
      <c r="L15049" s="50" t="str">
        <f>VLOOKUP(K15049,'Base -Receita-Despesa'!$B:$AS,1,FALSE)</f>
        <v>Outras Saídas</v>
      </c>
    </row>
    <row r="15050" spans="1:12" x14ac:dyDescent="0.3">
      <c r="A15050" s="82" t="str">
        <f t="shared" si="470"/>
        <v>2019</v>
      </c>
      <c r="B15050" s="260" t="s">
        <v>2228</v>
      </c>
      <c r="C15050" s="261" t="s">
        <v>138</v>
      </c>
      <c r="D15050" s="74" t="str">
        <f t="shared" si="471"/>
        <v>set/2019</v>
      </c>
      <c r="E15050" s="264">
        <v>43717</v>
      </c>
      <c r="F15050" s="260">
        <v>12023</v>
      </c>
      <c r="G15050" s="260" t="s">
        <v>2229</v>
      </c>
      <c r="H15050" s="265" t="s">
        <v>4468</v>
      </c>
      <c r="I15050" s="265" t="s">
        <v>2183</v>
      </c>
      <c r="J15050" s="275">
        <v>1325.5</v>
      </c>
      <c r="K15050" s="83" t="str">
        <f>IFERROR(IFERROR(VLOOKUP(I15050,'DE-PARA'!B:D,3,0),VLOOKUP(I15050,'DE-PARA'!C:D,2,0)),"NÃO ENCONTRADO")</f>
        <v>Materiais</v>
      </c>
      <c r="L15050" s="50" t="str">
        <f>VLOOKUP(K15050,'Base -Receita-Despesa'!$B:$AS,1,FALSE)</f>
        <v>Materiais</v>
      </c>
    </row>
    <row r="15051" spans="1:12" x14ac:dyDescent="0.3">
      <c r="A15051" s="82" t="str">
        <f t="shared" si="470"/>
        <v>2019</v>
      </c>
      <c r="B15051" s="260" t="s">
        <v>2228</v>
      </c>
      <c r="C15051" s="261" t="s">
        <v>138</v>
      </c>
      <c r="D15051" s="74" t="str">
        <f t="shared" si="471"/>
        <v>set/2019</v>
      </c>
      <c r="E15051" s="264">
        <v>43717</v>
      </c>
      <c r="F15051" s="260">
        <v>12150</v>
      </c>
      <c r="G15051" s="260" t="s">
        <v>2229</v>
      </c>
      <c r="H15051" s="265" t="s">
        <v>4468</v>
      </c>
      <c r="I15051" s="265" t="s">
        <v>2183</v>
      </c>
      <c r="J15051" s="275">
        <v>1465.5</v>
      </c>
      <c r="K15051" s="83" t="str">
        <f>IFERROR(IFERROR(VLOOKUP(I15051,'DE-PARA'!B:D,3,0),VLOOKUP(I15051,'DE-PARA'!C:D,2,0)),"NÃO ENCONTRADO")</f>
        <v>Materiais</v>
      </c>
      <c r="L15051" s="50" t="str">
        <f>VLOOKUP(K15051,'Base -Receita-Despesa'!$B:$AS,1,FALSE)</f>
        <v>Materiais</v>
      </c>
    </row>
    <row r="15052" spans="1:12" x14ac:dyDescent="0.3">
      <c r="A15052" s="82" t="str">
        <f t="shared" si="470"/>
        <v>2019</v>
      </c>
      <c r="B15052" s="260" t="s">
        <v>2228</v>
      </c>
      <c r="C15052" s="261" t="s">
        <v>138</v>
      </c>
      <c r="D15052" s="74" t="str">
        <f t="shared" si="471"/>
        <v>set/2019</v>
      </c>
      <c r="E15052" s="264">
        <v>43717</v>
      </c>
      <c r="F15052" s="260">
        <v>12149</v>
      </c>
      <c r="G15052" s="260" t="s">
        <v>2229</v>
      </c>
      <c r="H15052" s="265" t="s">
        <v>4468</v>
      </c>
      <c r="I15052" s="265" t="s">
        <v>2182</v>
      </c>
      <c r="J15052" s="270">
        <v>400</v>
      </c>
      <c r="K15052" s="83" t="str">
        <f>IFERROR(IFERROR(VLOOKUP(I15052,'DE-PARA'!B:D,3,0),VLOOKUP(I15052,'DE-PARA'!C:D,2,0)),"NÃO ENCONTRADO")</f>
        <v>Materiais</v>
      </c>
      <c r="L15052" s="50" t="str">
        <f>VLOOKUP(K15052,'Base -Receita-Despesa'!$B:$AS,1,FALSE)</f>
        <v>Materiais</v>
      </c>
    </row>
    <row r="15053" spans="1:12" x14ac:dyDescent="0.3">
      <c r="A15053" s="82" t="str">
        <f t="shared" si="470"/>
        <v>2019</v>
      </c>
      <c r="B15053" s="260" t="s">
        <v>2228</v>
      </c>
      <c r="C15053" s="261" t="s">
        <v>138</v>
      </c>
      <c r="D15053" s="74" t="str">
        <f t="shared" si="471"/>
        <v>set/2019</v>
      </c>
      <c r="E15053" s="264">
        <v>43717</v>
      </c>
      <c r="F15053" s="260">
        <v>12023</v>
      </c>
      <c r="G15053" s="260" t="s">
        <v>2229</v>
      </c>
      <c r="H15053" s="265" t="s">
        <v>4468</v>
      </c>
      <c r="I15053" s="265" t="s">
        <v>2183</v>
      </c>
      <c r="J15053" s="275">
        <v>-1325.5</v>
      </c>
      <c r="K15053" s="83" t="str">
        <f>IFERROR(IFERROR(VLOOKUP(I15053,'DE-PARA'!B:D,3,0),VLOOKUP(I15053,'DE-PARA'!C:D,2,0)),"NÃO ENCONTRADO")</f>
        <v>Materiais</v>
      </c>
      <c r="L15053" s="50" t="str">
        <f>VLOOKUP(K15053,'Base -Receita-Despesa'!$B:$AS,1,FALSE)</f>
        <v>Materiais</v>
      </c>
    </row>
    <row r="15054" spans="1:12" x14ac:dyDescent="0.3">
      <c r="A15054" s="82" t="str">
        <f t="shared" si="470"/>
        <v>2019</v>
      </c>
      <c r="B15054" s="260" t="s">
        <v>2228</v>
      </c>
      <c r="C15054" s="261" t="s">
        <v>138</v>
      </c>
      <c r="D15054" s="74" t="str">
        <f t="shared" si="471"/>
        <v>set/2019</v>
      </c>
      <c r="E15054" s="264">
        <v>43717</v>
      </c>
      <c r="F15054" s="260">
        <v>12150</v>
      </c>
      <c r="G15054" s="260" t="s">
        <v>2229</v>
      </c>
      <c r="H15054" s="265" t="s">
        <v>4468</v>
      </c>
      <c r="I15054" s="265" t="s">
        <v>2183</v>
      </c>
      <c r="J15054" s="275">
        <v>-1465.5</v>
      </c>
      <c r="K15054" s="83" t="str">
        <f>IFERROR(IFERROR(VLOOKUP(I15054,'DE-PARA'!B:D,3,0),VLOOKUP(I15054,'DE-PARA'!C:D,2,0)),"NÃO ENCONTRADO")</f>
        <v>Materiais</v>
      </c>
      <c r="L15054" s="50" t="str">
        <f>VLOOKUP(K15054,'Base -Receita-Despesa'!$B:$AS,1,FALSE)</f>
        <v>Materiais</v>
      </c>
    </row>
    <row r="15055" spans="1:12" x14ac:dyDescent="0.3">
      <c r="A15055" s="82" t="str">
        <f t="shared" si="470"/>
        <v>2019</v>
      </c>
      <c r="B15055" s="260" t="s">
        <v>2228</v>
      </c>
      <c r="C15055" s="261" t="s">
        <v>138</v>
      </c>
      <c r="D15055" s="74" t="str">
        <f t="shared" si="471"/>
        <v>set/2019</v>
      </c>
      <c r="E15055" s="264">
        <v>43717</v>
      </c>
      <c r="F15055" s="260">
        <v>12149</v>
      </c>
      <c r="G15055" s="260" t="s">
        <v>2229</v>
      </c>
      <c r="H15055" s="265" t="s">
        <v>4468</v>
      </c>
      <c r="I15055" s="265" t="s">
        <v>2182</v>
      </c>
      <c r="J15055" s="270">
        <v>-400</v>
      </c>
      <c r="K15055" s="83" t="str">
        <f>IFERROR(IFERROR(VLOOKUP(I15055,'DE-PARA'!B:D,3,0),VLOOKUP(I15055,'DE-PARA'!C:D,2,0)),"NÃO ENCONTRADO")</f>
        <v>Materiais</v>
      </c>
      <c r="L15055" s="50" t="str">
        <f>VLOOKUP(K15055,'Base -Receita-Despesa'!$B:$AS,1,FALSE)</f>
        <v>Materiais</v>
      </c>
    </row>
    <row r="15056" spans="1:12" x14ac:dyDescent="0.3">
      <c r="A15056" s="82" t="str">
        <f t="shared" si="470"/>
        <v>2019</v>
      </c>
      <c r="B15056" s="260" t="s">
        <v>2228</v>
      </c>
      <c r="C15056" s="261" t="s">
        <v>138</v>
      </c>
      <c r="D15056" s="74" t="str">
        <f t="shared" si="471"/>
        <v>set/2019</v>
      </c>
      <c r="E15056" s="264">
        <v>43717</v>
      </c>
      <c r="F15056" s="260">
        <v>43115</v>
      </c>
      <c r="G15056" s="260" t="s">
        <v>2229</v>
      </c>
      <c r="H15056" s="265" t="s">
        <v>3287</v>
      </c>
      <c r="I15056" s="265" t="s">
        <v>2182</v>
      </c>
      <c r="J15056" s="265">
        <v>-787.5</v>
      </c>
      <c r="K15056" s="83" t="str">
        <f>IFERROR(IFERROR(VLOOKUP(I15056,'DE-PARA'!B:D,3,0),VLOOKUP(I15056,'DE-PARA'!C:D,2,0)),"NÃO ENCONTRADO")</f>
        <v>Materiais</v>
      </c>
      <c r="L15056" s="50" t="str">
        <f>VLOOKUP(K15056,'Base -Receita-Despesa'!$B:$AS,1,FALSE)</f>
        <v>Materiais</v>
      </c>
    </row>
    <row r="15057" spans="1:12" x14ac:dyDescent="0.3">
      <c r="A15057" s="82" t="str">
        <f t="shared" si="470"/>
        <v>2019</v>
      </c>
      <c r="B15057" s="260" t="s">
        <v>2228</v>
      </c>
      <c r="C15057" s="261" t="s">
        <v>138</v>
      </c>
      <c r="D15057" s="74" t="str">
        <f t="shared" si="471"/>
        <v>set/2019</v>
      </c>
      <c r="E15057" s="264">
        <v>43717</v>
      </c>
      <c r="F15057" s="260">
        <v>432</v>
      </c>
      <c r="G15057" s="260" t="s">
        <v>2229</v>
      </c>
      <c r="H15057" s="265" t="s">
        <v>4572</v>
      </c>
      <c r="I15057" s="265" t="s">
        <v>2188</v>
      </c>
      <c r="J15057" s="265">
        <v>-323.35000000000002</v>
      </c>
      <c r="K15057" s="83" t="str">
        <f>IFERROR(IFERROR(VLOOKUP(I15057,'DE-PARA'!B:D,3,0),VLOOKUP(I15057,'DE-PARA'!C:D,2,0)),"NÃO ENCONTRADO")</f>
        <v>Materiais</v>
      </c>
      <c r="L15057" s="50" t="str">
        <f>VLOOKUP(K15057,'Base -Receita-Despesa'!$B:$AS,1,FALSE)</f>
        <v>Materiais</v>
      </c>
    </row>
    <row r="15058" spans="1:12" x14ac:dyDescent="0.3">
      <c r="A15058" s="82" t="str">
        <f t="shared" si="470"/>
        <v>2019</v>
      </c>
      <c r="B15058" s="260" t="s">
        <v>2228</v>
      </c>
      <c r="C15058" s="261" t="s">
        <v>138</v>
      </c>
      <c r="D15058" s="74" t="str">
        <f t="shared" si="471"/>
        <v>set/2019</v>
      </c>
      <c r="E15058" s="264">
        <v>43717</v>
      </c>
      <c r="F15058" s="260">
        <v>432</v>
      </c>
      <c r="G15058" s="260" t="s">
        <v>2229</v>
      </c>
      <c r="H15058" s="265" t="s">
        <v>4572</v>
      </c>
      <c r="I15058" s="265" t="s">
        <v>562</v>
      </c>
      <c r="J15058" s="265">
        <v>-6.9</v>
      </c>
      <c r="K15058" s="83" t="str">
        <f>IFERROR(IFERROR(VLOOKUP(I15058,'DE-PARA'!B:D,3,0),VLOOKUP(I15058,'DE-PARA'!C:D,2,0)),"NÃO ENCONTRADO")</f>
        <v>Outras Saídas</v>
      </c>
      <c r="L15058" s="50" t="str">
        <f>VLOOKUP(K15058,'Base -Receita-Despesa'!$B:$AS,1,FALSE)</f>
        <v>Outras Saídas</v>
      </c>
    </row>
    <row r="15059" spans="1:12" x14ac:dyDescent="0.3">
      <c r="A15059" s="82" t="str">
        <f t="shared" si="470"/>
        <v>2019</v>
      </c>
      <c r="B15059" s="260" t="s">
        <v>2228</v>
      </c>
      <c r="C15059" s="261" t="s">
        <v>138</v>
      </c>
      <c r="D15059" s="74" t="str">
        <f t="shared" si="471"/>
        <v>set/2019</v>
      </c>
      <c r="E15059" s="264">
        <v>43717</v>
      </c>
      <c r="F15059" s="260" t="s">
        <v>3376</v>
      </c>
      <c r="G15059" s="260" t="s">
        <v>2229</v>
      </c>
      <c r="H15059" s="265" t="s">
        <v>4722</v>
      </c>
      <c r="I15059" s="265" t="s">
        <v>130</v>
      </c>
      <c r="J15059" s="266">
        <v>-2372.79</v>
      </c>
      <c r="K15059" s="83" t="str">
        <f>IFERROR(IFERROR(VLOOKUP(I15059,'DE-PARA'!B:D,3,0),VLOOKUP(I15059,'DE-PARA'!C:D,2,0)),"NÃO ENCONTRADO")</f>
        <v>Rescisões Trabalhistas</v>
      </c>
      <c r="L15059" s="50" t="str">
        <f>VLOOKUP(K15059,'Base -Receita-Despesa'!$B:$AS,1,FALSE)</f>
        <v>Rescisões Trabalhistas</v>
      </c>
    </row>
    <row r="15060" spans="1:12" x14ac:dyDescent="0.3">
      <c r="A15060" s="82" t="str">
        <f t="shared" si="470"/>
        <v>2019</v>
      </c>
      <c r="B15060" s="260" t="s">
        <v>2228</v>
      </c>
      <c r="C15060" s="261" t="s">
        <v>138</v>
      </c>
      <c r="D15060" s="74" t="str">
        <f t="shared" si="471"/>
        <v>set/2019</v>
      </c>
      <c r="E15060" s="264">
        <v>43717</v>
      </c>
      <c r="F15060" s="260">
        <v>2928</v>
      </c>
      <c r="G15060" s="260" t="s">
        <v>2243</v>
      </c>
      <c r="H15060" s="265" t="s">
        <v>4451</v>
      </c>
      <c r="I15060" s="265" t="s">
        <v>2217</v>
      </c>
      <c r="J15060" s="266">
        <v>-1532.15</v>
      </c>
      <c r="K15060" s="83" t="str">
        <f>IFERROR(IFERROR(VLOOKUP(I15060,'DE-PARA'!B:D,3,0),VLOOKUP(I15060,'DE-PARA'!C:D,2,0)),"NÃO ENCONTRADO")</f>
        <v>Investimentos</v>
      </c>
      <c r="L15060" s="50" t="str">
        <f>VLOOKUP(K15060,'Base -Receita-Despesa'!$B:$AS,1,FALSE)</f>
        <v>Investimentos</v>
      </c>
    </row>
    <row r="15061" spans="1:12" x14ac:dyDescent="0.3">
      <c r="A15061" s="82" t="str">
        <f t="shared" si="470"/>
        <v>2019</v>
      </c>
      <c r="B15061" s="260" t="s">
        <v>2228</v>
      </c>
      <c r="C15061" s="261" t="s">
        <v>138</v>
      </c>
      <c r="D15061" s="74" t="str">
        <f t="shared" si="471"/>
        <v>set/2019</v>
      </c>
      <c r="E15061" s="264">
        <v>43717</v>
      </c>
      <c r="F15061" s="260">
        <v>2928</v>
      </c>
      <c r="G15061" s="260" t="s">
        <v>2243</v>
      </c>
      <c r="H15061" s="265" t="s">
        <v>4451</v>
      </c>
      <c r="I15061" s="265" t="s">
        <v>562</v>
      </c>
      <c r="J15061" s="265">
        <v>-82.73</v>
      </c>
      <c r="K15061" s="83" t="str">
        <f>IFERROR(IFERROR(VLOOKUP(I15061,'DE-PARA'!B:D,3,0),VLOOKUP(I15061,'DE-PARA'!C:D,2,0)),"NÃO ENCONTRADO")</f>
        <v>Outras Saídas</v>
      </c>
      <c r="L15061" s="50" t="str">
        <f>VLOOKUP(K15061,'Base -Receita-Despesa'!$B:$AS,1,FALSE)</f>
        <v>Outras Saídas</v>
      </c>
    </row>
    <row r="15062" spans="1:12" x14ac:dyDescent="0.3">
      <c r="A15062" s="82" t="str">
        <f t="shared" si="470"/>
        <v>2019</v>
      </c>
      <c r="B15062" s="260" t="s">
        <v>2228</v>
      </c>
      <c r="C15062" s="261" t="s">
        <v>138</v>
      </c>
      <c r="D15062" s="74" t="str">
        <f t="shared" si="471"/>
        <v>set/2019</v>
      </c>
      <c r="E15062" s="264">
        <v>43717</v>
      </c>
      <c r="F15062" s="260">
        <v>4036</v>
      </c>
      <c r="G15062" s="260" t="s">
        <v>2229</v>
      </c>
      <c r="H15062" s="265" t="s">
        <v>4441</v>
      </c>
      <c r="I15062" s="265" t="s">
        <v>2182</v>
      </c>
      <c r="J15062" s="266">
        <v>-1329.6</v>
      </c>
      <c r="K15062" s="83" t="str">
        <f>IFERROR(IFERROR(VLOOKUP(I15062,'DE-PARA'!B:D,3,0),VLOOKUP(I15062,'DE-PARA'!C:D,2,0)),"NÃO ENCONTRADO")</f>
        <v>Materiais</v>
      </c>
      <c r="L15062" s="50" t="str">
        <f>VLOOKUP(K15062,'Base -Receita-Despesa'!$B:$AS,1,FALSE)</f>
        <v>Materiais</v>
      </c>
    </row>
    <row r="15063" spans="1:12" x14ac:dyDescent="0.3">
      <c r="A15063" s="82" t="str">
        <f t="shared" si="470"/>
        <v>2019</v>
      </c>
      <c r="B15063" s="260" t="s">
        <v>2228</v>
      </c>
      <c r="C15063" s="261" t="s">
        <v>138</v>
      </c>
      <c r="D15063" s="74" t="str">
        <f t="shared" si="471"/>
        <v>set/2019</v>
      </c>
      <c r="E15063" s="264">
        <v>43717</v>
      </c>
      <c r="F15063" s="260" t="s">
        <v>1070</v>
      </c>
      <c r="G15063" s="260" t="s">
        <v>2229</v>
      </c>
      <c r="H15063" s="265" t="s">
        <v>1071</v>
      </c>
      <c r="I15063" s="265" t="s">
        <v>2237</v>
      </c>
      <c r="J15063" s="266">
        <v>8034.5</v>
      </c>
      <c r="K15063" s="83" t="str">
        <f>IFERROR(IFERROR(VLOOKUP(I15063,'DE-PARA'!B:D,3,0),VLOOKUP(I15063,'DE-PARA'!C:D,2,0)),"NÃO ENCONTRADO")</f>
        <v>Entrada Conta Aplicação (+)</v>
      </c>
      <c r="L15063" s="50" t="str">
        <f>VLOOKUP(K15063,'Base -Receita-Despesa'!$B:$AS,1,FALSE)</f>
        <v>ENTRADA CONTA APLICAÇÃO (+)</v>
      </c>
    </row>
    <row r="15064" spans="1:12" x14ac:dyDescent="0.3">
      <c r="A15064" s="82" t="str">
        <f t="shared" si="470"/>
        <v>2019</v>
      </c>
      <c r="B15064" s="260" t="s">
        <v>2228</v>
      </c>
      <c r="C15064" s="261" t="s">
        <v>138</v>
      </c>
      <c r="D15064" s="74" t="str">
        <f t="shared" si="471"/>
        <v>set/2019</v>
      </c>
      <c r="E15064" s="264">
        <v>43717</v>
      </c>
      <c r="F15064" s="260" t="s">
        <v>1261</v>
      </c>
      <c r="G15064" s="260" t="s">
        <v>2229</v>
      </c>
      <c r="H15064" s="265" t="s">
        <v>2250</v>
      </c>
      <c r="I15064" s="265" t="s">
        <v>135</v>
      </c>
      <c r="J15064" s="265">
        <v>-9.5</v>
      </c>
      <c r="K15064" s="83" t="str">
        <f>IFERROR(IFERROR(VLOOKUP(I15064,'DE-PARA'!B:D,3,0),VLOOKUP(I15064,'DE-PARA'!C:D,2,0)),"NÃO ENCONTRADO")</f>
        <v>Outras Saídas</v>
      </c>
      <c r="L15064" s="50" t="str">
        <f>VLOOKUP(K15064,'Base -Receita-Despesa'!$B:$AS,1,FALSE)</f>
        <v>Outras Saídas</v>
      </c>
    </row>
    <row r="15065" spans="1:12" x14ac:dyDescent="0.3">
      <c r="A15065" s="82" t="str">
        <f t="shared" si="470"/>
        <v>2019</v>
      </c>
      <c r="B15065" s="260" t="s">
        <v>2228</v>
      </c>
      <c r="C15065" s="261" t="s">
        <v>138</v>
      </c>
      <c r="D15065" s="74" t="str">
        <f t="shared" si="471"/>
        <v>set/2019</v>
      </c>
      <c r="E15065" s="264">
        <v>43717</v>
      </c>
      <c r="F15065" s="260" t="s">
        <v>1261</v>
      </c>
      <c r="G15065" s="260" t="s">
        <v>2229</v>
      </c>
      <c r="H15065" s="265" t="s">
        <v>2250</v>
      </c>
      <c r="I15065" s="265" t="s">
        <v>135</v>
      </c>
      <c r="J15065" s="265">
        <v>-9.5</v>
      </c>
      <c r="K15065" s="83" t="str">
        <f>IFERROR(IFERROR(VLOOKUP(I15065,'DE-PARA'!B:D,3,0),VLOOKUP(I15065,'DE-PARA'!C:D,2,0)),"NÃO ENCONTRADO")</f>
        <v>Outras Saídas</v>
      </c>
      <c r="L15065" s="50" t="str">
        <f>VLOOKUP(K15065,'Base -Receita-Despesa'!$B:$AS,1,FALSE)</f>
        <v>Outras Saídas</v>
      </c>
    </row>
    <row r="15066" spans="1:12" x14ac:dyDescent="0.3">
      <c r="A15066" s="82" t="str">
        <f t="shared" si="470"/>
        <v>2019</v>
      </c>
      <c r="B15066" s="260" t="s">
        <v>2228</v>
      </c>
      <c r="C15066" s="261" t="s">
        <v>138</v>
      </c>
      <c r="D15066" s="74" t="str">
        <f t="shared" si="471"/>
        <v>set/2019</v>
      </c>
      <c r="E15066" s="264">
        <v>43717</v>
      </c>
      <c r="F15066" s="260" t="s">
        <v>1261</v>
      </c>
      <c r="G15066" s="260" t="s">
        <v>2229</v>
      </c>
      <c r="H15066" s="265" t="s">
        <v>2250</v>
      </c>
      <c r="I15066" s="265" t="s">
        <v>135</v>
      </c>
      <c r="J15066" s="265">
        <v>-9.5</v>
      </c>
      <c r="K15066" s="83" t="str">
        <f>IFERROR(IFERROR(VLOOKUP(I15066,'DE-PARA'!B:D,3,0),VLOOKUP(I15066,'DE-PARA'!C:D,2,0)),"NÃO ENCONTRADO")</f>
        <v>Outras Saídas</v>
      </c>
      <c r="L15066" s="50" t="str">
        <f>VLOOKUP(K15066,'Base -Receita-Despesa'!$B:$AS,1,FALSE)</f>
        <v>Outras Saídas</v>
      </c>
    </row>
    <row r="15067" spans="1:12" x14ac:dyDescent="0.3">
      <c r="A15067" s="82" t="str">
        <f t="shared" si="470"/>
        <v>2019</v>
      </c>
      <c r="B15067" s="260" t="s">
        <v>2228</v>
      </c>
      <c r="C15067" s="261" t="s">
        <v>138</v>
      </c>
      <c r="D15067" s="74" t="str">
        <f t="shared" si="471"/>
        <v>set/2019</v>
      </c>
      <c r="E15067" s="264">
        <v>43718</v>
      </c>
      <c r="F15067" s="260" t="s">
        <v>4687</v>
      </c>
      <c r="G15067" s="260" t="s">
        <v>2229</v>
      </c>
      <c r="H15067" s="265" t="s">
        <v>4723</v>
      </c>
      <c r="I15067" s="265" t="s">
        <v>540</v>
      </c>
      <c r="J15067" s="265">
        <v>-62.1</v>
      </c>
      <c r="K15067" s="83" t="str">
        <f>IFERROR(IFERROR(VLOOKUP(I15067,'DE-PARA'!B:D,3,0),VLOOKUP(I15067,'DE-PARA'!C:D,2,0)),"NÃO ENCONTRADO")</f>
        <v>Tributos, Taxas e Contribuições</v>
      </c>
      <c r="L15067" s="50" t="str">
        <f>VLOOKUP(K15067,'Base -Receita-Despesa'!$B:$AS,1,FALSE)</f>
        <v>Tributos, Taxas e Contribuições</v>
      </c>
    </row>
    <row r="15068" spans="1:12" x14ac:dyDescent="0.3">
      <c r="A15068" s="82" t="str">
        <f t="shared" si="470"/>
        <v>2019</v>
      </c>
      <c r="B15068" s="260" t="s">
        <v>2228</v>
      </c>
      <c r="C15068" s="261" t="s">
        <v>138</v>
      </c>
      <c r="D15068" s="74" t="str">
        <f t="shared" si="471"/>
        <v>set/2019</v>
      </c>
      <c r="E15068" s="264">
        <v>43718</v>
      </c>
      <c r="F15068" s="260">
        <v>7763</v>
      </c>
      <c r="G15068" s="260" t="s">
        <v>2284</v>
      </c>
      <c r="H15068" s="265" t="s">
        <v>2399</v>
      </c>
      <c r="I15068" s="265" t="s">
        <v>232</v>
      </c>
      <c r="J15068" s="266">
        <v>-1202.5</v>
      </c>
      <c r="K15068" s="83" t="str">
        <f>IFERROR(IFERROR(VLOOKUP(I15068,'DE-PARA'!B:D,3,0),VLOOKUP(I15068,'DE-PARA'!C:D,2,0)),"NÃO ENCONTRADO")</f>
        <v>Materiais</v>
      </c>
      <c r="L15068" s="50" t="str">
        <f>VLOOKUP(K15068,'Base -Receita-Despesa'!$B:$AS,1,FALSE)</f>
        <v>Materiais</v>
      </c>
    </row>
    <row r="15069" spans="1:12" x14ac:dyDescent="0.3">
      <c r="A15069" s="82" t="str">
        <f t="shared" si="470"/>
        <v>2019</v>
      </c>
      <c r="B15069" s="260" t="s">
        <v>2228</v>
      </c>
      <c r="C15069" s="261" t="s">
        <v>138</v>
      </c>
      <c r="D15069" s="74" t="str">
        <f t="shared" si="471"/>
        <v>set/2019</v>
      </c>
      <c r="E15069" s="264">
        <v>43718</v>
      </c>
      <c r="F15069" s="262">
        <v>1964</v>
      </c>
      <c r="G15069" s="260" t="s">
        <v>2229</v>
      </c>
      <c r="H15069" s="265" t="s">
        <v>2394</v>
      </c>
      <c r="I15069" s="265" t="s">
        <v>2192</v>
      </c>
      <c r="J15069" s="265">
        <v>-90</v>
      </c>
      <c r="K15069" s="83" t="str">
        <f>IFERROR(IFERROR(VLOOKUP(I15069,'DE-PARA'!B:D,3,0),VLOOKUP(I15069,'DE-PARA'!C:D,2,0)),"NÃO ENCONTRADO")</f>
        <v>Materiais</v>
      </c>
      <c r="L15069" s="50" t="str">
        <f>VLOOKUP(K15069,'Base -Receita-Despesa'!$B:$AS,1,FALSE)</f>
        <v>Materiais</v>
      </c>
    </row>
    <row r="15070" spans="1:12" x14ac:dyDescent="0.3">
      <c r="A15070" s="82" t="str">
        <f t="shared" si="470"/>
        <v>2019</v>
      </c>
      <c r="B15070" s="260" t="s">
        <v>2228</v>
      </c>
      <c r="C15070" s="261" t="s">
        <v>138</v>
      </c>
      <c r="D15070" s="74" t="str">
        <f t="shared" si="471"/>
        <v>set/2019</v>
      </c>
      <c r="E15070" s="264">
        <v>43718</v>
      </c>
      <c r="F15070" s="260">
        <v>375</v>
      </c>
      <c r="G15070" s="260" t="s">
        <v>2229</v>
      </c>
      <c r="H15070" s="265" t="s">
        <v>4724</v>
      </c>
      <c r="I15070" s="265" t="s">
        <v>2189</v>
      </c>
      <c r="J15070" s="265">
        <v>-80</v>
      </c>
      <c r="K15070" s="83" t="str">
        <f>IFERROR(IFERROR(VLOOKUP(I15070,'DE-PARA'!B:D,3,0),VLOOKUP(I15070,'DE-PARA'!C:D,2,0)),"NÃO ENCONTRADO")</f>
        <v>Materiais</v>
      </c>
      <c r="L15070" s="50" t="str">
        <f>VLOOKUP(K15070,'Base -Receita-Despesa'!$B:$AS,1,FALSE)</f>
        <v>Materiais</v>
      </c>
    </row>
    <row r="15071" spans="1:12" x14ac:dyDescent="0.3">
      <c r="A15071" s="82" t="str">
        <f t="shared" si="470"/>
        <v>2019</v>
      </c>
      <c r="B15071" s="260" t="s">
        <v>2228</v>
      </c>
      <c r="C15071" s="261" t="s">
        <v>138</v>
      </c>
      <c r="D15071" s="74" t="str">
        <f t="shared" si="471"/>
        <v>set/2019</v>
      </c>
      <c r="E15071" s="264">
        <v>43718</v>
      </c>
      <c r="F15071" s="260">
        <v>403</v>
      </c>
      <c r="G15071" s="260" t="s">
        <v>2229</v>
      </c>
      <c r="H15071" s="265" t="s">
        <v>4724</v>
      </c>
      <c r="I15071" s="265" t="s">
        <v>2182</v>
      </c>
      <c r="J15071" s="265">
        <v>-457.7</v>
      </c>
      <c r="K15071" s="83" t="str">
        <f>IFERROR(IFERROR(VLOOKUP(I15071,'DE-PARA'!B:D,3,0),VLOOKUP(I15071,'DE-PARA'!C:D,2,0)),"NÃO ENCONTRADO")</f>
        <v>Materiais</v>
      </c>
      <c r="L15071" s="50" t="str">
        <f>VLOOKUP(K15071,'Base -Receita-Despesa'!$B:$AS,1,FALSE)</f>
        <v>Materiais</v>
      </c>
    </row>
    <row r="15072" spans="1:12" x14ac:dyDescent="0.3">
      <c r="A15072" s="82" t="str">
        <f t="shared" si="470"/>
        <v>2019</v>
      </c>
      <c r="B15072" s="260" t="s">
        <v>2228</v>
      </c>
      <c r="C15072" s="261" t="s">
        <v>138</v>
      </c>
      <c r="D15072" s="74" t="str">
        <f t="shared" si="471"/>
        <v>set/2019</v>
      </c>
      <c r="E15072" s="264">
        <v>43718</v>
      </c>
      <c r="F15072" s="260">
        <v>437</v>
      </c>
      <c r="G15072" s="260" t="s">
        <v>2229</v>
      </c>
      <c r="H15072" s="265" t="s">
        <v>4724</v>
      </c>
      <c r="I15072" s="265" t="s">
        <v>2194</v>
      </c>
      <c r="J15072" s="265">
        <v>-571.96</v>
      </c>
      <c r="K15072" s="83" t="str">
        <f>IFERROR(IFERROR(VLOOKUP(I15072,'DE-PARA'!B:D,3,0),VLOOKUP(I15072,'DE-PARA'!C:D,2,0)),"NÃO ENCONTRADO")</f>
        <v>Materiais</v>
      </c>
      <c r="L15072" s="50" t="str">
        <f>VLOOKUP(K15072,'Base -Receita-Despesa'!$B:$AS,1,FALSE)</f>
        <v>Materiais</v>
      </c>
    </row>
    <row r="15073" spans="1:12" x14ac:dyDescent="0.3">
      <c r="A15073" s="82" t="str">
        <f t="shared" si="470"/>
        <v>2019</v>
      </c>
      <c r="B15073" s="260" t="s">
        <v>2228</v>
      </c>
      <c r="C15073" s="261" t="s">
        <v>138</v>
      </c>
      <c r="D15073" s="74" t="str">
        <f t="shared" si="471"/>
        <v>set/2019</v>
      </c>
      <c r="E15073" s="264">
        <v>43718</v>
      </c>
      <c r="F15073" s="260" t="s">
        <v>1070</v>
      </c>
      <c r="G15073" s="260" t="s">
        <v>2229</v>
      </c>
      <c r="H15073" s="265" t="s">
        <v>1071</v>
      </c>
      <c r="I15073" s="265" t="s">
        <v>2237</v>
      </c>
      <c r="J15073" s="266">
        <v>3182.82</v>
      </c>
      <c r="K15073" s="83" t="str">
        <f>IFERROR(IFERROR(VLOOKUP(I15073,'DE-PARA'!B:D,3,0),VLOOKUP(I15073,'DE-PARA'!C:D,2,0)),"NÃO ENCONTRADO")</f>
        <v>Entrada Conta Aplicação (+)</v>
      </c>
      <c r="L15073" s="50" t="str">
        <f>VLOOKUP(K15073,'Base -Receita-Despesa'!$B:$AS,1,FALSE)</f>
        <v>ENTRADA CONTA APLICAÇÃO (+)</v>
      </c>
    </row>
    <row r="15074" spans="1:12" x14ac:dyDescent="0.3">
      <c r="A15074" s="82" t="str">
        <f t="shared" si="470"/>
        <v>2019</v>
      </c>
      <c r="B15074" s="260" t="s">
        <v>2228</v>
      </c>
      <c r="C15074" s="261" t="s">
        <v>138</v>
      </c>
      <c r="D15074" s="74" t="str">
        <f t="shared" si="471"/>
        <v>set/2019</v>
      </c>
      <c r="E15074" s="264">
        <v>43718</v>
      </c>
      <c r="F15074" s="260">
        <v>1385</v>
      </c>
      <c r="G15074" s="260" t="s">
        <v>2229</v>
      </c>
      <c r="H15074" s="265" t="s">
        <v>4442</v>
      </c>
      <c r="I15074" s="265" t="s">
        <v>241</v>
      </c>
      <c r="J15074" s="265">
        <v>-280</v>
      </c>
      <c r="K15074" s="83" t="str">
        <f>IFERROR(IFERROR(VLOOKUP(I15074,'DE-PARA'!B:D,3,0),VLOOKUP(I15074,'DE-PARA'!C:D,2,0)),"NÃO ENCONTRADO")</f>
        <v>Serviços</v>
      </c>
      <c r="L15074" s="50" t="str">
        <f>VLOOKUP(K15074,'Base -Receita-Despesa'!$B:$AS,1,FALSE)</f>
        <v>Serviços</v>
      </c>
    </row>
    <row r="15075" spans="1:12" x14ac:dyDescent="0.3">
      <c r="A15075" s="82" t="str">
        <f t="shared" si="470"/>
        <v>2019</v>
      </c>
      <c r="B15075" s="260" t="s">
        <v>2228</v>
      </c>
      <c r="C15075" s="261" t="s">
        <v>138</v>
      </c>
      <c r="D15075" s="74" t="str">
        <f t="shared" si="471"/>
        <v>set/2019</v>
      </c>
      <c r="E15075" s="264">
        <v>43718</v>
      </c>
      <c r="F15075" s="260">
        <v>3172</v>
      </c>
      <c r="G15075" s="260" t="s">
        <v>2229</v>
      </c>
      <c r="H15075" s="265" t="s">
        <v>4442</v>
      </c>
      <c r="I15075" s="265" t="s">
        <v>241</v>
      </c>
      <c r="J15075" s="265">
        <v>-391.06</v>
      </c>
      <c r="K15075" s="83" t="str">
        <f>IFERROR(IFERROR(VLOOKUP(I15075,'DE-PARA'!B:D,3,0),VLOOKUP(I15075,'DE-PARA'!C:D,2,0)),"NÃO ENCONTRADO")</f>
        <v>Serviços</v>
      </c>
      <c r="L15075" s="50" t="str">
        <f>VLOOKUP(K15075,'Base -Receita-Despesa'!$B:$AS,1,FALSE)</f>
        <v>Serviços</v>
      </c>
    </row>
    <row r="15076" spans="1:12" x14ac:dyDescent="0.3">
      <c r="A15076" s="82" t="str">
        <f t="shared" si="470"/>
        <v>2019</v>
      </c>
      <c r="B15076" s="260" t="s">
        <v>2228</v>
      </c>
      <c r="C15076" s="261" t="s">
        <v>138</v>
      </c>
      <c r="D15076" s="74" t="str">
        <f t="shared" si="471"/>
        <v>set/2019</v>
      </c>
      <c r="E15076" s="264">
        <v>43718</v>
      </c>
      <c r="F15076" s="260" t="s">
        <v>1261</v>
      </c>
      <c r="G15076" s="260" t="s">
        <v>2229</v>
      </c>
      <c r="H15076" s="265" t="s">
        <v>2250</v>
      </c>
      <c r="I15076" s="265" t="s">
        <v>135</v>
      </c>
      <c r="J15076" s="265">
        <v>-9.5</v>
      </c>
      <c r="K15076" s="83" t="str">
        <f>IFERROR(IFERROR(VLOOKUP(I15076,'DE-PARA'!B:D,3,0),VLOOKUP(I15076,'DE-PARA'!C:D,2,0)),"NÃO ENCONTRADO")</f>
        <v>Outras Saídas</v>
      </c>
      <c r="L15076" s="50" t="str">
        <f>VLOOKUP(K15076,'Base -Receita-Despesa'!$B:$AS,1,FALSE)</f>
        <v>Outras Saídas</v>
      </c>
    </row>
    <row r="15077" spans="1:12" x14ac:dyDescent="0.3">
      <c r="A15077" s="82" t="str">
        <f t="shared" si="470"/>
        <v>2019</v>
      </c>
      <c r="B15077" s="260" t="s">
        <v>2228</v>
      </c>
      <c r="C15077" s="261" t="s">
        <v>138</v>
      </c>
      <c r="D15077" s="74" t="str">
        <f t="shared" si="471"/>
        <v>set/2019</v>
      </c>
      <c r="E15077" s="264">
        <v>43718</v>
      </c>
      <c r="F15077" s="260" t="s">
        <v>1261</v>
      </c>
      <c r="G15077" s="260" t="s">
        <v>2229</v>
      </c>
      <c r="H15077" s="265" t="s">
        <v>2250</v>
      </c>
      <c r="I15077" s="265" t="s">
        <v>135</v>
      </c>
      <c r="J15077" s="265">
        <v>-9.5</v>
      </c>
      <c r="K15077" s="83" t="str">
        <f>IFERROR(IFERROR(VLOOKUP(I15077,'DE-PARA'!B:D,3,0),VLOOKUP(I15077,'DE-PARA'!C:D,2,0)),"NÃO ENCONTRADO")</f>
        <v>Outras Saídas</v>
      </c>
      <c r="L15077" s="50" t="str">
        <f>VLOOKUP(K15077,'Base -Receita-Despesa'!$B:$AS,1,FALSE)</f>
        <v>Outras Saídas</v>
      </c>
    </row>
    <row r="15078" spans="1:12" x14ac:dyDescent="0.3">
      <c r="A15078" s="82" t="str">
        <f t="shared" si="470"/>
        <v>2019</v>
      </c>
      <c r="B15078" s="260" t="s">
        <v>2228</v>
      </c>
      <c r="C15078" s="261" t="s">
        <v>138</v>
      </c>
      <c r="D15078" s="74" t="str">
        <f t="shared" si="471"/>
        <v>set/2019</v>
      </c>
      <c r="E15078" s="264">
        <v>43718</v>
      </c>
      <c r="F15078" s="260" t="s">
        <v>1261</v>
      </c>
      <c r="G15078" s="260" t="s">
        <v>2229</v>
      </c>
      <c r="H15078" s="265" t="s">
        <v>2250</v>
      </c>
      <c r="I15078" s="265" t="s">
        <v>135</v>
      </c>
      <c r="J15078" s="265">
        <v>-9.5</v>
      </c>
      <c r="K15078" s="83" t="str">
        <f>IFERROR(IFERROR(VLOOKUP(I15078,'DE-PARA'!B:D,3,0),VLOOKUP(I15078,'DE-PARA'!C:D,2,0)),"NÃO ENCONTRADO")</f>
        <v>Outras Saídas</v>
      </c>
      <c r="L15078" s="50" t="str">
        <f>VLOOKUP(K15078,'Base -Receita-Despesa'!$B:$AS,1,FALSE)</f>
        <v>Outras Saídas</v>
      </c>
    </row>
    <row r="15079" spans="1:12" x14ac:dyDescent="0.3">
      <c r="A15079" s="82" t="str">
        <f t="shared" si="470"/>
        <v>2019</v>
      </c>
      <c r="B15079" s="260" t="s">
        <v>2228</v>
      </c>
      <c r="C15079" s="261" t="s">
        <v>138</v>
      </c>
      <c r="D15079" s="74" t="str">
        <f t="shared" si="471"/>
        <v>set/2019</v>
      </c>
      <c r="E15079" s="264">
        <v>43718</v>
      </c>
      <c r="F15079" s="260" t="s">
        <v>1261</v>
      </c>
      <c r="G15079" s="260" t="s">
        <v>2229</v>
      </c>
      <c r="H15079" s="265" t="s">
        <v>2250</v>
      </c>
      <c r="I15079" s="265" t="s">
        <v>135</v>
      </c>
      <c r="J15079" s="265">
        <v>-9.5</v>
      </c>
      <c r="K15079" s="83" t="str">
        <f>IFERROR(IFERROR(VLOOKUP(I15079,'DE-PARA'!B:D,3,0),VLOOKUP(I15079,'DE-PARA'!C:D,2,0)),"NÃO ENCONTRADO")</f>
        <v>Outras Saídas</v>
      </c>
      <c r="L15079" s="50" t="str">
        <f>VLOOKUP(K15079,'Base -Receita-Despesa'!$B:$AS,1,FALSE)</f>
        <v>Outras Saídas</v>
      </c>
    </row>
    <row r="15080" spans="1:12" x14ac:dyDescent="0.3">
      <c r="A15080" s="82" t="str">
        <f t="shared" si="470"/>
        <v>2019</v>
      </c>
      <c r="B15080" s="260" t="s">
        <v>2228</v>
      </c>
      <c r="C15080" s="261" t="s">
        <v>138</v>
      </c>
      <c r="D15080" s="74" t="str">
        <f t="shared" si="471"/>
        <v>set/2019</v>
      </c>
      <c r="E15080" s="264">
        <v>43718</v>
      </c>
      <c r="F15080" s="260" t="s">
        <v>1261</v>
      </c>
      <c r="G15080" s="260" t="s">
        <v>2229</v>
      </c>
      <c r="H15080" s="265" t="s">
        <v>2250</v>
      </c>
      <c r="I15080" s="265" t="s">
        <v>135</v>
      </c>
      <c r="J15080" s="265">
        <v>-9.5</v>
      </c>
      <c r="K15080" s="83" t="str">
        <f>IFERROR(IFERROR(VLOOKUP(I15080,'DE-PARA'!B:D,3,0),VLOOKUP(I15080,'DE-PARA'!C:D,2,0)),"NÃO ENCONTRADO")</f>
        <v>Outras Saídas</v>
      </c>
      <c r="L15080" s="50" t="str">
        <f>VLOOKUP(K15080,'Base -Receita-Despesa'!$B:$AS,1,FALSE)</f>
        <v>Outras Saídas</v>
      </c>
    </row>
    <row r="15081" spans="1:12" x14ac:dyDescent="0.3">
      <c r="A15081" s="82" t="str">
        <f t="shared" si="470"/>
        <v>2019</v>
      </c>
      <c r="B15081" s="260" t="s">
        <v>2228</v>
      </c>
      <c r="C15081" s="261" t="s">
        <v>138</v>
      </c>
      <c r="D15081" s="74" t="str">
        <f t="shared" si="471"/>
        <v>set/2019</v>
      </c>
      <c r="E15081" s="264">
        <v>43720</v>
      </c>
      <c r="F15081" s="260" t="s">
        <v>1070</v>
      </c>
      <c r="G15081" s="260" t="s">
        <v>2229</v>
      </c>
      <c r="H15081" s="265" t="s">
        <v>1071</v>
      </c>
      <c r="I15081" s="265" t="s">
        <v>2237</v>
      </c>
      <c r="J15081" s="265">
        <v>35.67</v>
      </c>
      <c r="K15081" s="83" t="str">
        <f>IFERROR(IFERROR(VLOOKUP(I15081,'DE-PARA'!B:D,3,0),VLOOKUP(I15081,'DE-PARA'!C:D,2,0)),"NÃO ENCONTRADO")</f>
        <v>Entrada Conta Aplicação (+)</v>
      </c>
      <c r="L15081" s="50" t="str">
        <f>VLOOKUP(K15081,'Base -Receita-Despesa'!$B:$AS,1,FALSE)</f>
        <v>ENTRADA CONTA APLICAÇÃO (+)</v>
      </c>
    </row>
    <row r="15082" spans="1:12" x14ac:dyDescent="0.3">
      <c r="A15082" s="82" t="str">
        <f t="shared" ref="A15082:A15145" si="472">IF(K15082="NÃO ENCONTRADO",0,RIGHT(D15082,4))</f>
        <v>2019</v>
      </c>
      <c r="B15082" s="260" t="s">
        <v>2228</v>
      </c>
      <c r="C15082" s="261" t="s">
        <v>138</v>
      </c>
      <c r="D15082" s="74" t="str">
        <f t="shared" si="471"/>
        <v>set/2019</v>
      </c>
      <c r="E15082" s="264">
        <v>43720</v>
      </c>
      <c r="F15082" s="260" t="s">
        <v>1261</v>
      </c>
      <c r="G15082" s="260" t="s">
        <v>2229</v>
      </c>
      <c r="H15082" s="265" t="s">
        <v>2250</v>
      </c>
      <c r="I15082" s="265" t="s">
        <v>135</v>
      </c>
      <c r="J15082" s="265">
        <v>-9.5</v>
      </c>
      <c r="K15082" s="83" t="str">
        <f>IFERROR(IFERROR(VLOOKUP(I15082,'DE-PARA'!B:D,3,0),VLOOKUP(I15082,'DE-PARA'!C:D,2,0)),"NÃO ENCONTRADO")</f>
        <v>Outras Saídas</v>
      </c>
      <c r="L15082" s="50" t="str">
        <f>VLOOKUP(K15082,'Base -Receita-Despesa'!$B:$AS,1,FALSE)</f>
        <v>Outras Saídas</v>
      </c>
    </row>
    <row r="15083" spans="1:12" x14ac:dyDescent="0.3">
      <c r="A15083" s="82" t="str">
        <f t="shared" si="472"/>
        <v>2019</v>
      </c>
      <c r="B15083" s="260" t="s">
        <v>2228</v>
      </c>
      <c r="C15083" s="261" t="s">
        <v>138</v>
      </c>
      <c r="D15083" s="74" t="str">
        <f t="shared" si="471"/>
        <v>set/2019</v>
      </c>
      <c r="E15083" s="264">
        <v>43720</v>
      </c>
      <c r="F15083" s="260" t="s">
        <v>3376</v>
      </c>
      <c r="G15083" s="260" t="s">
        <v>2229</v>
      </c>
      <c r="H15083" s="265" t="s">
        <v>2677</v>
      </c>
      <c r="I15083" s="265" t="s">
        <v>130</v>
      </c>
      <c r="J15083" s="265">
        <v>-26.17</v>
      </c>
      <c r="K15083" s="83" t="str">
        <f>IFERROR(IFERROR(VLOOKUP(I15083,'DE-PARA'!B:D,3,0),VLOOKUP(I15083,'DE-PARA'!C:D,2,0)),"NÃO ENCONTRADO")</f>
        <v>Rescisões Trabalhistas</v>
      </c>
      <c r="L15083" s="50" t="str">
        <f>VLOOKUP(K15083,'Base -Receita-Despesa'!$B:$AS,1,FALSE)</f>
        <v>Rescisões Trabalhistas</v>
      </c>
    </row>
    <row r="15084" spans="1:12" x14ac:dyDescent="0.3">
      <c r="A15084" s="82" t="str">
        <f t="shared" si="472"/>
        <v>2019</v>
      </c>
      <c r="B15084" s="262" t="s">
        <v>2228</v>
      </c>
      <c r="C15084" s="261" t="s">
        <v>138</v>
      </c>
      <c r="D15084" s="74" t="str">
        <f t="shared" si="471"/>
        <v>set/2019</v>
      </c>
      <c r="E15084" s="274">
        <v>43721</v>
      </c>
      <c r="F15084" s="262">
        <v>69639447</v>
      </c>
      <c r="G15084" s="262" t="s">
        <v>2229</v>
      </c>
      <c r="H15084" s="270" t="s">
        <v>4725</v>
      </c>
      <c r="I15084" s="270" t="s">
        <v>4726</v>
      </c>
      <c r="J15084" s="275">
        <v>-3856.7</v>
      </c>
      <c r="K15084" s="83" t="str">
        <f>IFERROR(IFERROR(VLOOKUP(I15084,'DE-PARA'!B:D,3,0),VLOOKUP(I15084,'DE-PARA'!C:D,2,0)),"NÃO ENCONTRADO")</f>
        <v>Concessionárias (água, luz e telefone)</v>
      </c>
      <c r="L15084" s="50" t="str">
        <f>VLOOKUP(K15084,'Base -Receita-Despesa'!$B:$AS,1,FALSE)</f>
        <v>Concessionárias (água, luz e telefone)</v>
      </c>
    </row>
    <row r="15085" spans="1:12" x14ac:dyDescent="0.3">
      <c r="A15085" s="82" t="str">
        <f t="shared" si="472"/>
        <v>2019</v>
      </c>
      <c r="B15085" s="260" t="s">
        <v>2228</v>
      </c>
      <c r="C15085" s="261" t="s">
        <v>138</v>
      </c>
      <c r="D15085" s="74" t="str">
        <f t="shared" si="471"/>
        <v>set/2019</v>
      </c>
      <c r="E15085" s="264">
        <v>43721</v>
      </c>
      <c r="F15085" s="260" t="s">
        <v>1070</v>
      </c>
      <c r="G15085" s="260" t="s">
        <v>2229</v>
      </c>
      <c r="H15085" s="265" t="s">
        <v>1071</v>
      </c>
      <c r="I15085" s="265" t="s">
        <v>2237</v>
      </c>
      <c r="J15085" s="266">
        <v>5614.57</v>
      </c>
      <c r="K15085" s="83" t="str">
        <f>IFERROR(IFERROR(VLOOKUP(I15085,'DE-PARA'!B:D,3,0),VLOOKUP(I15085,'DE-PARA'!C:D,2,0)),"NÃO ENCONTRADO")</f>
        <v>Entrada Conta Aplicação (+)</v>
      </c>
      <c r="L15085" s="50" t="str">
        <f>VLOOKUP(K15085,'Base -Receita-Despesa'!$B:$AS,1,FALSE)</f>
        <v>ENTRADA CONTA APLICAÇÃO (+)</v>
      </c>
    </row>
    <row r="15086" spans="1:12" x14ac:dyDescent="0.3">
      <c r="A15086" s="82" t="str">
        <f t="shared" si="472"/>
        <v>2019</v>
      </c>
      <c r="B15086" s="260" t="s">
        <v>2228</v>
      </c>
      <c r="C15086" s="261" t="s">
        <v>138</v>
      </c>
      <c r="D15086" s="74" t="str">
        <f t="shared" si="471"/>
        <v>set/2019</v>
      </c>
      <c r="E15086" s="264">
        <v>43721</v>
      </c>
      <c r="F15086" s="260">
        <v>71106</v>
      </c>
      <c r="G15086" s="260" t="s">
        <v>2229</v>
      </c>
      <c r="H15086" s="265" t="s">
        <v>4383</v>
      </c>
      <c r="I15086" s="265" t="s">
        <v>2183</v>
      </c>
      <c r="J15086" s="265">
        <v>-207.87</v>
      </c>
      <c r="K15086" s="83" t="str">
        <f>IFERROR(IFERROR(VLOOKUP(I15086,'DE-PARA'!B:D,3,0),VLOOKUP(I15086,'DE-PARA'!C:D,2,0)),"NÃO ENCONTRADO")</f>
        <v>Materiais</v>
      </c>
      <c r="L15086" s="50" t="str">
        <f>VLOOKUP(K15086,'Base -Receita-Despesa'!$B:$AS,1,FALSE)</f>
        <v>Materiais</v>
      </c>
    </row>
    <row r="15087" spans="1:12" x14ac:dyDescent="0.3">
      <c r="A15087" s="82" t="str">
        <f t="shared" si="472"/>
        <v>2019</v>
      </c>
      <c r="B15087" s="260" t="s">
        <v>2228</v>
      </c>
      <c r="C15087" s="261" t="s">
        <v>138</v>
      </c>
      <c r="D15087" s="74" t="str">
        <f t="shared" si="471"/>
        <v>set/2019</v>
      </c>
      <c r="E15087" s="264">
        <v>43721</v>
      </c>
      <c r="F15087" s="260">
        <v>71105</v>
      </c>
      <c r="G15087" s="260" t="s">
        <v>2229</v>
      </c>
      <c r="H15087" s="265" t="s">
        <v>4383</v>
      </c>
      <c r="I15087" s="265" t="s">
        <v>2183</v>
      </c>
      <c r="J15087" s="266">
        <v>-1550</v>
      </c>
      <c r="K15087" s="83" t="str">
        <f>IFERROR(IFERROR(VLOOKUP(I15087,'DE-PARA'!B:D,3,0),VLOOKUP(I15087,'DE-PARA'!C:D,2,0)),"NÃO ENCONTRADO")</f>
        <v>Materiais</v>
      </c>
      <c r="L15087" s="50" t="str">
        <f>VLOOKUP(K15087,'Base -Receita-Despesa'!$B:$AS,1,FALSE)</f>
        <v>Materiais</v>
      </c>
    </row>
    <row r="15088" spans="1:12" x14ac:dyDescent="0.3">
      <c r="A15088" s="82" t="str">
        <f t="shared" si="472"/>
        <v>2019</v>
      </c>
      <c r="B15088" s="260" t="s">
        <v>2228</v>
      </c>
      <c r="C15088" s="261" t="s">
        <v>138</v>
      </c>
      <c r="D15088" s="74" t="str">
        <f t="shared" si="471"/>
        <v>set/2019</v>
      </c>
      <c r="E15088" s="264">
        <v>43724</v>
      </c>
      <c r="F15088" s="260">
        <v>26</v>
      </c>
      <c r="G15088" s="260" t="s">
        <v>2229</v>
      </c>
      <c r="H15088" s="265" t="s">
        <v>4727</v>
      </c>
      <c r="I15088" s="265" t="s">
        <v>2194</v>
      </c>
      <c r="J15088" s="266">
        <v>-2255</v>
      </c>
      <c r="K15088" s="83" t="str">
        <f>IFERROR(IFERROR(VLOOKUP(I15088,'DE-PARA'!B:D,3,0),VLOOKUP(I15088,'DE-PARA'!C:D,2,0)),"NÃO ENCONTRADO")</f>
        <v>Materiais</v>
      </c>
      <c r="L15088" s="50" t="str">
        <f>VLOOKUP(K15088,'Base -Receita-Despesa'!$B:$AS,1,FALSE)</f>
        <v>Materiais</v>
      </c>
    </row>
    <row r="15089" spans="1:12" x14ac:dyDescent="0.3">
      <c r="A15089" s="82" t="str">
        <f t="shared" si="472"/>
        <v>2019</v>
      </c>
      <c r="B15089" s="260" t="s">
        <v>2228</v>
      </c>
      <c r="C15089" s="261" t="s">
        <v>138</v>
      </c>
      <c r="D15089" s="74" t="str">
        <f t="shared" si="471"/>
        <v>set/2019</v>
      </c>
      <c r="E15089" s="264">
        <v>43724</v>
      </c>
      <c r="F15089" s="260">
        <v>28</v>
      </c>
      <c r="G15089" s="260" t="s">
        <v>2330</v>
      </c>
      <c r="H15089" s="265" t="s">
        <v>4727</v>
      </c>
      <c r="I15089" s="265" t="s">
        <v>2217</v>
      </c>
      <c r="J15089" s="266">
        <v>-3346</v>
      </c>
      <c r="K15089" s="83" t="str">
        <f>IFERROR(IFERROR(VLOOKUP(I15089,'DE-PARA'!B:D,3,0),VLOOKUP(I15089,'DE-PARA'!C:D,2,0)),"NÃO ENCONTRADO")</f>
        <v>Investimentos</v>
      </c>
      <c r="L15089" s="50" t="str">
        <f>VLOOKUP(K15089,'Base -Receita-Despesa'!$B:$AS,1,FALSE)</f>
        <v>Investimentos</v>
      </c>
    </row>
    <row r="15090" spans="1:12" x14ac:dyDescent="0.3">
      <c r="A15090" s="82" t="str">
        <f t="shared" si="472"/>
        <v>2019</v>
      </c>
      <c r="B15090" s="260" t="s">
        <v>2228</v>
      </c>
      <c r="C15090" s="261" t="s">
        <v>138</v>
      </c>
      <c r="D15090" s="74" t="str">
        <f t="shared" si="471"/>
        <v>set/2019</v>
      </c>
      <c r="E15090" s="264">
        <v>43724</v>
      </c>
      <c r="F15090" s="260">
        <v>103227</v>
      </c>
      <c r="G15090" s="260" t="s">
        <v>2229</v>
      </c>
      <c r="H15090" s="265" t="s">
        <v>2336</v>
      </c>
      <c r="I15090" s="265" t="s">
        <v>2192</v>
      </c>
      <c r="J15090" s="266">
        <v>-6367.62</v>
      </c>
      <c r="K15090" s="83" t="str">
        <f>IFERROR(IFERROR(VLOOKUP(I15090,'DE-PARA'!B:D,3,0),VLOOKUP(I15090,'DE-PARA'!C:D,2,0)),"NÃO ENCONTRADO")</f>
        <v>Materiais</v>
      </c>
      <c r="L15090" s="50" t="str">
        <f>VLOOKUP(K15090,'Base -Receita-Despesa'!$B:$AS,1,FALSE)</f>
        <v>Materiais</v>
      </c>
    </row>
    <row r="15091" spans="1:12" x14ac:dyDescent="0.3">
      <c r="A15091" s="82" t="str">
        <f t="shared" si="472"/>
        <v>2019</v>
      </c>
      <c r="B15091" s="260" t="s">
        <v>2228</v>
      </c>
      <c r="C15091" s="261" t="s">
        <v>138</v>
      </c>
      <c r="D15091" s="74" t="str">
        <f t="shared" si="471"/>
        <v>set/2019</v>
      </c>
      <c r="E15091" s="264">
        <v>43724</v>
      </c>
      <c r="F15091" s="260" t="s">
        <v>1261</v>
      </c>
      <c r="G15091" s="260" t="s">
        <v>2229</v>
      </c>
      <c r="H15091" s="265" t="s">
        <v>2338</v>
      </c>
      <c r="I15091" s="265" t="s">
        <v>135</v>
      </c>
      <c r="J15091" s="265">
        <v>-99</v>
      </c>
      <c r="K15091" s="83" t="str">
        <f>IFERROR(IFERROR(VLOOKUP(I15091,'DE-PARA'!B:D,3,0),VLOOKUP(I15091,'DE-PARA'!C:D,2,0)),"NÃO ENCONTRADO")</f>
        <v>Outras Saídas</v>
      </c>
      <c r="L15091" s="50" t="str">
        <f>VLOOKUP(K15091,'Base -Receita-Despesa'!$B:$AS,1,FALSE)</f>
        <v>Outras Saídas</v>
      </c>
    </row>
    <row r="15092" spans="1:12" x14ac:dyDescent="0.3">
      <c r="A15092" s="82" t="str">
        <f t="shared" si="472"/>
        <v>2019</v>
      </c>
      <c r="B15092" s="260" t="s">
        <v>2228</v>
      </c>
      <c r="C15092" s="261" t="s">
        <v>138</v>
      </c>
      <c r="D15092" s="74" t="str">
        <f t="shared" si="471"/>
        <v>set/2019</v>
      </c>
      <c r="E15092" s="264">
        <v>43724</v>
      </c>
      <c r="F15092" s="260" t="s">
        <v>254</v>
      </c>
      <c r="G15092" s="260" t="s">
        <v>2229</v>
      </c>
      <c r="H15092" s="265" t="s">
        <v>2866</v>
      </c>
      <c r="I15092" s="265" t="s">
        <v>130</v>
      </c>
      <c r="J15092" s="266">
        <v>-6320</v>
      </c>
      <c r="K15092" s="83" t="str">
        <f>IFERROR(IFERROR(VLOOKUP(I15092,'DE-PARA'!B:D,3,0),VLOOKUP(I15092,'DE-PARA'!C:D,2,0)),"NÃO ENCONTRADO")</f>
        <v>Rescisões Trabalhistas</v>
      </c>
      <c r="L15092" s="50" t="str">
        <f>VLOOKUP(K15092,'Base -Receita-Despesa'!$B:$AS,1,FALSE)</f>
        <v>Rescisões Trabalhistas</v>
      </c>
    </row>
    <row r="15093" spans="1:12" x14ac:dyDescent="0.3">
      <c r="A15093" s="82" t="str">
        <f t="shared" si="472"/>
        <v>2019</v>
      </c>
      <c r="B15093" s="260" t="s">
        <v>2228</v>
      </c>
      <c r="C15093" s="261" t="s">
        <v>138</v>
      </c>
      <c r="D15093" s="74" t="str">
        <f t="shared" si="471"/>
        <v>set/2019</v>
      </c>
      <c r="E15093" s="264">
        <v>43724</v>
      </c>
      <c r="F15093" s="260">
        <v>24</v>
      </c>
      <c r="G15093" s="260" t="s">
        <v>2229</v>
      </c>
      <c r="H15093" s="265" t="s">
        <v>2396</v>
      </c>
      <c r="I15093" s="265" t="s">
        <v>241</v>
      </c>
      <c r="J15093" s="265">
        <v>-370</v>
      </c>
      <c r="K15093" s="83" t="str">
        <f>IFERROR(IFERROR(VLOOKUP(I15093,'DE-PARA'!B:D,3,0),VLOOKUP(I15093,'DE-PARA'!C:D,2,0)),"NÃO ENCONTRADO")</f>
        <v>Serviços</v>
      </c>
      <c r="L15093" s="50" t="str">
        <f>VLOOKUP(K15093,'Base -Receita-Despesa'!$B:$AS,1,FALSE)</f>
        <v>Serviços</v>
      </c>
    </row>
    <row r="15094" spans="1:12" x14ac:dyDescent="0.3">
      <c r="A15094" s="82" t="str">
        <f t="shared" si="472"/>
        <v>2019</v>
      </c>
      <c r="B15094" s="260" t="s">
        <v>2228</v>
      </c>
      <c r="C15094" s="261" t="s">
        <v>138</v>
      </c>
      <c r="D15094" s="74" t="str">
        <f t="shared" si="471"/>
        <v>set/2019</v>
      </c>
      <c r="E15094" s="264">
        <v>43724</v>
      </c>
      <c r="F15094" s="260">
        <v>25</v>
      </c>
      <c r="G15094" s="260" t="s">
        <v>2229</v>
      </c>
      <c r="H15094" s="265" t="s">
        <v>2396</v>
      </c>
      <c r="I15094" s="265" t="s">
        <v>241</v>
      </c>
      <c r="J15094" s="265">
        <v>-280</v>
      </c>
      <c r="K15094" s="83" t="str">
        <f>IFERROR(IFERROR(VLOOKUP(I15094,'DE-PARA'!B:D,3,0),VLOOKUP(I15094,'DE-PARA'!C:D,2,0)),"NÃO ENCONTRADO")</f>
        <v>Serviços</v>
      </c>
      <c r="L15094" s="50" t="str">
        <f>VLOOKUP(K15094,'Base -Receita-Despesa'!$B:$AS,1,FALSE)</f>
        <v>Serviços</v>
      </c>
    </row>
    <row r="15095" spans="1:12" x14ac:dyDescent="0.3">
      <c r="A15095" s="82" t="str">
        <f t="shared" si="472"/>
        <v>2019</v>
      </c>
      <c r="B15095" s="260" t="s">
        <v>2228</v>
      </c>
      <c r="C15095" s="261" t="s">
        <v>138</v>
      </c>
      <c r="D15095" s="74" t="str">
        <f t="shared" si="471"/>
        <v>set/2019</v>
      </c>
      <c r="E15095" s="264">
        <v>43724</v>
      </c>
      <c r="F15095" s="260" t="s">
        <v>1070</v>
      </c>
      <c r="G15095" s="260" t="s">
        <v>2229</v>
      </c>
      <c r="H15095" s="265" t="s">
        <v>1071</v>
      </c>
      <c r="I15095" s="265" t="s">
        <v>2237</v>
      </c>
      <c r="J15095" s="266">
        <v>19085.12</v>
      </c>
      <c r="K15095" s="83" t="str">
        <f>IFERROR(IFERROR(VLOOKUP(I15095,'DE-PARA'!B:D,3,0),VLOOKUP(I15095,'DE-PARA'!C:D,2,0)),"NÃO ENCONTRADO")</f>
        <v>Entrada Conta Aplicação (+)</v>
      </c>
      <c r="L15095" s="50" t="str">
        <f>VLOOKUP(K15095,'Base -Receita-Despesa'!$B:$AS,1,FALSE)</f>
        <v>ENTRADA CONTA APLICAÇÃO (+)</v>
      </c>
    </row>
    <row r="15096" spans="1:12" x14ac:dyDescent="0.3">
      <c r="A15096" s="82" t="str">
        <f t="shared" si="472"/>
        <v>2019</v>
      </c>
      <c r="B15096" s="260" t="s">
        <v>2228</v>
      </c>
      <c r="C15096" s="261" t="s">
        <v>138</v>
      </c>
      <c r="D15096" s="74" t="str">
        <f t="shared" si="471"/>
        <v>set/2019</v>
      </c>
      <c r="E15096" s="264">
        <v>43724</v>
      </c>
      <c r="F15096" s="260" t="s">
        <v>1261</v>
      </c>
      <c r="G15096" s="260" t="s">
        <v>2229</v>
      </c>
      <c r="H15096" s="265" t="s">
        <v>2250</v>
      </c>
      <c r="I15096" s="265" t="s">
        <v>135</v>
      </c>
      <c r="J15096" s="265">
        <v>-9.5</v>
      </c>
      <c r="K15096" s="83" t="str">
        <f>IFERROR(IFERROR(VLOOKUP(I15096,'DE-PARA'!B:D,3,0),VLOOKUP(I15096,'DE-PARA'!C:D,2,0)),"NÃO ENCONTRADO")</f>
        <v>Outras Saídas</v>
      </c>
      <c r="L15096" s="50" t="str">
        <f>VLOOKUP(K15096,'Base -Receita-Despesa'!$B:$AS,1,FALSE)</f>
        <v>Outras Saídas</v>
      </c>
    </row>
    <row r="15097" spans="1:12" x14ac:dyDescent="0.3">
      <c r="A15097" s="82" t="str">
        <f t="shared" si="472"/>
        <v>2019</v>
      </c>
      <c r="B15097" s="260" t="s">
        <v>2228</v>
      </c>
      <c r="C15097" s="261" t="s">
        <v>138</v>
      </c>
      <c r="D15097" s="74" t="str">
        <f t="shared" si="471"/>
        <v>set/2019</v>
      </c>
      <c r="E15097" s="264">
        <v>43724</v>
      </c>
      <c r="F15097" s="260" t="s">
        <v>1261</v>
      </c>
      <c r="G15097" s="260" t="s">
        <v>2229</v>
      </c>
      <c r="H15097" s="265" t="s">
        <v>2250</v>
      </c>
      <c r="I15097" s="265" t="s">
        <v>135</v>
      </c>
      <c r="J15097" s="265">
        <v>-9.5</v>
      </c>
      <c r="K15097" s="83" t="str">
        <f>IFERROR(IFERROR(VLOOKUP(I15097,'DE-PARA'!B:D,3,0),VLOOKUP(I15097,'DE-PARA'!C:D,2,0)),"NÃO ENCONTRADO")</f>
        <v>Outras Saídas</v>
      </c>
      <c r="L15097" s="50" t="str">
        <f>VLOOKUP(K15097,'Base -Receita-Despesa'!$B:$AS,1,FALSE)</f>
        <v>Outras Saídas</v>
      </c>
    </row>
    <row r="15098" spans="1:12" x14ac:dyDescent="0.3">
      <c r="A15098" s="82" t="str">
        <f t="shared" si="472"/>
        <v>2019</v>
      </c>
      <c r="B15098" s="260" t="s">
        <v>2228</v>
      </c>
      <c r="C15098" s="261" t="s">
        <v>138</v>
      </c>
      <c r="D15098" s="74" t="str">
        <f t="shared" si="471"/>
        <v>set/2019</v>
      </c>
      <c r="E15098" s="264">
        <v>43724</v>
      </c>
      <c r="F15098" s="260" t="s">
        <v>1261</v>
      </c>
      <c r="G15098" s="260" t="s">
        <v>2229</v>
      </c>
      <c r="H15098" s="265" t="s">
        <v>2250</v>
      </c>
      <c r="I15098" s="265" t="s">
        <v>135</v>
      </c>
      <c r="J15098" s="265">
        <v>-9.5</v>
      </c>
      <c r="K15098" s="83" t="str">
        <f>IFERROR(IFERROR(VLOOKUP(I15098,'DE-PARA'!B:D,3,0),VLOOKUP(I15098,'DE-PARA'!C:D,2,0)),"NÃO ENCONTRADO")</f>
        <v>Outras Saídas</v>
      </c>
      <c r="L15098" s="50" t="str">
        <f>VLOOKUP(K15098,'Base -Receita-Despesa'!$B:$AS,1,FALSE)</f>
        <v>Outras Saídas</v>
      </c>
    </row>
    <row r="15099" spans="1:12" x14ac:dyDescent="0.3">
      <c r="A15099" s="82" t="str">
        <f t="shared" si="472"/>
        <v>2019</v>
      </c>
      <c r="B15099" s="260" t="s">
        <v>2228</v>
      </c>
      <c r="C15099" s="261" t="s">
        <v>138</v>
      </c>
      <c r="D15099" s="74" t="str">
        <f t="shared" si="471"/>
        <v>set/2019</v>
      </c>
      <c r="E15099" s="264">
        <v>43724</v>
      </c>
      <c r="F15099" s="260" t="s">
        <v>1261</v>
      </c>
      <c r="G15099" s="260" t="s">
        <v>2229</v>
      </c>
      <c r="H15099" s="265" t="s">
        <v>2250</v>
      </c>
      <c r="I15099" s="265" t="s">
        <v>135</v>
      </c>
      <c r="J15099" s="265">
        <v>-9.5</v>
      </c>
      <c r="K15099" s="83" t="str">
        <f>IFERROR(IFERROR(VLOOKUP(I15099,'DE-PARA'!B:D,3,0),VLOOKUP(I15099,'DE-PARA'!C:D,2,0)),"NÃO ENCONTRADO")</f>
        <v>Outras Saídas</v>
      </c>
      <c r="L15099" s="50" t="str">
        <f>VLOOKUP(K15099,'Base -Receita-Despesa'!$B:$AS,1,FALSE)</f>
        <v>Outras Saídas</v>
      </c>
    </row>
    <row r="15100" spans="1:12" x14ac:dyDescent="0.3">
      <c r="A15100" s="82" t="str">
        <f t="shared" si="472"/>
        <v>2019</v>
      </c>
      <c r="B15100" s="260" t="s">
        <v>2228</v>
      </c>
      <c r="C15100" s="261" t="s">
        <v>138</v>
      </c>
      <c r="D15100" s="74" t="str">
        <f t="shared" si="471"/>
        <v>set/2019</v>
      </c>
      <c r="E15100" s="264">
        <v>43724</v>
      </c>
      <c r="F15100" s="260" t="s">
        <v>1261</v>
      </c>
      <c r="G15100" s="260" t="s">
        <v>2229</v>
      </c>
      <c r="H15100" s="265" t="s">
        <v>2250</v>
      </c>
      <c r="I15100" s="265" t="s">
        <v>135</v>
      </c>
      <c r="J15100" s="265">
        <v>-9.5</v>
      </c>
      <c r="K15100" s="83" t="str">
        <f>IFERROR(IFERROR(VLOOKUP(I15100,'DE-PARA'!B:D,3,0),VLOOKUP(I15100,'DE-PARA'!C:D,2,0)),"NÃO ENCONTRADO")</f>
        <v>Outras Saídas</v>
      </c>
      <c r="L15100" s="50" t="str">
        <f>VLOOKUP(K15100,'Base -Receita-Despesa'!$B:$AS,1,FALSE)</f>
        <v>Outras Saídas</v>
      </c>
    </row>
    <row r="15101" spans="1:12" x14ac:dyDescent="0.3">
      <c r="A15101" s="82" t="str">
        <f t="shared" si="472"/>
        <v>2019</v>
      </c>
      <c r="B15101" s="260" t="s">
        <v>2240</v>
      </c>
      <c r="C15101" s="261" t="s">
        <v>138</v>
      </c>
      <c r="D15101" s="74" t="str">
        <f t="shared" si="471"/>
        <v>set/2019</v>
      </c>
      <c r="E15101" s="264">
        <v>43725</v>
      </c>
      <c r="F15101" s="260" t="s">
        <v>1261</v>
      </c>
      <c r="G15101" s="260" t="s">
        <v>2229</v>
      </c>
      <c r="H15101" s="265" t="s">
        <v>2338</v>
      </c>
      <c r="I15101" s="265" t="s">
        <v>135</v>
      </c>
      <c r="J15101" s="265">
        <v>-4.7300000000000004</v>
      </c>
      <c r="K15101" s="83" t="str">
        <f>IFERROR(IFERROR(VLOOKUP(I15101,'DE-PARA'!B:D,3,0),VLOOKUP(I15101,'DE-PARA'!C:D,2,0)),"NÃO ENCONTRADO")</f>
        <v>Outras Saídas</v>
      </c>
      <c r="L15101" s="50" t="str">
        <f>VLOOKUP(K15101,'Base -Receita-Despesa'!$B:$AS,1,FALSE)</f>
        <v>Outras Saídas</v>
      </c>
    </row>
    <row r="15102" spans="1:12" x14ac:dyDescent="0.3">
      <c r="A15102" s="82" t="str">
        <f t="shared" si="472"/>
        <v>2019</v>
      </c>
      <c r="B15102" s="260" t="s">
        <v>2240</v>
      </c>
      <c r="C15102" s="261" t="s">
        <v>138</v>
      </c>
      <c r="D15102" s="74" t="str">
        <f t="shared" si="471"/>
        <v>set/2019</v>
      </c>
      <c r="E15102" s="264">
        <v>43725</v>
      </c>
      <c r="F15102" s="260" t="s">
        <v>1070</v>
      </c>
      <c r="G15102" s="260" t="s">
        <v>2229</v>
      </c>
      <c r="H15102" s="265" t="s">
        <v>3777</v>
      </c>
      <c r="I15102" s="265" t="s">
        <v>2237</v>
      </c>
      <c r="J15102" s="265">
        <v>4.7300000000000004</v>
      </c>
      <c r="K15102" s="83" t="str">
        <f>IFERROR(IFERROR(VLOOKUP(I15102,'DE-PARA'!B:D,3,0),VLOOKUP(I15102,'DE-PARA'!C:D,2,0)),"NÃO ENCONTRADO")</f>
        <v>Entrada Conta Aplicação (+)</v>
      </c>
      <c r="L15102" s="50" t="str">
        <f>VLOOKUP(K15102,'Base -Receita-Despesa'!$B:$AS,1,FALSE)</f>
        <v>ENTRADA CONTA APLICAÇÃO (+)</v>
      </c>
    </row>
    <row r="15103" spans="1:12" x14ac:dyDescent="0.3">
      <c r="A15103" s="82" t="str">
        <f t="shared" si="472"/>
        <v>2019</v>
      </c>
      <c r="B15103" s="260" t="s">
        <v>2228</v>
      </c>
      <c r="C15103" s="261" t="s">
        <v>138</v>
      </c>
      <c r="D15103" s="74" t="str">
        <f t="shared" si="471"/>
        <v>set/2019</v>
      </c>
      <c r="E15103" s="264">
        <v>43725</v>
      </c>
      <c r="F15103" s="260">
        <v>1104461</v>
      </c>
      <c r="G15103" s="260" t="s">
        <v>2284</v>
      </c>
      <c r="H15103" s="265" t="s">
        <v>2605</v>
      </c>
      <c r="I15103" s="265" t="s">
        <v>2182</v>
      </c>
      <c r="J15103" s="266">
        <v>-2491.04</v>
      </c>
      <c r="K15103" s="83" t="str">
        <f>IFERROR(IFERROR(VLOOKUP(I15103,'DE-PARA'!B:D,3,0),VLOOKUP(I15103,'DE-PARA'!C:D,2,0)),"NÃO ENCONTRADO")</f>
        <v>Materiais</v>
      </c>
      <c r="L15103" s="50" t="str">
        <f>VLOOKUP(K15103,'Base -Receita-Despesa'!$B:$AS,1,FALSE)</f>
        <v>Materiais</v>
      </c>
    </row>
    <row r="15104" spans="1:12" x14ac:dyDescent="0.3">
      <c r="A15104" s="82" t="str">
        <f t="shared" si="472"/>
        <v>2019</v>
      </c>
      <c r="B15104" s="260" t="s">
        <v>2228</v>
      </c>
      <c r="C15104" s="261" t="s">
        <v>138</v>
      </c>
      <c r="D15104" s="74" t="str">
        <f t="shared" si="471"/>
        <v>set/2019</v>
      </c>
      <c r="E15104" s="264">
        <v>43725</v>
      </c>
      <c r="F15104" s="260" t="s">
        <v>1070</v>
      </c>
      <c r="G15104" s="260" t="s">
        <v>2229</v>
      </c>
      <c r="H15104" s="265" t="s">
        <v>1071</v>
      </c>
      <c r="I15104" s="265" t="s">
        <v>2237</v>
      </c>
      <c r="J15104" s="266">
        <v>2500.54</v>
      </c>
      <c r="K15104" s="83" t="str">
        <f>IFERROR(IFERROR(VLOOKUP(I15104,'DE-PARA'!B:D,3,0),VLOOKUP(I15104,'DE-PARA'!C:D,2,0)),"NÃO ENCONTRADO")</f>
        <v>Entrada Conta Aplicação (+)</v>
      </c>
      <c r="L15104" s="50" t="str">
        <f>VLOOKUP(K15104,'Base -Receita-Despesa'!$B:$AS,1,FALSE)</f>
        <v>ENTRADA CONTA APLICAÇÃO (+)</v>
      </c>
    </row>
    <row r="15105" spans="1:12" x14ac:dyDescent="0.3">
      <c r="A15105" s="82" t="str">
        <f t="shared" si="472"/>
        <v>2019</v>
      </c>
      <c r="B15105" s="260" t="s">
        <v>2228</v>
      </c>
      <c r="C15105" s="261" t="s">
        <v>138</v>
      </c>
      <c r="D15105" s="74" t="str">
        <f t="shared" si="471"/>
        <v>set/2019</v>
      </c>
      <c r="E15105" s="264">
        <v>43725</v>
      </c>
      <c r="F15105" s="260" t="s">
        <v>1261</v>
      </c>
      <c r="G15105" s="260" t="s">
        <v>2229</v>
      </c>
      <c r="H15105" s="265" t="s">
        <v>2250</v>
      </c>
      <c r="I15105" s="265" t="s">
        <v>135</v>
      </c>
      <c r="J15105" s="265">
        <v>-9.5</v>
      </c>
      <c r="K15105" s="83" t="str">
        <f>IFERROR(IFERROR(VLOOKUP(I15105,'DE-PARA'!B:D,3,0),VLOOKUP(I15105,'DE-PARA'!C:D,2,0)),"NÃO ENCONTRADO")</f>
        <v>Outras Saídas</v>
      </c>
      <c r="L15105" s="50" t="str">
        <f>VLOOKUP(K15105,'Base -Receita-Despesa'!$B:$AS,1,FALSE)</f>
        <v>Outras Saídas</v>
      </c>
    </row>
    <row r="15106" spans="1:12" x14ac:dyDescent="0.3">
      <c r="A15106" s="82" t="str">
        <f t="shared" si="472"/>
        <v>2019</v>
      </c>
      <c r="B15106" s="260" t="s">
        <v>2240</v>
      </c>
      <c r="C15106" s="261" t="s">
        <v>138</v>
      </c>
      <c r="D15106" s="74" t="str">
        <f t="shared" si="471"/>
        <v>set/2019</v>
      </c>
      <c r="E15106" s="264">
        <v>43726</v>
      </c>
      <c r="F15106" s="260" t="s">
        <v>1261</v>
      </c>
      <c r="G15106" s="260" t="s">
        <v>2229</v>
      </c>
      <c r="H15106" s="265" t="s">
        <v>2338</v>
      </c>
      <c r="I15106" s="265" t="s">
        <v>135</v>
      </c>
      <c r="J15106" s="265">
        <v>-0.09</v>
      </c>
      <c r="K15106" s="83" t="str">
        <f>IFERROR(IFERROR(VLOOKUP(I15106,'DE-PARA'!B:D,3,0),VLOOKUP(I15106,'DE-PARA'!C:D,2,0)),"NÃO ENCONTRADO")</f>
        <v>Outras Saídas</v>
      </c>
      <c r="L15106" s="50" t="str">
        <f>VLOOKUP(K15106,'Base -Receita-Despesa'!$B:$AS,1,FALSE)</f>
        <v>Outras Saídas</v>
      </c>
    </row>
    <row r="15107" spans="1:12" x14ac:dyDescent="0.3">
      <c r="A15107" s="82" t="str">
        <f t="shared" si="472"/>
        <v>2019</v>
      </c>
      <c r="B15107" s="260" t="s">
        <v>2240</v>
      </c>
      <c r="C15107" s="261" t="s">
        <v>138</v>
      </c>
      <c r="D15107" s="74" t="str">
        <f t="shared" si="471"/>
        <v>set/2019</v>
      </c>
      <c r="E15107" s="264">
        <v>43726</v>
      </c>
      <c r="F15107" s="260" t="s">
        <v>1070</v>
      </c>
      <c r="G15107" s="260" t="s">
        <v>2229</v>
      </c>
      <c r="H15107" s="265" t="s">
        <v>1071</v>
      </c>
      <c r="I15107" s="265" t="s">
        <v>2237</v>
      </c>
      <c r="J15107" s="265">
        <v>0.09</v>
      </c>
      <c r="K15107" s="83" t="str">
        <f>IFERROR(IFERROR(VLOOKUP(I15107,'DE-PARA'!B:D,3,0),VLOOKUP(I15107,'DE-PARA'!C:D,2,0)),"NÃO ENCONTRADO")</f>
        <v>Entrada Conta Aplicação (+)</v>
      </c>
      <c r="L15107" s="50" t="str">
        <f>VLOOKUP(K15107,'Base -Receita-Despesa'!$B:$AS,1,FALSE)</f>
        <v>ENTRADA CONTA APLICAÇÃO (+)</v>
      </c>
    </row>
    <row r="15108" spans="1:12" x14ac:dyDescent="0.3">
      <c r="A15108" s="82" t="str">
        <f t="shared" si="472"/>
        <v>2019</v>
      </c>
      <c r="B15108" s="260" t="s">
        <v>2228</v>
      </c>
      <c r="C15108" s="261" t="s">
        <v>138</v>
      </c>
      <c r="D15108" s="74" t="str">
        <f t="shared" ref="D15108:D15171" si="473">TEXT(E15108,"mmm/aaaa")</f>
        <v>set/2019</v>
      </c>
      <c r="E15108" s="264">
        <v>43728</v>
      </c>
      <c r="F15108" s="260" t="s">
        <v>4412</v>
      </c>
      <c r="G15108" s="260" t="s">
        <v>2229</v>
      </c>
      <c r="H15108" s="265" t="s">
        <v>4728</v>
      </c>
      <c r="I15108" s="265" t="s">
        <v>130</v>
      </c>
      <c r="J15108" s="265">
        <v>-80.33</v>
      </c>
      <c r="K15108" s="83" t="str">
        <f>IFERROR(IFERROR(VLOOKUP(I15108,'DE-PARA'!B:D,3,0),VLOOKUP(I15108,'DE-PARA'!C:D,2,0)),"NÃO ENCONTRADO")</f>
        <v>Rescisões Trabalhistas</v>
      </c>
      <c r="L15108" s="50" t="str">
        <f>VLOOKUP(K15108,'Base -Receita-Despesa'!$B:$AS,1,FALSE)</f>
        <v>Rescisões Trabalhistas</v>
      </c>
    </row>
    <row r="15109" spans="1:12" x14ac:dyDescent="0.3">
      <c r="A15109" s="82" t="str">
        <f t="shared" si="472"/>
        <v>2019</v>
      </c>
      <c r="B15109" s="260" t="s">
        <v>2228</v>
      </c>
      <c r="C15109" s="261" t="s">
        <v>138</v>
      </c>
      <c r="D15109" s="74" t="str">
        <f t="shared" si="473"/>
        <v>set/2019</v>
      </c>
      <c r="E15109" s="264">
        <v>43728</v>
      </c>
      <c r="F15109" s="260" t="s">
        <v>254</v>
      </c>
      <c r="G15109" s="260" t="s">
        <v>2229</v>
      </c>
      <c r="H15109" s="265" t="s">
        <v>4728</v>
      </c>
      <c r="I15109" s="265" t="s">
        <v>130</v>
      </c>
      <c r="J15109" s="266">
        <v>-1075.44</v>
      </c>
      <c r="K15109" s="83" t="str">
        <f>IFERROR(IFERROR(VLOOKUP(I15109,'DE-PARA'!B:D,3,0),VLOOKUP(I15109,'DE-PARA'!C:D,2,0)),"NÃO ENCONTRADO")</f>
        <v>Rescisões Trabalhistas</v>
      </c>
      <c r="L15109" s="50" t="str">
        <f>VLOOKUP(K15109,'Base -Receita-Despesa'!$B:$AS,1,FALSE)</f>
        <v>Rescisões Trabalhistas</v>
      </c>
    </row>
    <row r="15110" spans="1:12" x14ac:dyDescent="0.3">
      <c r="A15110" s="82" t="str">
        <f t="shared" si="472"/>
        <v>2019</v>
      </c>
      <c r="B15110" s="260" t="s">
        <v>2228</v>
      </c>
      <c r="C15110" s="261" t="s">
        <v>138</v>
      </c>
      <c r="D15110" s="74" t="str">
        <f t="shared" si="473"/>
        <v>set/2019</v>
      </c>
      <c r="E15110" s="264">
        <v>43728</v>
      </c>
      <c r="F15110" s="260" t="s">
        <v>4412</v>
      </c>
      <c r="G15110" s="260" t="s">
        <v>2229</v>
      </c>
      <c r="H15110" s="265" t="s">
        <v>4646</v>
      </c>
      <c r="I15110" s="265" t="s">
        <v>130</v>
      </c>
      <c r="J15110" s="265">
        <v>-208.66</v>
      </c>
      <c r="K15110" s="83" t="str">
        <f>IFERROR(IFERROR(VLOOKUP(I15110,'DE-PARA'!B:D,3,0),VLOOKUP(I15110,'DE-PARA'!C:D,2,0)),"NÃO ENCONTRADO")</f>
        <v>Rescisões Trabalhistas</v>
      </c>
      <c r="L15110" s="50" t="str">
        <f>VLOOKUP(K15110,'Base -Receita-Despesa'!$B:$AS,1,FALSE)</f>
        <v>Rescisões Trabalhistas</v>
      </c>
    </row>
    <row r="15111" spans="1:12" x14ac:dyDescent="0.3">
      <c r="A15111" s="82" t="str">
        <f t="shared" si="472"/>
        <v>2019</v>
      </c>
      <c r="B15111" s="260" t="s">
        <v>2228</v>
      </c>
      <c r="C15111" s="261" t="s">
        <v>138</v>
      </c>
      <c r="D15111" s="74" t="str">
        <f t="shared" si="473"/>
        <v>set/2019</v>
      </c>
      <c r="E15111" s="264">
        <v>43728</v>
      </c>
      <c r="F15111" s="260" t="s">
        <v>254</v>
      </c>
      <c r="G15111" s="260" t="s">
        <v>2229</v>
      </c>
      <c r="H15111" s="265" t="s">
        <v>4646</v>
      </c>
      <c r="I15111" s="265" t="s">
        <v>130</v>
      </c>
      <c r="J15111" s="266">
        <v>-1521.72</v>
      </c>
      <c r="K15111" s="83" t="str">
        <f>IFERROR(IFERROR(VLOOKUP(I15111,'DE-PARA'!B:D,3,0),VLOOKUP(I15111,'DE-PARA'!C:D,2,0)),"NÃO ENCONTRADO")</f>
        <v>Rescisões Trabalhistas</v>
      </c>
      <c r="L15111" s="50" t="str">
        <f>VLOOKUP(K15111,'Base -Receita-Despesa'!$B:$AS,1,FALSE)</f>
        <v>Rescisões Trabalhistas</v>
      </c>
    </row>
    <row r="15112" spans="1:12" x14ac:dyDescent="0.3">
      <c r="A15112" s="82" t="str">
        <f t="shared" si="472"/>
        <v>2019</v>
      </c>
      <c r="B15112" s="260" t="s">
        <v>2228</v>
      </c>
      <c r="C15112" s="261" t="s">
        <v>138</v>
      </c>
      <c r="D15112" s="74" t="str">
        <f t="shared" si="473"/>
        <v>set/2019</v>
      </c>
      <c r="E15112" s="264">
        <v>43728</v>
      </c>
      <c r="F15112" s="260" t="s">
        <v>1070</v>
      </c>
      <c r="G15112" s="260" t="s">
        <v>2229</v>
      </c>
      <c r="H15112" s="265" t="s">
        <v>1071</v>
      </c>
      <c r="I15112" s="265" t="s">
        <v>2237</v>
      </c>
      <c r="J15112" s="266">
        <v>2895.65</v>
      </c>
      <c r="K15112" s="83" t="str">
        <f>IFERROR(IFERROR(VLOOKUP(I15112,'DE-PARA'!B:D,3,0),VLOOKUP(I15112,'DE-PARA'!C:D,2,0)),"NÃO ENCONTRADO")</f>
        <v>Entrada Conta Aplicação (+)</v>
      </c>
      <c r="L15112" s="50" t="str">
        <f>VLOOKUP(K15112,'Base -Receita-Despesa'!$B:$AS,1,FALSE)</f>
        <v>ENTRADA CONTA APLICAÇÃO (+)</v>
      </c>
    </row>
    <row r="15113" spans="1:12" x14ac:dyDescent="0.3">
      <c r="A15113" s="82" t="str">
        <f t="shared" si="472"/>
        <v>2019</v>
      </c>
      <c r="B15113" s="260" t="s">
        <v>2228</v>
      </c>
      <c r="C15113" s="261" t="s">
        <v>138</v>
      </c>
      <c r="D15113" s="74" t="str">
        <f t="shared" si="473"/>
        <v>set/2019</v>
      </c>
      <c r="E15113" s="264">
        <v>43728</v>
      </c>
      <c r="F15113" s="260" t="s">
        <v>1261</v>
      </c>
      <c r="G15113" s="260" t="s">
        <v>2229</v>
      </c>
      <c r="H15113" s="265" t="s">
        <v>2250</v>
      </c>
      <c r="I15113" s="265" t="s">
        <v>135</v>
      </c>
      <c r="J15113" s="265">
        <v>-9.5</v>
      </c>
      <c r="K15113" s="83" t="str">
        <f>IFERROR(IFERROR(VLOOKUP(I15113,'DE-PARA'!B:D,3,0),VLOOKUP(I15113,'DE-PARA'!C:D,2,0)),"NÃO ENCONTRADO")</f>
        <v>Outras Saídas</v>
      </c>
      <c r="L15113" s="50" t="str">
        <f>VLOOKUP(K15113,'Base -Receita-Despesa'!$B:$AS,1,FALSE)</f>
        <v>Outras Saídas</v>
      </c>
    </row>
    <row r="15114" spans="1:12" x14ac:dyDescent="0.3">
      <c r="A15114" s="82" t="str">
        <f t="shared" si="472"/>
        <v>2019</v>
      </c>
      <c r="B15114" s="260" t="s">
        <v>2228</v>
      </c>
      <c r="C15114" s="261" t="s">
        <v>138</v>
      </c>
      <c r="D15114" s="74" t="str">
        <f t="shared" si="473"/>
        <v>set/2019</v>
      </c>
      <c r="E15114" s="264">
        <v>43732</v>
      </c>
      <c r="F15114" s="260" t="s">
        <v>4517</v>
      </c>
      <c r="G15114" s="260" t="s">
        <v>2229</v>
      </c>
      <c r="H15114" s="265" t="s">
        <v>4555</v>
      </c>
      <c r="I15114" s="265" t="s">
        <v>2209</v>
      </c>
      <c r="J15114" s="265">
        <v>-131.58000000000001</v>
      </c>
      <c r="K15114" s="83" t="str">
        <f>IFERROR(IFERROR(VLOOKUP(I15114,'DE-PARA'!B:D,3,0),VLOOKUP(I15114,'DE-PARA'!C:D,2,0)),"NÃO ENCONTRADO")</f>
        <v>Despesas com Viagens</v>
      </c>
      <c r="L15114" s="50" t="str">
        <f>VLOOKUP(K15114,'Base -Receita-Despesa'!$B:$AS,1,FALSE)</f>
        <v>Despesas com Viagens</v>
      </c>
    </row>
    <row r="15115" spans="1:12" x14ac:dyDescent="0.3">
      <c r="A15115" s="82" t="str">
        <f t="shared" si="472"/>
        <v>2019</v>
      </c>
      <c r="B15115" s="260" t="s">
        <v>2228</v>
      </c>
      <c r="C15115" s="261" t="s">
        <v>138</v>
      </c>
      <c r="D15115" s="74" t="str">
        <f t="shared" si="473"/>
        <v>set/2019</v>
      </c>
      <c r="E15115" s="264">
        <v>43732</v>
      </c>
      <c r="F15115" s="260" t="s">
        <v>4517</v>
      </c>
      <c r="G15115" s="260" t="s">
        <v>2229</v>
      </c>
      <c r="H15115" s="265" t="s">
        <v>4555</v>
      </c>
      <c r="I15115" s="265" t="s">
        <v>2209</v>
      </c>
      <c r="J15115" s="265">
        <v>-263.16000000000003</v>
      </c>
      <c r="K15115" s="83" t="str">
        <f>IFERROR(IFERROR(VLOOKUP(I15115,'DE-PARA'!B:D,3,0),VLOOKUP(I15115,'DE-PARA'!C:D,2,0)),"NÃO ENCONTRADO")</f>
        <v>Despesas com Viagens</v>
      </c>
      <c r="L15115" s="50" t="str">
        <f>VLOOKUP(K15115,'Base -Receita-Despesa'!$B:$AS,1,FALSE)</f>
        <v>Despesas com Viagens</v>
      </c>
    </row>
    <row r="15116" spans="1:12" x14ac:dyDescent="0.3">
      <c r="A15116" s="82" t="str">
        <f t="shared" si="472"/>
        <v>2019</v>
      </c>
      <c r="B15116" s="260" t="s">
        <v>2228</v>
      </c>
      <c r="C15116" s="261" t="s">
        <v>138</v>
      </c>
      <c r="D15116" s="74" t="str">
        <f t="shared" si="473"/>
        <v>set/2019</v>
      </c>
      <c r="E15116" s="264">
        <v>43732</v>
      </c>
      <c r="F15116" s="260" t="s">
        <v>1070</v>
      </c>
      <c r="G15116" s="260" t="s">
        <v>2229</v>
      </c>
      <c r="H15116" s="265" t="s">
        <v>1071</v>
      </c>
      <c r="I15116" s="265" t="s">
        <v>2237</v>
      </c>
      <c r="J15116" s="265">
        <v>413.74</v>
      </c>
      <c r="K15116" s="83" t="str">
        <f>IFERROR(IFERROR(VLOOKUP(I15116,'DE-PARA'!B:D,3,0),VLOOKUP(I15116,'DE-PARA'!C:D,2,0)),"NÃO ENCONTRADO")</f>
        <v>Entrada Conta Aplicação (+)</v>
      </c>
      <c r="L15116" s="50" t="str">
        <f>VLOOKUP(K15116,'Base -Receita-Despesa'!$B:$AS,1,FALSE)</f>
        <v>ENTRADA CONTA APLICAÇÃO (+)</v>
      </c>
    </row>
    <row r="15117" spans="1:12" x14ac:dyDescent="0.3">
      <c r="A15117" s="82" t="str">
        <f t="shared" si="472"/>
        <v>2019</v>
      </c>
      <c r="B15117" s="260" t="s">
        <v>2228</v>
      </c>
      <c r="C15117" s="261" t="s">
        <v>138</v>
      </c>
      <c r="D15117" s="74" t="str">
        <f t="shared" si="473"/>
        <v>set/2019</v>
      </c>
      <c r="E15117" s="264">
        <v>43732</v>
      </c>
      <c r="F15117" s="260" t="s">
        <v>1261</v>
      </c>
      <c r="G15117" s="260" t="s">
        <v>2229</v>
      </c>
      <c r="H15117" s="265" t="s">
        <v>2250</v>
      </c>
      <c r="I15117" s="265" t="s">
        <v>135</v>
      </c>
      <c r="J15117" s="265">
        <v>-9.5</v>
      </c>
      <c r="K15117" s="83" t="str">
        <f>IFERROR(IFERROR(VLOOKUP(I15117,'DE-PARA'!B:D,3,0),VLOOKUP(I15117,'DE-PARA'!C:D,2,0)),"NÃO ENCONTRADO")</f>
        <v>Outras Saídas</v>
      </c>
      <c r="L15117" s="50" t="str">
        <f>VLOOKUP(K15117,'Base -Receita-Despesa'!$B:$AS,1,FALSE)</f>
        <v>Outras Saídas</v>
      </c>
    </row>
    <row r="15118" spans="1:12" x14ac:dyDescent="0.3">
      <c r="A15118" s="82" t="str">
        <f t="shared" si="472"/>
        <v>2019</v>
      </c>
      <c r="B15118" s="260" t="s">
        <v>2228</v>
      </c>
      <c r="C15118" s="261" t="s">
        <v>138</v>
      </c>
      <c r="D15118" s="74" t="str">
        <f t="shared" si="473"/>
        <v>set/2019</v>
      </c>
      <c r="E15118" s="264">
        <v>43732</v>
      </c>
      <c r="F15118" s="260" t="s">
        <v>1261</v>
      </c>
      <c r="G15118" s="260" t="s">
        <v>2229</v>
      </c>
      <c r="H15118" s="265" t="s">
        <v>2250</v>
      </c>
      <c r="I15118" s="265" t="s">
        <v>135</v>
      </c>
      <c r="J15118" s="265">
        <v>-9.5</v>
      </c>
      <c r="K15118" s="83" t="str">
        <f>IFERROR(IFERROR(VLOOKUP(I15118,'DE-PARA'!B:D,3,0),VLOOKUP(I15118,'DE-PARA'!C:D,2,0)),"NÃO ENCONTRADO")</f>
        <v>Outras Saídas</v>
      </c>
      <c r="L15118" s="50" t="str">
        <f>VLOOKUP(K15118,'Base -Receita-Despesa'!$B:$AS,1,FALSE)</f>
        <v>Outras Saídas</v>
      </c>
    </row>
    <row r="15119" spans="1:12" x14ac:dyDescent="0.3">
      <c r="A15119" s="82" t="str">
        <f t="shared" si="472"/>
        <v>2019</v>
      </c>
      <c r="B15119" s="260" t="s">
        <v>2240</v>
      </c>
      <c r="C15119" s="261" t="s">
        <v>138</v>
      </c>
      <c r="D15119" s="74" t="str">
        <f t="shared" si="473"/>
        <v>set/2019</v>
      </c>
      <c r="E15119" s="264">
        <v>43738</v>
      </c>
      <c r="F15119" s="260" t="s">
        <v>250</v>
      </c>
      <c r="G15119" s="260" t="s">
        <v>2229</v>
      </c>
      <c r="H15119" s="265" t="s">
        <v>4729</v>
      </c>
      <c r="I15119" s="265" t="s">
        <v>2171</v>
      </c>
      <c r="J15119" s="265">
        <v>15.68</v>
      </c>
      <c r="K15119" s="83" t="str">
        <f>IFERROR(IFERROR(VLOOKUP(I15119,'DE-PARA'!B:D,3,0),VLOOKUP(I15119,'DE-PARA'!C:D,2,0)),"NÃO ENCONTRADO")</f>
        <v>Rendimentos sobre Aplicações Financeiras</v>
      </c>
      <c r="L15119" s="50" t="str">
        <f>VLOOKUP(K15119,'Base -Receita-Despesa'!$B:$AS,1,FALSE)</f>
        <v>Rendimentos sobre Aplicações Financeiras</v>
      </c>
    </row>
    <row r="15120" spans="1:12" x14ac:dyDescent="0.3">
      <c r="A15120" s="82" t="str">
        <f t="shared" si="472"/>
        <v>2019</v>
      </c>
      <c r="B15120" s="260" t="s">
        <v>2228</v>
      </c>
      <c r="C15120" s="261" t="s">
        <v>138</v>
      </c>
      <c r="D15120" s="74" t="str">
        <f t="shared" si="473"/>
        <v>set/2019</v>
      </c>
      <c r="E15120" s="264">
        <v>43738</v>
      </c>
      <c r="F15120" s="260" t="s">
        <v>1267</v>
      </c>
      <c r="G15120" s="260" t="s">
        <v>2229</v>
      </c>
      <c r="H15120" s="265" t="s">
        <v>1267</v>
      </c>
      <c r="I15120" s="265" t="s">
        <v>160</v>
      </c>
      <c r="J15120" s="265">
        <v>40.299999999999997</v>
      </c>
      <c r="K15120" s="83" t="str">
        <f>IFERROR(IFERROR(VLOOKUP(I15120,'DE-PARA'!B:D,3,0),VLOOKUP(I15120,'DE-PARA'!C:D,2,0)),"NÃO ENCONTRADO")</f>
        <v>Outras Saídas</v>
      </c>
      <c r="L15120" s="50" t="str">
        <f>VLOOKUP(K15120,'Base -Receita-Despesa'!$B:$AS,1,FALSE)</f>
        <v>Outras Saídas</v>
      </c>
    </row>
    <row r="15121" spans="1:12" x14ac:dyDescent="0.3">
      <c r="A15121" s="82" t="str">
        <f t="shared" si="472"/>
        <v>2019</v>
      </c>
      <c r="B15121" s="260" t="s">
        <v>2228</v>
      </c>
      <c r="C15121" s="261" t="s">
        <v>138</v>
      </c>
      <c r="D15121" s="74" t="str">
        <f t="shared" si="473"/>
        <v>set/2019</v>
      </c>
      <c r="E15121" s="264">
        <v>43738</v>
      </c>
      <c r="F15121" s="260">
        <v>7822</v>
      </c>
      <c r="G15121" s="260" t="s">
        <v>2229</v>
      </c>
      <c r="H15121" s="265" t="s">
        <v>2299</v>
      </c>
      <c r="I15121" s="265" t="s">
        <v>2182</v>
      </c>
      <c r="J15121" s="266">
        <v>-4522.2</v>
      </c>
      <c r="K15121" s="83" t="str">
        <f>IFERROR(IFERROR(VLOOKUP(I15121,'DE-PARA'!B:D,3,0),VLOOKUP(I15121,'DE-PARA'!C:D,2,0)),"NÃO ENCONTRADO")</f>
        <v>Materiais</v>
      </c>
      <c r="L15121" s="50" t="str">
        <f>VLOOKUP(K15121,'Base -Receita-Despesa'!$B:$AS,1,FALSE)</f>
        <v>Materiais</v>
      </c>
    </row>
    <row r="15122" spans="1:12" x14ac:dyDescent="0.3">
      <c r="A15122" s="82" t="str">
        <f t="shared" si="472"/>
        <v>2019</v>
      </c>
      <c r="B15122" s="260" t="s">
        <v>2228</v>
      </c>
      <c r="C15122" s="261" t="s">
        <v>138</v>
      </c>
      <c r="D15122" s="74" t="str">
        <f t="shared" si="473"/>
        <v>set/2019</v>
      </c>
      <c r="E15122" s="264">
        <v>43738</v>
      </c>
      <c r="F15122" s="260">
        <v>7822</v>
      </c>
      <c r="G15122" s="260" t="s">
        <v>2229</v>
      </c>
      <c r="H15122" s="265" t="s">
        <v>2299</v>
      </c>
      <c r="I15122" s="265" t="s">
        <v>562</v>
      </c>
      <c r="J15122" s="265">
        <v>-280.79000000000002</v>
      </c>
      <c r="K15122" s="83" t="str">
        <f>IFERROR(IFERROR(VLOOKUP(I15122,'DE-PARA'!B:D,3,0),VLOOKUP(I15122,'DE-PARA'!C:D,2,0)),"NÃO ENCONTRADO")</f>
        <v>Outras Saídas</v>
      </c>
      <c r="L15122" s="50" t="str">
        <f>VLOOKUP(K15122,'Base -Receita-Despesa'!$B:$AS,1,FALSE)</f>
        <v>Outras Saídas</v>
      </c>
    </row>
    <row r="15123" spans="1:12" x14ac:dyDescent="0.3">
      <c r="A15123" s="82" t="str">
        <f t="shared" si="472"/>
        <v>2019</v>
      </c>
      <c r="B15123" s="260" t="s">
        <v>2228</v>
      </c>
      <c r="C15123" s="261" t="s">
        <v>138</v>
      </c>
      <c r="D15123" s="74" t="str">
        <f t="shared" si="473"/>
        <v>set/2019</v>
      </c>
      <c r="E15123" s="264">
        <v>43738</v>
      </c>
      <c r="F15123" s="260">
        <v>7821</v>
      </c>
      <c r="G15123" s="260" t="s">
        <v>2229</v>
      </c>
      <c r="H15123" s="265" t="s">
        <v>2299</v>
      </c>
      <c r="I15123" s="265" t="s">
        <v>2181</v>
      </c>
      <c r="J15123" s="266">
        <v>-3216.5</v>
      </c>
      <c r="K15123" s="83" t="str">
        <f>IFERROR(IFERROR(VLOOKUP(I15123,'DE-PARA'!B:D,3,0),VLOOKUP(I15123,'DE-PARA'!C:D,2,0)),"NÃO ENCONTRADO")</f>
        <v>Materiais</v>
      </c>
      <c r="L15123" s="50" t="str">
        <f>VLOOKUP(K15123,'Base -Receita-Despesa'!$B:$AS,1,FALSE)</f>
        <v>Materiais</v>
      </c>
    </row>
    <row r="15124" spans="1:12" x14ac:dyDescent="0.3">
      <c r="A15124" s="82" t="str">
        <f t="shared" si="472"/>
        <v>2019</v>
      </c>
      <c r="B15124" s="260" t="s">
        <v>2228</v>
      </c>
      <c r="C15124" s="261" t="s">
        <v>138</v>
      </c>
      <c r="D15124" s="74" t="str">
        <f t="shared" si="473"/>
        <v>set/2019</v>
      </c>
      <c r="E15124" s="264">
        <v>43738</v>
      </c>
      <c r="F15124" s="260">
        <v>7821</v>
      </c>
      <c r="G15124" s="260" t="s">
        <v>2229</v>
      </c>
      <c r="H15124" s="265" t="s">
        <v>2299</v>
      </c>
      <c r="I15124" s="265" t="s">
        <v>562</v>
      </c>
      <c r="J15124" s="265">
        <v>-280.79000000000002</v>
      </c>
      <c r="K15124" s="83" t="str">
        <f>IFERROR(IFERROR(VLOOKUP(I15124,'DE-PARA'!B:D,3,0),VLOOKUP(I15124,'DE-PARA'!C:D,2,0)),"NÃO ENCONTRADO")</f>
        <v>Outras Saídas</v>
      </c>
      <c r="L15124" s="50" t="str">
        <f>VLOOKUP(K15124,'Base -Receita-Despesa'!$B:$AS,1,FALSE)</f>
        <v>Outras Saídas</v>
      </c>
    </row>
    <row r="15125" spans="1:12" x14ac:dyDescent="0.3">
      <c r="A15125" s="82" t="str">
        <f t="shared" si="472"/>
        <v>2019</v>
      </c>
      <c r="B15125" s="260" t="s">
        <v>2228</v>
      </c>
      <c r="C15125" s="261" t="s">
        <v>138</v>
      </c>
      <c r="D15125" s="74" t="str">
        <f t="shared" si="473"/>
        <v>set/2019</v>
      </c>
      <c r="E15125" s="264">
        <v>43738</v>
      </c>
      <c r="F15125" s="260">
        <v>9059</v>
      </c>
      <c r="G15125" s="260" t="s">
        <v>2229</v>
      </c>
      <c r="H15125" s="265" t="s">
        <v>4432</v>
      </c>
      <c r="I15125" s="265" t="s">
        <v>2182</v>
      </c>
      <c r="J15125" s="266">
        <v>-1105.8399999999999</v>
      </c>
      <c r="K15125" s="83" t="str">
        <f>IFERROR(IFERROR(VLOOKUP(I15125,'DE-PARA'!B:D,3,0),VLOOKUP(I15125,'DE-PARA'!C:D,2,0)),"NÃO ENCONTRADO")</f>
        <v>Materiais</v>
      </c>
      <c r="L15125" s="50" t="str">
        <f>VLOOKUP(K15125,'Base -Receita-Despesa'!$B:$AS,1,FALSE)</f>
        <v>Materiais</v>
      </c>
    </row>
    <row r="15126" spans="1:12" x14ac:dyDescent="0.3">
      <c r="A15126" s="82" t="str">
        <f t="shared" si="472"/>
        <v>2019</v>
      </c>
      <c r="B15126" s="260" t="s">
        <v>2228</v>
      </c>
      <c r="C15126" s="261" t="s">
        <v>138</v>
      </c>
      <c r="D15126" s="74" t="str">
        <f t="shared" si="473"/>
        <v>set/2019</v>
      </c>
      <c r="E15126" s="264">
        <v>43738</v>
      </c>
      <c r="F15126" s="260">
        <v>9059</v>
      </c>
      <c r="G15126" s="260" t="s">
        <v>2229</v>
      </c>
      <c r="H15126" s="265" t="s">
        <v>4432</v>
      </c>
      <c r="I15126" s="265" t="s">
        <v>562</v>
      </c>
      <c r="J15126" s="265">
        <v>-218.79</v>
      </c>
      <c r="K15126" s="83" t="str">
        <f>IFERROR(IFERROR(VLOOKUP(I15126,'DE-PARA'!B:D,3,0),VLOOKUP(I15126,'DE-PARA'!C:D,2,0)),"NÃO ENCONTRADO")</f>
        <v>Outras Saídas</v>
      </c>
      <c r="L15126" s="50" t="str">
        <f>VLOOKUP(K15126,'Base -Receita-Despesa'!$B:$AS,1,FALSE)</f>
        <v>Outras Saídas</v>
      </c>
    </row>
    <row r="15127" spans="1:12" x14ac:dyDescent="0.3">
      <c r="A15127" s="82" t="str">
        <f t="shared" si="472"/>
        <v>2019</v>
      </c>
      <c r="B15127" s="260" t="s">
        <v>2228</v>
      </c>
      <c r="C15127" s="261" t="s">
        <v>138</v>
      </c>
      <c r="D15127" s="74" t="str">
        <f t="shared" si="473"/>
        <v>set/2019</v>
      </c>
      <c r="E15127" s="264">
        <v>43738</v>
      </c>
      <c r="F15127" s="260">
        <v>20445</v>
      </c>
      <c r="G15127" s="260" t="s">
        <v>2229</v>
      </c>
      <c r="H15127" s="265" t="s">
        <v>3364</v>
      </c>
      <c r="I15127" s="265" t="s">
        <v>846</v>
      </c>
      <c r="J15127" s="265">
        <v>-380.7</v>
      </c>
      <c r="K15127" s="83" t="str">
        <f>IFERROR(IFERROR(VLOOKUP(I15127,'DE-PARA'!B:D,3,0),VLOOKUP(I15127,'DE-PARA'!C:D,2,0)),"NÃO ENCONTRADO")</f>
        <v>Pessoal</v>
      </c>
      <c r="L15127" s="50" t="str">
        <f>VLOOKUP(K15127,'Base -Receita-Despesa'!$B:$AS,1,FALSE)</f>
        <v>Pessoal</v>
      </c>
    </row>
    <row r="15128" spans="1:12" x14ac:dyDescent="0.3">
      <c r="A15128" s="82" t="str">
        <f t="shared" si="472"/>
        <v>2019</v>
      </c>
      <c r="B15128" s="260" t="s">
        <v>2228</v>
      </c>
      <c r="C15128" s="261" t="s">
        <v>138</v>
      </c>
      <c r="D15128" s="74" t="str">
        <f t="shared" si="473"/>
        <v>set/2019</v>
      </c>
      <c r="E15128" s="264">
        <v>43738</v>
      </c>
      <c r="F15128" s="260" t="s">
        <v>250</v>
      </c>
      <c r="G15128" s="260" t="s">
        <v>2229</v>
      </c>
      <c r="H15128" s="265" t="s">
        <v>4729</v>
      </c>
      <c r="I15128" s="265" t="s">
        <v>2171</v>
      </c>
      <c r="J15128" s="265">
        <v>117.18</v>
      </c>
      <c r="K15128" s="83" t="str">
        <f>IFERROR(IFERROR(VLOOKUP(I15128,'DE-PARA'!B:D,3,0),VLOOKUP(I15128,'DE-PARA'!C:D,2,0)),"NÃO ENCONTRADO")</f>
        <v>Rendimentos sobre Aplicações Financeiras</v>
      </c>
      <c r="L15128" s="50" t="str">
        <f>VLOOKUP(K15128,'Base -Receita-Despesa'!$B:$AS,1,FALSE)</f>
        <v>Rendimentos sobre Aplicações Financeiras</v>
      </c>
    </row>
    <row r="15129" spans="1:12" x14ac:dyDescent="0.3">
      <c r="A15129" s="82" t="str">
        <f t="shared" si="472"/>
        <v>2019</v>
      </c>
      <c r="B15129" s="260" t="s">
        <v>2228</v>
      </c>
      <c r="C15129" s="261" t="s">
        <v>138</v>
      </c>
      <c r="D15129" s="74" t="str">
        <f t="shared" si="473"/>
        <v>set/2019</v>
      </c>
      <c r="E15129" s="264">
        <v>43738</v>
      </c>
      <c r="F15129" s="260" t="s">
        <v>1070</v>
      </c>
      <c r="G15129" s="260" t="s">
        <v>2229</v>
      </c>
      <c r="H15129" s="265" t="s">
        <v>1071</v>
      </c>
      <c r="I15129" s="265" t="s">
        <v>2237</v>
      </c>
      <c r="J15129" s="266">
        <v>11582.25</v>
      </c>
      <c r="K15129" s="83" t="str">
        <f>IFERROR(IFERROR(VLOOKUP(I15129,'DE-PARA'!B:D,3,0),VLOOKUP(I15129,'DE-PARA'!C:D,2,0)),"NÃO ENCONTRADO")</f>
        <v>Entrada Conta Aplicação (+)</v>
      </c>
      <c r="L15129" s="50" t="str">
        <f>VLOOKUP(K15129,'Base -Receita-Despesa'!$B:$AS,1,FALSE)</f>
        <v>ENTRADA CONTA APLICAÇÃO (+)</v>
      </c>
    </row>
    <row r="15130" spans="1:12" x14ac:dyDescent="0.3">
      <c r="A15130" s="82" t="str">
        <f t="shared" si="472"/>
        <v>2019</v>
      </c>
      <c r="B15130" s="260" t="s">
        <v>2228</v>
      </c>
      <c r="C15130" s="261" t="s">
        <v>138</v>
      </c>
      <c r="D15130" s="74" t="str">
        <f t="shared" si="473"/>
        <v>set/2019</v>
      </c>
      <c r="E15130" s="264">
        <v>43738</v>
      </c>
      <c r="F15130" s="260" t="s">
        <v>1261</v>
      </c>
      <c r="G15130" s="260" t="s">
        <v>2229</v>
      </c>
      <c r="H15130" s="265" t="s">
        <v>2250</v>
      </c>
      <c r="I15130" s="265" t="s">
        <v>135</v>
      </c>
      <c r="J15130" s="265">
        <v>-9.5</v>
      </c>
      <c r="K15130" s="83" t="str">
        <f>IFERROR(IFERROR(VLOOKUP(I15130,'DE-PARA'!B:D,3,0),VLOOKUP(I15130,'DE-PARA'!C:D,2,0)),"NÃO ENCONTRADO")</f>
        <v>Outras Saídas</v>
      </c>
      <c r="L15130" s="50" t="str">
        <f>VLOOKUP(K15130,'Base -Receita-Despesa'!$B:$AS,1,FALSE)</f>
        <v>Outras Saídas</v>
      </c>
    </row>
    <row r="15131" spans="1:12" x14ac:dyDescent="0.3">
      <c r="A15131" s="82" t="str">
        <f t="shared" si="472"/>
        <v>2019</v>
      </c>
      <c r="B15131" s="260" t="s">
        <v>2228</v>
      </c>
      <c r="C15131" s="261" t="s">
        <v>138</v>
      </c>
      <c r="D15131" s="74" t="str">
        <f t="shared" si="473"/>
        <v>set/2019</v>
      </c>
      <c r="E15131" s="264">
        <v>43738</v>
      </c>
      <c r="F15131" s="260" t="s">
        <v>1261</v>
      </c>
      <c r="G15131" s="260" t="s">
        <v>2229</v>
      </c>
      <c r="H15131" s="265" t="s">
        <v>2250</v>
      </c>
      <c r="I15131" s="265" t="s">
        <v>135</v>
      </c>
      <c r="J15131" s="265">
        <v>-9.5</v>
      </c>
      <c r="K15131" s="83" t="str">
        <f>IFERROR(IFERROR(VLOOKUP(I15131,'DE-PARA'!B:D,3,0),VLOOKUP(I15131,'DE-PARA'!C:D,2,0)),"NÃO ENCONTRADO")</f>
        <v>Outras Saídas</v>
      </c>
      <c r="L15131" s="50" t="str">
        <f>VLOOKUP(K15131,'Base -Receita-Despesa'!$B:$AS,1,FALSE)</f>
        <v>Outras Saídas</v>
      </c>
    </row>
    <row r="15132" spans="1:12" x14ac:dyDescent="0.3">
      <c r="A15132" s="82" t="str">
        <f t="shared" si="472"/>
        <v>2019</v>
      </c>
      <c r="B15132" s="260" t="s">
        <v>2228</v>
      </c>
      <c r="C15132" s="261" t="s">
        <v>138</v>
      </c>
      <c r="D15132" s="74" t="str">
        <f t="shared" si="473"/>
        <v>set/2019</v>
      </c>
      <c r="E15132" s="264">
        <v>43738</v>
      </c>
      <c r="F15132" s="260" t="s">
        <v>1261</v>
      </c>
      <c r="G15132" s="260" t="s">
        <v>2229</v>
      </c>
      <c r="H15132" s="265" t="s">
        <v>2250</v>
      </c>
      <c r="I15132" s="265" t="s">
        <v>135</v>
      </c>
      <c r="J15132" s="265">
        <v>-9.5</v>
      </c>
      <c r="K15132" s="83" t="str">
        <f>IFERROR(IFERROR(VLOOKUP(I15132,'DE-PARA'!B:D,3,0),VLOOKUP(I15132,'DE-PARA'!C:D,2,0)),"NÃO ENCONTRADO")</f>
        <v>Outras Saídas</v>
      </c>
      <c r="L15132" s="50" t="str">
        <f>VLOOKUP(K15132,'Base -Receita-Despesa'!$B:$AS,1,FALSE)</f>
        <v>Outras Saídas</v>
      </c>
    </row>
    <row r="15133" spans="1:12" x14ac:dyDescent="0.3">
      <c r="A15133" s="82" t="str">
        <f t="shared" si="472"/>
        <v>2019</v>
      </c>
      <c r="B15133" s="260" t="s">
        <v>2228</v>
      </c>
      <c r="C15133" s="261" t="s">
        <v>138</v>
      </c>
      <c r="D15133" s="74" t="str">
        <f t="shared" si="473"/>
        <v>set/2019</v>
      </c>
      <c r="E15133" s="264">
        <v>43738</v>
      </c>
      <c r="F15133" s="262">
        <v>478890</v>
      </c>
      <c r="G15133" s="260" t="s">
        <v>2229</v>
      </c>
      <c r="H15133" s="265" t="s">
        <v>2377</v>
      </c>
      <c r="I15133" s="265" t="s">
        <v>846</v>
      </c>
      <c r="J15133" s="266">
        <v>-1588.44</v>
      </c>
      <c r="K15133" s="83" t="str">
        <f>IFERROR(IFERROR(VLOOKUP(I15133,'DE-PARA'!B:D,3,0),VLOOKUP(I15133,'DE-PARA'!C:D,2,0)),"NÃO ENCONTRADO")</f>
        <v>Pessoal</v>
      </c>
      <c r="L15133" s="50" t="str">
        <f>VLOOKUP(K15133,'Base -Receita-Despesa'!$B:$AS,1,FALSE)</f>
        <v>Pessoal</v>
      </c>
    </row>
    <row r="15134" spans="1:12" x14ac:dyDescent="0.3">
      <c r="A15134" s="82" t="str">
        <f t="shared" si="472"/>
        <v>2019</v>
      </c>
      <c r="B15134" s="260" t="s">
        <v>2228</v>
      </c>
      <c r="C15134" s="261" t="s">
        <v>138</v>
      </c>
      <c r="D15134" s="74" t="str">
        <f t="shared" si="473"/>
        <v>out/2019</v>
      </c>
      <c r="E15134" s="264">
        <v>43740</v>
      </c>
      <c r="F15134" s="260">
        <v>16702</v>
      </c>
      <c r="G15134" s="260" t="s">
        <v>2229</v>
      </c>
      <c r="H15134" s="265" t="s">
        <v>2401</v>
      </c>
      <c r="I15134" s="265" t="s">
        <v>2182</v>
      </c>
      <c r="J15134" s="266">
        <v>-2227.7399999999998</v>
      </c>
      <c r="K15134" s="83" t="str">
        <f>IFERROR(IFERROR(VLOOKUP(I15134,'DE-PARA'!B:D,3,0),VLOOKUP(I15134,'DE-PARA'!C:D,2,0)),"NÃO ENCONTRADO")</f>
        <v>Materiais</v>
      </c>
      <c r="L15134" s="50" t="str">
        <f>VLOOKUP(K15134,'Base -Receita-Despesa'!$B:$AS,1,FALSE)</f>
        <v>Materiais</v>
      </c>
    </row>
    <row r="15135" spans="1:12" x14ac:dyDescent="0.3">
      <c r="A15135" s="82" t="str">
        <f t="shared" si="472"/>
        <v>2019</v>
      </c>
      <c r="B15135" s="260" t="s">
        <v>2228</v>
      </c>
      <c r="C15135" s="261" t="s">
        <v>138</v>
      </c>
      <c r="D15135" s="74" t="str">
        <f t="shared" si="473"/>
        <v>out/2019</v>
      </c>
      <c r="E15135" s="264">
        <v>43740</v>
      </c>
      <c r="F15135" s="260">
        <v>16702</v>
      </c>
      <c r="G15135" s="260" t="s">
        <v>2229</v>
      </c>
      <c r="H15135" s="265" t="s">
        <v>2401</v>
      </c>
      <c r="I15135" s="265" t="s">
        <v>562</v>
      </c>
      <c r="J15135" s="265">
        <v>-280.79000000000002</v>
      </c>
      <c r="K15135" s="83" t="str">
        <f>IFERROR(IFERROR(VLOOKUP(I15135,'DE-PARA'!B:D,3,0),VLOOKUP(I15135,'DE-PARA'!C:D,2,0)),"NÃO ENCONTRADO")</f>
        <v>Outras Saídas</v>
      </c>
      <c r="L15135" s="50" t="str">
        <f>VLOOKUP(K15135,'Base -Receita-Despesa'!$B:$AS,1,FALSE)</f>
        <v>Outras Saídas</v>
      </c>
    </row>
    <row r="15136" spans="1:12" x14ac:dyDescent="0.3">
      <c r="A15136" s="82" t="str">
        <f t="shared" si="472"/>
        <v>2019</v>
      </c>
      <c r="B15136" s="260" t="s">
        <v>2228</v>
      </c>
      <c r="C15136" s="261" t="s">
        <v>138</v>
      </c>
      <c r="D15136" s="74" t="str">
        <f t="shared" si="473"/>
        <v>out/2019</v>
      </c>
      <c r="E15136" s="264">
        <v>43740</v>
      </c>
      <c r="F15136" s="260">
        <v>17149</v>
      </c>
      <c r="G15136" s="260" t="s">
        <v>2229</v>
      </c>
      <c r="H15136" s="265" t="s">
        <v>4591</v>
      </c>
      <c r="I15136" s="265" t="s">
        <v>151</v>
      </c>
      <c r="J15136" s="265">
        <v>-425</v>
      </c>
      <c r="K15136" s="83" t="str">
        <f>IFERROR(IFERROR(VLOOKUP(I15136,'DE-PARA'!B:D,3,0),VLOOKUP(I15136,'DE-PARA'!C:D,2,0)),"NÃO ENCONTRADO")</f>
        <v>Concessionárias (água, luz e telefone)</v>
      </c>
      <c r="L15136" s="50" t="str">
        <f>VLOOKUP(K15136,'Base -Receita-Despesa'!$B:$AS,1,FALSE)</f>
        <v>Concessionárias (água, luz e telefone)</v>
      </c>
    </row>
    <row r="15137" spans="1:12" x14ac:dyDescent="0.3">
      <c r="A15137" s="82" t="str">
        <f t="shared" si="472"/>
        <v>2019</v>
      </c>
      <c r="B15137" s="260" t="s">
        <v>2228</v>
      </c>
      <c r="C15137" s="261" t="s">
        <v>138</v>
      </c>
      <c r="D15137" s="74" t="str">
        <f t="shared" si="473"/>
        <v>out/2019</v>
      </c>
      <c r="E15137" s="264">
        <v>43740</v>
      </c>
      <c r="F15137" s="260">
        <v>17149</v>
      </c>
      <c r="G15137" s="260" t="s">
        <v>2229</v>
      </c>
      <c r="H15137" s="265" t="s">
        <v>4591</v>
      </c>
      <c r="I15137" s="265" t="s">
        <v>562</v>
      </c>
      <c r="J15137" s="265">
        <v>-59.5</v>
      </c>
      <c r="K15137" s="83" t="str">
        <f>IFERROR(IFERROR(VLOOKUP(I15137,'DE-PARA'!B:D,3,0),VLOOKUP(I15137,'DE-PARA'!C:D,2,0)),"NÃO ENCONTRADO")</f>
        <v>Outras Saídas</v>
      </c>
      <c r="L15137" s="50" t="str">
        <f>VLOOKUP(K15137,'Base -Receita-Despesa'!$B:$AS,1,FALSE)</f>
        <v>Outras Saídas</v>
      </c>
    </row>
    <row r="15138" spans="1:12" x14ac:dyDescent="0.3">
      <c r="A15138" s="82" t="str">
        <f t="shared" si="472"/>
        <v>2019</v>
      </c>
      <c r="B15138" s="260" t="s">
        <v>2228</v>
      </c>
      <c r="C15138" s="261" t="s">
        <v>138</v>
      </c>
      <c r="D15138" s="74" t="str">
        <f t="shared" si="473"/>
        <v>out/2019</v>
      </c>
      <c r="E15138" s="264">
        <v>43740</v>
      </c>
      <c r="F15138" s="260">
        <v>29302</v>
      </c>
      <c r="G15138" s="260" t="s">
        <v>2229</v>
      </c>
      <c r="H15138" s="265" t="s">
        <v>4652</v>
      </c>
      <c r="I15138" s="265" t="s">
        <v>2181</v>
      </c>
      <c r="J15138" s="265">
        <v>-355.5</v>
      </c>
      <c r="K15138" s="83" t="str">
        <f>IFERROR(IFERROR(VLOOKUP(I15138,'DE-PARA'!B:D,3,0),VLOOKUP(I15138,'DE-PARA'!C:D,2,0)),"NÃO ENCONTRADO")</f>
        <v>Materiais</v>
      </c>
      <c r="L15138" s="50" t="str">
        <f>VLOOKUP(K15138,'Base -Receita-Despesa'!$B:$AS,1,FALSE)</f>
        <v>Materiais</v>
      </c>
    </row>
    <row r="15139" spans="1:12" x14ac:dyDescent="0.3">
      <c r="A15139" s="82" t="str">
        <f t="shared" si="472"/>
        <v>2019</v>
      </c>
      <c r="B15139" s="260" t="s">
        <v>2228</v>
      </c>
      <c r="C15139" s="261" t="s">
        <v>138</v>
      </c>
      <c r="D15139" s="74" t="str">
        <f t="shared" si="473"/>
        <v>out/2019</v>
      </c>
      <c r="E15139" s="264">
        <v>43740</v>
      </c>
      <c r="F15139" s="260">
        <v>29302</v>
      </c>
      <c r="G15139" s="260" t="s">
        <v>2229</v>
      </c>
      <c r="H15139" s="265" t="s">
        <v>4652</v>
      </c>
      <c r="I15139" s="265" t="s">
        <v>562</v>
      </c>
      <c r="J15139" s="265">
        <v>-119.6</v>
      </c>
      <c r="K15139" s="83" t="str">
        <f>IFERROR(IFERROR(VLOOKUP(I15139,'DE-PARA'!B:D,3,0),VLOOKUP(I15139,'DE-PARA'!C:D,2,0)),"NÃO ENCONTRADO")</f>
        <v>Outras Saídas</v>
      </c>
      <c r="L15139" s="50" t="str">
        <f>VLOOKUP(K15139,'Base -Receita-Despesa'!$B:$AS,1,FALSE)</f>
        <v>Outras Saídas</v>
      </c>
    </row>
    <row r="15140" spans="1:12" x14ac:dyDescent="0.3">
      <c r="A15140" s="82" t="str">
        <f t="shared" si="472"/>
        <v>2019</v>
      </c>
      <c r="B15140" s="260" t="s">
        <v>2228</v>
      </c>
      <c r="C15140" s="261" t="s">
        <v>138</v>
      </c>
      <c r="D15140" s="74" t="str">
        <f t="shared" si="473"/>
        <v>out/2019</v>
      </c>
      <c r="E15140" s="264">
        <v>43740</v>
      </c>
      <c r="F15140" s="260" t="s">
        <v>1070</v>
      </c>
      <c r="G15140" s="260" t="s">
        <v>2229</v>
      </c>
      <c r="H15140" s="265" t="s">
        <v>1071</v>
      </c>
      <c r="I15140" s="265" t="s">
        <v>2237</v>
      </c>
      <c r="J15140" s="266">
        <v>3937.73</v>
      </c>
      <c r="K15140" s="83" t="str">
        <f>IFERROR(IFERROR(VLOOKUP(I15140,'DE-PARA'!B:D,3,0),VLOOKUP(I15140,'DE-PARA'!C:D,2,0)),"NÃO ENCONTRADO")</f>
        <v>Entrada Conta Aplicação (+)</v>
      </c>
      <c r="L15140" s="50" t="str">
        <f>VLOOKUP(K15140,'Base -Receita-Despesa'!$B:$AS,1,FALSE)</f>
        <v>ENTRADA CONTA APLICAÇÃO (+)</v>
      </c>
    </row>
    <row r="15141" spans="1:12" x14ac:dyDescent="0.3">
      <c r="A15141" s="82" t="str">
        <f t="shared" si="472"/>
        <v>2019</v>
      </c>
      <c r="B15141" s="260" t="s">
        <v>2228</v>
      </c>
      <c r="C15141" s="261" t="s">
        <v>138</v>
      </c>
      <c r="D15141" s="74" t="str">
        <f t="shared" si="473"/>
        <v>out/2019</v>
      </c>
      <c r="E15141" s="264">
        <v>43740</v>
      </c>
      <c r="F15141" s="260">
        <v>1163</v>
      </c>
      <c r="G15141" s="260" t="s">
        <v>2284</v>
      </c>
      <c r="H15141" s="265" t="s">
        <v>4730</v>
      </c>
      <c r="I15141" s="265" t="s">
        <v>2194</v>
      </c>
      <c r="J15141" s="265">
        <v>-350</v>
      </c>
      <c r="K15141" s="83" t="str">
        <f>IFERROR(IFERROR(VLOOKUP(I15141,'DE-PARA'!B:D,3,0),VLOOKUP(I15141,'DE-PARA'!C:D,2,0)),"NÃO ENCONTRADO")</f>
        <v>Materiais</v>
      </c>
      <c r="L15141" s="50" t="str">
        <f>VLOOKUP(K15141,'Base -Receita-Despesa'!$B:$AS,1,FALSE)</f>
        <v>Materiais</v>
      </c>
    </row>
    <row r="15142" spans="1:12" x14ac:dyDescent="0.3">
      <c r="A15142" s="82" t="str">
        <f t="shared" si="472"/>
        <v>2019</v>
      </c>
      <c r="B15142" s="260" t="s">
        <v>2228</v>
      </c>
      <c r="C15142" s="261" t="s">
        <v>138</v>
      </c>
      <c r="D15142" s="74" t="str">
        <f t="shared" si="473"/>
        <v>out/2019</v>
      </c>
      <c r="E15142" s="264">
        <v>43740</v>
      </c>
      <c r="F15142" s="260">
        <v>1163</v>
      </c>
      <c r="G15142" s="260" t="s">
        <v>2284</v>
      </c>
      <c r="H15142" s="265" t="s">
        <v>4730</v>
      </c>
      <c r="I15142" s="265" t="s">
        <v>562</v>
      </c>
      <c r="J15142" s="265">
        <v>-119.6</v>
      </c>
      <c r="K15142" s="83" t="str">
        <f>IFERROR(IFERROR(VLOOKUP(I15142,'DE-PARA'!B:D,3,0),VLOOKUP(I15142,'DE-PARA'!C:D,2,0)),"NÃO ENCONTRADO")</f>
        <v>Outras Saídas</v>
      </c>
      <c r="L15142" s="50" t="str">
        <f>VLOOKUP(K15142,'Base -Receita-Despesa'!$B:$AS,1,FALSE)</f>
        <v>Outras Saídas</v>
      </c>
    </row>
    <row r="15143" spans="1:12" x14ac:dyDescent="0.3">
      <c r="A15143" s="82" t="str">
        <f t="shared" si="472"/>
        <v>2019</v>
      </c>
      <c r="B15143" s="260" t="s">
        <v>2228</v>
      </c>
      <c r="C15143" s="261" t="s">
        <v>138</v>
      </c>
      <c r="D15143" s="74" t="str">
        <f t="shared" si="473"/>
        <v>out/2019</v>
      </c>
      <c r="E15143" s="264">
        <v>43745</v>
      </c>
      <c r="F15143" s="260" t="s">
        <v>4405</v>
      </c>
      <c r="G15143" s="260" t="s">
        <v>2229</v>
      </c>
      <c r="H15143" s="265" t="s">
        <v>4406</v>
      </c>
      <c r="I15143" s="265" t="s">
        <v>846</v>
      </c>
      <c r="J15143" s="265">
        <v>-769.01</v>
      </c>
      <c r="K15143" s="83" t="str">
        <f>IFERROR(IFERROR(VLOOKUP(I15143,'DE-PARA'!B:D,3,0),VLOOKUP(I15143,'DE-PARA'!C:D,2,0)),"NÃO ENCONTRADO")</f>
        <v>Pessoal</v>
      </c>
      <c r="L15143" s="50" t="str">
        <f>VLOOKUP(K15143,'Base -Receita-Despesa'!$B:$AS,1,FALSE)</f>
        <v>Pessoal</v>
      </c>
    </row>
    <row r="15144" spans="1:12" x14ac:dyDescent="0.3">
      <c r="A15144" s="82" t="str">
        <f t="shared" si="472"/>
        <v>2019</v>
      </c>
      <c r="B15144" s="260" t="s">
        <v>2228</v>
      </c>
      <c r="C15144" s="261" t="s">
        <v>138</v>
      </c>
      <c r="D15144" s="74" t="str">
        <f t="shared" si="473"/>
        <v>out/2019</v>
      </c>
      <c r="E15144" s="264">
        <v>43745</v>
      </c>
      <c r="F15144" s="260" t="s">
        <v>1070</v>
      </c>
      <c r="G15144" s="260" t="s">
        <v>2229</v>
      </c>
      <c r="H15144" s="265" t="s">
        <v>1071</v>
      </c>
      <c r="I15144" s="265" t="s">
        <v>2237</v>
      </c>
      <c r="J15144" s="265">
        <v>769.01</v>
      </c>
      <c r="K15144" s="83" t="str">
        <f>IFERROR(IFERROR(VLOOKUP(I15144,'DE-PARA'!B:D,3,0),VLOOKUP(I15144,'DE-PARA'!C:D,2,0)),"NÃO ENCONTRADO")</f>
        <v>Entrada Conta Aplicação (+)</v>
      </c>
      <c r="L15144" s="50" t="str">
        <f>VLOOKUP(K15144,'Base -Receita-Despesa'!$B:$AS,1,FALSE)</f>
        <v>ENTRADA CONTA APLICAÇÃO (+)</v>
      </c>
    </row>
    <row r="15145" spans="1:12" x14ac:dyDescent="0.3">
      <c r="A15145" s="82" t="str">
        <f t="shared" si="472"/>
        <v>2019</v>
      </c>
      <c r="B15145" s="260" t="s">
        <v>2228</v>
      </c>
      <c r="C15145" s="261" t="s">
        <v>138</v>
      </c>
      <c r="D15145" s="74" t="str">
        <f t="shared" si="473"/>
        <v>out/2019</v>
      </c>
      <c r="E15145" s="264">
        <v>43748</v>
      </c>
      <c r="F15145" s="262">
        <v>2923771</v>
      </c>
      <c r="G15145" s="262" t="s">
        <v>2229</v>
      </c>
      <c r="H15145" s="270" t="s">
        <v>2362</v>
      </c>
      <c r="I15145" s="270" t="s">
        <v>164</v>
      </c>
      <c r="J15145" s="265">
        <v>-48.87</v>
      </c>
      <c r="K15145" s="83" t="str">
        <f>IFERROR(IFERROR(VLOOKUP(I15145,'DE-PARA'!B:D,3,0),VLOOKUP(I15145,'DE-PARA'!C:D,2,0)),"NÃO ENCONTRADO")</f>
        <v>Concessionárias (água, luz e telefone)</v>
      </c>
      <c r="L15145" s="50" t="str">
        <f>VLOOKUP(K15145,'Base -Receita-Despesa'!$B:$AS,1,FALSE)</f>
        <v>Concessionárias (água, luz e telefone)</v>
      </c>
    </row>
    <row r="15146" spans="1:12" x14ac:dyDescent="0.3">
      <c r="A15146" s="82" t="str">
        <f t="shared" ref="A15146:A15209" si="474">IF(K15146="NÃO ENCONTRADO",0,RIGHT(D15146,4))</f>
        <v>2019</v>
      </c>
      <c r="B15146" s="260" t="s">
        <v>2228</v>
      </c>
      <c r="C15146" s="261" t="s">
        <v>138</v>
      </c>
      <c r="D15146" s="74" t="str">
        <f t="shared" si="473"/>
        <v>out/2019</v>
      </c>
      <c r="E15146" s="264">
        <v>43748</v>
      </c>
      <c r="F15146" s="260" t="s">
        <v>1070</v>
      </c>
      <c r="G15146" s="262" t="s">
        <v>2229</v>
      </c>
      <c r="H15146" s="265" t="s">
        <v>1071</v>
      </c>
      <c r="I15146" s="265" t="s">
        <v>2237</v>
      </c>
      <c r="J15146" s="265">
        <v>48.87</v>
      </c>
      <c r="K15146" s="83" t="str">
        <f>IFERROR(IFERROR(VLOOKUP(I15146,'DE-PARA'!B:D,3,0),VLOOKUP(I15146,'DE-PARA'!C:D,2,0)),"NÃO ENCONTRADO")</f>
        <v>Entrada Conta Aplicação (+)</v>
      </c>
      <c r="L15146" s="50" t="str">
        <f>VLOOKUP(K15146,'Base -Receita-Despesa'!$B:$AS,1,FALSE)</f>
        <v>ENTRADA CONTA APLICAÇÃO (+)</v>
      </c>
    </row>
    <row r="15147" spans="1:12" x14ac:dyDescent="0.3">
      <c r="A15147" s="82" t="str">
        <f t="shared" si="474"/>
        <v>2019</v>
      </c>
      <c r="B15147" s="260" t="s">
        <v>2228</v>
      </c>
      <c r="C15147" s="261" t="s">
        <v>138</v>
      </c>
      <c r="D15147" s="74" t="str">
        <f t="shared" si="473"/>
        <v>out/2019</v>
      </c>
      <c r="E15147" s="264">
        <v>43754</v>
      </c>
      <c r="F15147" s="260" t="s">
        <v>1261</v>
      </c>
      <c r="G15147" s="262" t="s">
        <v>2229</v>
      </c>
      <c r="H15147" s="265" t="s">
        <v>2338</v>
      </c>
      <c r="I15147" s="265" t="s">
        <v>135</v>
      </c>
      <c r="J15147" s="265">
        <v>-45.87</v>
      </c>
      <c r="K15147" s="83" t="str">
        <f>IFERROR(IFERROR(VLOOKUP(I15147,'DE-PARA'!B:D,3,0),VLOOKUP(I15147,'DE-PARA'!C:D,2,0)),"NÃO ENCONTRADO")</f>
        <v>Outras Saídas</v>
      </c>
      <c r="L15147" s="50" t="str">
        <f>VLOOKUP(K15147,'Base -Receita-Despesa'!$B:$AS,1,FALSE)</f>
        <v>Outras Saídas</v>
      </c>
    </row>
    <row r="15148" spans="1:12" x14ac:dyDescent="0.3">
      <c r="A15148" s="82" t="str">
        <f t="shared" si="474"/>
        <v>2019</v>
      </c>
      <c r="B15148" s="260" t="s">
        <v>2228</v>
      </c>
      <c r="C15148" s="261" t="s">
        <v>138</v>
      </c>
      <c r="D15148" s="74" t="str">
        <f t="shared" si="473"/>
        <v>out/2019</v>
      </c>
      <c r="E15148" s="264">
        <v>43754</v>
      </c>
      <c r="F15148" s="260" t="s">
        <v>1070</v>
      </c>
      <c r="G15148" s="262" t="s">
        <v>2229</v>
      </c>
      <c r="H15148" s="265" t="s">
        <v>1071</v>
      </c>
      <c r="I15148" s="265" t="s">
        <v>2237</v>
      </c>
      <c r="J15148" s="265">
        <v>45.87</v>
      </c>
      <c r="K15148" s="83" t="str">
        <f>IFERROR(IFERROR(VLOOKUP(I15148,'DE-PARA'!B:D,3,0),VLOOKUP(I15148,'DE-PARA'!C:D,2,0)),"NÃO ENCONTRADO")</f>
        <v>Entrada Conta Aplicação (+)</v>
      </c>
      <c r="L15148" s="50" t="str">
        <f>VLOOKUP(K15148,'Base -Receita-Despesa'!$B:$AS,1,FALSE)</f>
        <v>ENTRADA CONTA APLICAÇÃO (+)</v>
      </c>
    </row>
    <row r="15149" spans="1:12" x14ac:dyDescent="0.3">
      <c r="A15149" s="82" t="str">
        <f t="shared" si="474"/>
        <v>2019</v>
      </c>
      <c r="B15149" s="260" t="s">
        <v>2240</v>
      </c>
      <c r="C15149" s="261" t="s">
        <v>138</v>
      </c>
      <c r="D15149" s="74" t="str">
        <f t="shared" si="473"/>
        <v>out/2019</v>
      </c>
      <c r="E15149" s="264">
        <v>43759</v>
      </c>
      <c r="F15149" s="260" t="s">
        <v>4374</v>
      </c>
      <c r="G15149" s="262" t="s">
        <v>2229</v>
      </c>
      <c r="H15149" s="265" t="s">
        <v>72</v>
      </c>
      <c r="I15149" s="265" t="s">
        <v>1064</v>
      </c>
      <c r="J15149" s="266">
        <v>-5387713.7599999998</v>
      </c>
      <c r="K15149" s="83" t="str">
        <f>IFERROR(IFERROR(VLOOKUP(I15149,'DE-PARA'!B:D,3,0),VLOOKUP(I15149,'DE-PARA'!C:D,2,0)),"NÃO ENCONTRADO")</f>
        <v>Saídas Da C/A Por Regates (-)</v>
      </c>
      <c r="L15149" s="50" t="str">
        <f>VLOOKUP(K15149,'Base -Receita-Despesa'!$B:$AS,1,FALSE)</f>
        <v>SAÍDAS DA C/A POR REGATES (-)</v>
      </c>
    </row>
    <row r="15150" spans="1:12" x14ac:dyDescent="0.3">
      <c r="A15150" s="82" t="str">
        <f t="shared" si="474"/>
        <v>2019</v>
      </c>
      <c r="B15150" s="260" t="s">
        <v>2240</v>
      </c>
      <c r="C15150" s="261" t="s">
        <v>138</v>
      </c>
      <c r="D15150" s="74" t="str">
        <f t="shared" si="473"/>
        <v>out/2019</v>
      </c>
      <c r="E15150" s="264">
        <v>43759</v>
      </c>
      <c r="F15150" s="260" t="s">
        <v>161</v>
      </c>
      <c r="G15150" s="260" t="s">
        <v>2229</v>
      </c>
      <c r="H15150" s="265" t="s">
        <v>161</v>
      </c>
      <c r="I15150" s="265" t="s">
        <v>2168</v>
      </c>
      <c r="J15150" s="266">
        <v>491829.38</v>
      </c>
      <c r="K15150" s="83" t="str">
        <f>IFERROR(IFERROR(VLOOKUP(I15150,'DE-PARA'!B:D,3,0),VLOOKUP(I15150,'DE-PARA'!C:D,2,0)),"NÃO ENCONTRADO")</f>
        <v>Repasses Contrato de Gestão</v>
      </c>
      <c r="L15150" s="50" t="str">
        <f>VLOOKUP(K15150,'Base -Receita-Despesa'!$B:$AS,1,FALSE)</f>
        <v>Repasses Contrato de Gestão</v>
      </c>
    </row>
    <row r="15151" spans="1:12" x14ac:dyDescent="0.3">
      <c r="A15151" s="82" t="str">
        <f t="shared" si="474"/>
        <v>2019</v>
      </c>
      <c r="B15151" s="260" t="s">
        <v>2240</v>
      </c>
      <c r="C15151" s="261" t="s">
        <v>138</v>
      </c>
      <c r="D15151" s="74" t="str">
        <f t="shared" si="473"/>
        <v>out/2019</v>
      </c>
      <c r="E15151" s="264">
        <v>43759</v>
      </c>
      <c r="F15151" s="260" t="s">
        <v>161</v>
      </c>
      <c r="G15151" s="260" t="s">
        <v>2229</v>
      </c>
      <c r="H15151" s="265" t="s">
        <v>161</v>
      </c>
      <c r="I15151" s="265" t="s">
        <v>2168</v>
      </c>
      <c r="J15151" s="266">
        <v>2008170.62</v>
      </c>
      <c r="K15151" s="83" t="str">
        <f>IFERROR(IFERROR(VLOOKUP(I15151,'DE-PARA'!B:D,3,0),VLOOKUP(I15151,'DE-PARA'!C:D,2,0)),"NÃO ENCONTRADO")</f>
        <v>Repasses Contrato de Gestão</v>
      </c>
      <c r="L15151" s="50" t="str">
        <f>VLOOKUP(K15151,'Base -Receita-Despesa'!$B:$AS,1,FALSE)</f>
        <v>Repasses Contrato de Gestão</v>
      </c>
    </row>
    <row r="15152" spans="1:12" x14ac:dyDescent="0.3">
      <c r="A15152" s="82" t="str">
        <f t="shared" si="474"/>
        <v>2019</v>
      </c>
      <c r="B15152" s="260" t="s">
        <v>2240</v>
      </c>
      <c r="C15152" s="261" t="s">
        <v>138</v>
      </c>
      <c r="D15152" s="74" t="str">
        <f t="shared" si="473"/>
        <v>out/2019</v>
      </c>
      <c r="E15152" s="264">
        <v>43759</v>
      </c>
      <c r="F15152" s="260" t="s">
        <v>161</v>
      </c>
      <c r="G15152" s="260" t="s">
        <v>2229</v>
      </c>
      <c r="H15152" s="265" t="s">
        <v>161</v>
      </c>
      <c r="I15152" s="265" t="s">
        <v>2168</v>
      </c>
      <c r="J15152" s="266">
        <v>2313008.7200000002</v>
      </c>
      <c r="K15152" s="83" t="str">
        <f>IFERROR(IFERROR(VLOOKUP(I15152,'DE-PARA'!B:D,3,0),VLOOKUP(I15152,'DE-PARA'!C:D,2,0)),"NÃO ENCONTRADO")</f>
        <v>Repasses Contrato de Gestão</v>
      </c>
      <c r="L15152" s="50" t="str">
        <f>VLOOKUP(K15152,'Base -Receita-Despesa'!$B:$AS,1,FALSE)</f>
        <v>Repasses Contrato de Gestão</v>
      </c>
    </row>
    <row r="15153" spans="1:12" x14ac:dyDescent="0.3">
      <c r="A15153" s="82" t="str">
        <f t="shared" si="474"/>
        <v>2019</v>
      </c>
      <c r="B15153" s="260" t="s">
        <v>2240</v>
      </c>
      <c r="C15153" s="261" t="s">
        <v>138</v>
      </c>
      <c r="D15153" s="74" t="str">
        <f t="shared" si="473"/>
        <v>out/2019</v>
      </c>
      <c r="E15153" s="264">
        <v>43759</v>
      </c>
      <c r="F15153" s="260" t="s">
        <v>161</v>
      </c>
      <c r="G15153" s="260" t="s">
        <v>2229</v>
      </c>
      <c r="H15153" s="265" t="s">
        <v>161</v>
      </c>
      <c r="I15153" s="265" t="s">
        <v>2168</v>
      </c>
      <c r="J15153" s="266">
        <v>570594.99</v>
      </c>
      <c r="K15153" s="83" t="str">
        <f>IFERROR(IFERROR(VLOOKUP(I15153,'DE-PARA'!B:D,3,0),VLOOKUP(I15153,'DE-PARA'!C:D,2,0)),"NÃO ENCONTRADO")</f>
        <v>Repasses Contrato de Gestão</v>
      </c>
      <c r="L15153" s="50" t="str">
        <f>VLOOKUP(K15153,'Base -Receita-Despesa'!$B:$AS,1,FALSE)</f>
        <v>Repasses Contrato de Gestão</v>
      </c>
    </row>
    <row r="15154" spans="1:12" x14ac:dyDescent="0.3">
      <c r="A15154" s="82" t="str">
        <f t="shared" si="474"/>
        <v>2019</v>
      </c>
      <c r="B15154" s="260" t="s">
        <v>2240</v>
      </c>
      <c r="C15154" s="261" t="s">
        <v>138</v>
      </c>
      <c r="D15154" s="74" t="str">
        <f t="shared" si="473"/>
        <v>out/2019</v>
      </c>
      <c r="E15154" s="264">
        <v>43759</v>
      </c>
      <c r="F15154" s="260" t="s">
        <v>161</v>
      </c>
      <c r="G15154" s="260" t="s">
        <v>2229</v>
      </c>
      <c r="H15154" s="265" t="s">
        <v>161</v>
      </c>
      <c r="I15154" s="265" t="s">
        <v>2168</v>
      </c>
      <c r="J15154" s="266">
        <v>504110.05</v>
      </c>
      <c r="K15154" s="83" t="str">
        <f>IFERROR(IFERROR(VLOOKUP(I15154,'DE-PARA'!B:D,3,0),VLOOKUP(I15154,'DE-PARA'!C:D,2,0)),"NÃO ENCONTRADO")</f>
        <v>Repasses Contrato de Gestão</v>
      </c>
      <c r="L15154" s="50" t="str">
        <f>VLOOKUP(K15154,'Base -Receita-Despesa'!$B:$AS,1,FALSE)</f>
        <v>Repasses Contrato de Gestão</v>
      </c>
    </row>
    <row r="15155" spans="1:12" x14ac:dyDescent="0.3">
      <c r="A15155" s="82" t="str">
        <f t="shared" si="474"/>
        <v>2019</v>
      </c>
      <c r="B15155" s="260" t="s">
        <v>2240</v>
      </c>
      <c r="C15155" s="261" t="s">
        <v>138</v>
      </c>
      <c r="D15155" s="74" t="str">
        <f t="shared" si="473"/>
        <v>out/2019</v>
      </c>
      <c r="E15155" s="264">
        <v>43759</v>
      </c>
      <c r="F15155" s="260" t="s">
        <v>1261</v>
      </c>
      <c r="G15155" s="260" t="s">
        <v>2229</v>
      </c>
      <c r="H15155" s="265" t="s">
        <v>2338</v>
      </c>
      <c r="I15155" s="265" t="s">
        <v>135</v>
      </c>
      <c r="J15155" s="265">
        <v>-0.01</v>
      </c>
      <c r="K15155" s="83" t="str">
        <f>IFERROR(IFERROR(VLOOKUP(I15155,'DE-PARA'!B:D,3,0),VLOOKUP(I15155,'DE-PARA'!C:D,2,0)),"NÃO ENCONTRADO")</f>
        <v>Outras Saídas</v>
      </c>
      <c r="L15155" s="50" t="str">
        <f>VLOOKUP(K15155,'Base -Receita-Despesa'!$B:$AS,1,FALSE)</f>
        <v>Outras Saídas</v>
      </c>
    </row>
    <row r="15156" spans="1:12" x14ac:dyDescent="0.3">
      <c r="A15156" s="82" t="str">
        <f t="shared" si="474"/>
        <v>2019</v>
      </c>
      <c r="B15156" s="260" t="s">
        <v>2240</v>
      </c>
      <c r="C15156" s="261" t="s">
        <v>138</v>
      </c>
      <c r="D15156" s="74" t="str">
        <f t="shared" si="473"/>
        <v>out/2019</v>
      </c>
      <c r="E15156" s="264">
        <v>43759</v>
      </c>
      <c r="F15156" s="260" t="s">
        <v>1070</v>
      </c>
      <c r="G15156" s="260" t="s">
        <v>2229</v>
      </c>
      <c r="H15156" s="265" t="s">
        <v>1071</v>
      </c>
      <c r="I15156" s="265" t="s">
        <v>2237</v>
      </c>
      <c r="J15156" s="265">
        <v>0.01</v>
      </c>
      <c r="K15156" s="83" t="str">
        <f>IFERROR(IFERROR(VLOOKUP(I15156,'DE-PARA'!B:D,3,0),VLOOKUP(I15156,'DE-PARA'!C:D,2,0)),"NÃO ENCONTRADO")</f>
        <v>Entrada Conta Aplicação (+)</v>
      </c>
      <c r="L15156" s="50" t="str">
        <f>VLOOKUP(K15156,'Base -Receita-Despesa'!$B:$AS,1,FALSE)</f>
        <v>ENTRADA CONTA APLICAÇÃO (+)</v>
      </c>
    </row>
    <row r="15157" spans="1:12" x14ac:dyDescent="0.3">
      <c r="A15157" s="82" t="str">
        <f t="shared" si="474"/>
        <v>2019</v>
      </c>
      <c r="B15157" s="260" t="s">
        <v>2240</v>
      </c>
      <c r="C15157" s="261" t="s">
        <v>138</v>
      </c>
      <c r="D15157" s="74" t="str">
        <f t="shared" si="473"/>
        <v>out/2019</v>
      </c>
      <c r="E15157" s="264">
        <v>43759</v>
      </c>
      <c r="F15157" s="260" t="s">
        <v>1061</v>
      </c>
      <c r="G15157" s="260" t="s">
        <v>2229</v>
      </c>
      <c r="H15157" s="265" t="s">
        <v>4370</v>
      </c>
      <c r="I15157" s="265" t="s">
        <v>126</v>
      </c>
      <c r="J15157" s="266">
        <v>-500000</v>
      </c>
      <c r="K15157" s="83" t="str">
        <f>IFERROR(IFERROR(VLOOKUP(I15157,'DE-PARA'!B:D,3,0),VLOOKUP(I15157,'DE-PARA'!C:D,2,0)),"NÃO ENCONTRADO")</f>
        <v>TEV – Transferências Entre Contas (Entradas)</v>
      </c>
      <c r="L15157" s="50" t="str">
        <f>VLOOKUP(K15157,'Base -Receita-Despesa'!$B:$AS,1,FALSE)</f>
        <v>TEV – Transferências Entre Contas (Entradas)</v>
      </c>
    </row>
    <row r="15158" spans="1:12" x14ac:dyDescent="0.3">
      <c r="A15158" s="82" t="str">
        <f t="shared" si="474"/>
        <v>2019</v>
      </c>
      <c r="B15158" s="260" t="s">
        <v>2228</v>
      </c>
      <c r="C15158" s="261" t="s">
        <v>138</v>
      </c>
      <c r="D15158" s="74" t="str">
        <f t="shared" si="473"/>
        <v>out/2019</v>
      </c>
      <c r="E15158" s="264">
        <v>43759</v>
      </c>
      <c r="F15158" s="262" t="s">
        <v>139</v>
      </c>
      <c r="G15158" s="262" t="s">
        <v>2229</v>
      </c>
      <c r="H15158" s="265" t="s">
        <v>4614</v>
      </c>
      <c r="I15158" s="270" t="s">
        <v>141</v>
      </c>
      <c r="J15158" s="266">
        <v>-1629.81</v>
      </c>
      <c r="K15158" s="83" t="str">
        <f>IFERROR(IFERROR(VLOOKUP(I15158,'DE-PARA'!B:D,3,0),VLOOKUP(I15158,'DE-PARA'!C:D,2,0)),"NÃO ENCONTRADO")</f>
        <v>Pessoal</v>
      </c>
      <c r="L15158" s="50" t="str">
        <f>VLOOKUP(K15158,'Base -Receita-Despesa'!$B:$AS,1,FALSE)</f>
        <v>Pessoal</v>
      </c>
    </row>
    <row r="15159" spans="1:12" x14ac:dyDescent="0.3">
      <c r="A15159" s="82" t="str">
        <f t="shared" si="474"/>
        <v>2019</v>
      </c>
      <c r="B15159" s="260" t="s">
        <v>2228</v>
      </c>
      <c r="C15159" s="261" t="s">
        <v>138</v>
      </c>
      <c r="D15159" s="74" t="str">
        <f t="shared" si="473"/>
        <v>out/2019</v>
      </c>
      <c r="E15159" s="264">
        <v>43759</v>
      </c>
      <c r="F15159" s="262" t="s">
        <v>1261</v>
      </c>
      <c r="G15159" s="262" t="s">
        <v>2229</v>
      </c>
      <c r="H15159" s="265" t="s">
        <v>2338</v>
      </c>
      <c r="I15159" s="265" t="s">
        <v>135</v>
      </c>
      <c r="J15159" s="265">
        <v>-53.13</v>
      </c>
      <c r="K15159" s="83" t="str">
        <f>IFERROR(IFERROR(VLOOKUP(I15159,'DE-PARA'!B:D,3,0),VLOOKUP(I15159,'DE-PARA'!C:D,2,0)),"NÃO ENCONTRADO")</f>
        <v>Outras Saídas</v>
      </c>
      <c r="L15159" s="50" t="str">
        <f>VLOOKUP(K15159,'Base -Receita-Despesa'!$B:$AS,1,FALSE)</f>
        <v>Outras Saídas</v>
      </c>
    </row>
    <row r="15160" spans="1:12" x14ac:dyDescent="0.3">
      <c r="A15160" s="82" t="str">
        <f t="shared" si="474"/>
        <v>2019</v>
      </c>
      <c r="B15160" s="260" t="s">
        <v>2228</v>
      </c>
      <c r="C15160" s="261" t="s">
        <v>138</v>
      </c>
      <c r="D15160" s="74" t="str">
        <f t="shared" si="473"/>
        <v>out/2019</v>
      </c>
      <c r="E15160" s="264">
        <v>43759</v>
      </c>
      <c r="F15160" s="262" t="s">
        <v>139</v>
      </c>
      <c r="G15160" s="262" t="s">
        <v>2229</v>
      </c>
      <c r="H15160" s="270" t="s">
        <v>4731</v>
      </c>
      <c r="I15160" s="270" t="s">
        <v>141</v>
      </c>
      <c r="J15160" s="266">
        <v>-273239.82</v>
      </c>
      <c r="K15160" s="83" t="str">
        <f>IFERROR(IFERROR(VLOOKUP(I15160,'DE-PARA'!B:D,3,0),VLOOKUP(I15160,'DE-PARA'!C:D,2,0)),"NÃO ENCONTRADO")</f>
        <v>Pessoal</v>
      </c>
      <c r="L15160" s="50" t="str">
        <f>VLOOKUP(K15160,'Base -Receita-Despesa'!$B:$AS,1,FALSE)</f>
        <v>Pessoal</v>
      </c>
    </row>
    <row r="15161" spans="1:12" x14ac:dyDescent="0.3">
      <c r="A15161" s="82" t="str">
        <f t="shared" si="474"/>
        <v>2019</v>
      </c>
      <c r="B15161" s="260" t="s">
        <v>2228</v>
      </c>
      <c r="C15161" s="261" t="s">
        <v>138</v>
      </c>
      <c r="D15161" s="74" t="str">
        <f t="shared" si="473"/>
        <v>out/2019</v>
      </c>
      <c r="E15161" s="264">
        <v>43759</v>
      </c>
      <c r="F15161" s="262" t="s">
        <v>139</v>
      </c>
      <c r="G15161" s="262" t="s">
        <v>2229</v>
      </c>
      <c r="H15161" s="265" t="s">
        <v>4645</v>
      </c>
      <c r="I15161" s="270" t="s">
        <v>141</v>
      </c>
      <c r="J15161" s="265">
        <v>-750</v>
      </c>
      <c r="K15161" s="83" t="str">
        <f>IFERROR(IFERROR(VLOOKUP(I15161,'DE-PARA'!B:D,3,0),VLOOKUP(I15161,'DE-PARA'!C:D,2,0)),"NÃO ENCONTRADO")</f>
        <v>Pessoal</v>
      </c>
      <c r="L15161" s="50" t="str">
        <f>VLOOKUP(K15161,'Base -Receita-Despesa'!$B:$AS,1,FALSE)</f>
        <v>Pessoal</v>
      </c>
    </row>
    <row r="15162" spans="1:12" x14ac:dyDescent="0.3">
      <c r="A15162" s="82" t="str">
        <f t="shared" si="474"/>
        <v>2019</v>
      </c>
      <c r="B15162" s="260" t="s">
        <v>2228</v>
      </c>
      <c r="C15162" s="261" t="s">
        <v>138</v>
      </c>
      <c r="D15162" s="74" t="str">
        <f t="shared" si="473"/>
        <v>out/2019</v>
      </c>
      <c r="E15162" s="264">
        <v>43759</v>
      </c>
      <c r="F15162" s="260" t="s">
        <v>1061</v>
      </c>
      <c r="G15162" s="260" t="s">
        <v>2229</v>
      </c>
      <c r="H15162" s="265" t="s">
        <v>4370</v>
      </c>
      <c r="I15162" s="265" t="s">
        <v>126</v>
      </c>
      <c r="J15162" s="266">
        <v>500000</v>
      </c>
      <c r="K15162" s="83" t="str">
        <f>IFERROR(IFERROR(VLOOKUP(I15162,'DE-PARA'!B:D,3,0),VLOOKUP(I15162,'DE-PARA'!C:D,2,0)),"NÃO ENCONTRADO")</f>
        <v>TEV – Transferências Entre Contas (Entradas)</v>
      </c>
      <c r="L15162" s="50" t="str">
        <f>VLOOKUP(K15162,'Base -Receita-Despesa'!$B:$AS,1,FALSE)</f>
        <v>TEV – Transferências Entre Contas (Entradas)</v>
      </c>
    </row>
    <row r="15163" spans="1:12" x14ac:dyDescent="0.3">
      <c r="A15163" s="82" t="str">
        <f t="shared" si="474"/>
        <v>2019</v>
      </c>
      <c r="B15163" s="260" t="s">
        <v>2240</v>
      </c>
      <c r="C15163" s="261" t="s">
        <v>138</v>
      </c>
      <c r="D15163" s="74" t="str">
        <f t="shared" si="473"/>
        <v>out/2019</v>
      </c>
      <c r="E15163" s="264">
        <v>43760</v>
      </c>
      <c r="F15163" s="260" t="s">
        <v>1070</v>
      </c>
      <c r="G15163" s="260" t="s">
        <v>2229</v>
      </c>
      <c r="H15163" s="265" t="s">
        <v>1071</v>
      </c>
      <c r="I15163" s="265" t="s">
        <v>2237</v>
      </c>
      <c r="J15163" s="266">
        <v>5387713.7599999998</v>
      </c>
      <c r="K15163" s="83" t="str">
        <f>IFERROR(IFERROR(VLOOKUP(I15163,'DE-PARA'!B:D,3,0),VLOOKUP(I15163,'DE-PARA'!C:D,2,0)),"NÃO ENCONTRADO")</f>
        <v>Entrada Conta Aplicação (+)</v>
      </c>
      <c r="L15163" s="50" t="str">
        <f>VLOOKUP(K15163,'Base -Receita-Despesa'!$B:$AS,1,FALSE)</f>
        <v>ENTRADA CONTA APLICAÇÃO (+)</v>
      </c>
    </row>
    <row r="15164" spans="1:12" x14ac:dyDescent="0.3">
      <c r="A15164" s="82" t="str">
        <f t="shared" si="474"/>
        <v>2019</v>
      </c>
      <c r="B15164" s="260" t="s">
        <v>2240</v>
      </c>
      <c r="C15164" s="261" t="s">
        <v>138</v>
      </c>
      <c r="D15164" s="74" t="str">
        <f t="shared" si="473"/>
        <v>out/2019</v>
      </c>
      <c r="E15164" s="264">
        <v>43760</v>
      </c>
      <c r="F15164" s="260" t="s">
        <v>1061</v>
      </c>
      <c r="G15164" s="260" t="s">
        <v>2229</v>
      </c>
      <c r="H15164" s="265" t="s">
        <v>4370</v>
      </c>
      <c r="I15164" s="265" t="s">
        <v>126</v>
      </c>
      <c r="J15164" s="266">
        <v>-500000</v>
      </c>
      <c r="K15164" s="83" t="str">
        <f>IFERROR(IFERROR(VLOOKUP(I15164,'DE-PARA'!B:D,3,0),VLOOKUP(I15164,'DE-PARA'!C:D,2,0)),"NÃO ENCONTRADO")</f>
        <v>TEV – Transferências Entre Contas (Entradas)</v>
      </c>
      <c r="L15164" s="50" t="str">
        <f>VLOOKUP(K15164,'Base -Receita-Despesa'!$B:$AS,1,FALSE)</f>
        <v>TEV – Transferências Entre Contas (Entradas)</v>
      </c>
    </row>
    <row r="15165" spans="1:12" x14ac:dyDescent="0.3">
      <c r="A15165" s="82" t="str">
        <f t="shared" si="474"/>
        <v>2019</v>
      </c>
      <c r="B15165" s="260" t="s">
        <v>2240</v>
      </c>
      <c r="C15165" s="261" t="s">
        <v>138</v>
      </c>
      <c r="D15165" s="74" t="str">
        <f t="shared" si="473"/>
        <v>out/2019</v>
      </c>
      <c r="E15165" s="264">
        <v>43760</v>
      </c>
      <c r="F15165" s="260" t="s">
        <v>1061</v>
      </c>
      <c r="G15165" s="260" t="s">
        <v>2229</v>
      </c>
      <c r="H15165" s="265" t="s">
        <v>4370</v>
      </c>
      <c r="I15165" s="265" t="s">
        <v>126</v>
      </c>
      <c r="J15165" s="266">
        <v>-4887713.76</v>
      </c>
      <c r="K15165" s="83" t="str">
        <f>IFERROR(IFERROR(VLOOKUP(I15165,'DE-PARA'!B:D,3,0),VLOOKUP(I15165,'DE-PARA'!C:D,2,0)),"NÃO ENCONTRADO")</f>
        <v>TEV – Transferências Entre Contas (Entradas)</v>
      </c>
      <c r="L15165" s="50" t="str">
        <f>VLOOKUP(K15165,'Base -Receita-Despesa'!$B:$AS,1,FALSE)</f>
        <v>TEV – Transferências Entre Contas (Entradas)</v>
      </c>
    </row>
    <row r="15166" spans="1:12" x14ac:dyDescent="0.3">
      <c r="A15166" s="82" t="str">
        <f t="shared" si="474"/>
        <v>2019</v>
      </c>
      <c r="B15166" s="260" t="s">
        <v>2228</v>
      </c>
      <c r="C15166" s="261" t="s">
        <v>138</v>
      </c>
      <c r="D15166" s="74" t="str">
        <f t="shared" si="473"/>
        <v>out/2019</v>
      </c>
      <c r="E15166" s="264">
        <v>43760</v>
      </c>
      <c r="F15166" s="262" t="s">
        <v>2460</v>
      </c>
      <c r="G15166" s="262" t="s">
        <v>2229</v>
      </c>
      <c r="H15166" s="270" t="s">
        <v>406</v>
      </c>
      <c r="I15166" s="270" t="s">
        <v>130</v>
      </c>
      <c r="J15166" s="275">
        <v>-21339.93</v>
      </c>
      <c r="K15166" s="83" t="str">
        <f>IFERROR(IFERROR(VLOOKUP(I15166,'DE-PARA'!B:D,3,0),VLOOKUP(I15166,'DE-PARA'!C:D,2,0)),"NÃO ENCONTRADO")</f>
        <v>Rescisões Trabalhistas</v>
      </c>
      <c r="L15166" s="50" t="str">
        <f>VLOOKUP(K15166,'Base -Receita-Despesa'!$B:$AS,1,FALSE)</f>
        <v>Rescisões Trabalhistas</v>
      </c>
    </row>
    <row r="15167" spans="1:12" x14ac:dyDescent="0.3">
      <c r="A15167" s="82" t="str">
        <f t="shared" si="474"/>
        <v>2019</v>
      </c>
      <c r="B15167" s="260" t="s">
        <v>2228</v>
      </c>
      <c r="C15167" s="261" t="s">
        <v>138</v>
      </c>
      <c r="D15167" s="74" t="str">
        <f t="shared" si="473"/>
        <v>out/2019</v>
      </c>
      <c r="E15167" s="264">
        <v>43760</v>
      </c>
      <c r="F15167" s="262" t="s">
        <v>2460</v>
      </c>
      <c r="G15167" s="262" t="s">
        <v>2229</v>
      </c>
      <c r="H15167" s="270" t="s">
        <v>406</v>
      </c>
      <c r="I15167" s="265" t="s">
        <v>562</v>
      </c>
      <c r="J15167" s="266">
        <v>-2240.69</v>
      </c>
      <c r="K15167" s="83" t="str">
        <f>IFERROR(IFERROR(VLOOKUP(I15167,'DE-PARA'!B:D,3,0),VLOOKUP(I15167,'DE-PARA'!C:D,2,0)),"NÃO ENCONTRADO")</f>
        <v>Outras Saídas</v>
      </c>
      <c r="L15167" s="50" t="str">
        <f>VLOOKUP(K15167,'Base -Receita-Despesa'!$B:$AS,1,FALSE)</f>
        <v>Outras Saídas</v>
      </c>
    </row>
    <row r="15168" spans="1:12" x14ac:dyDescent="0.3">
      <c r="A15168" s="82" t="str">
        <f t="shared" si="474"/>
        <v>2019</v>
      </c>
      <c r="B15168" s="260" t="s">
        <v>2228</v>
      </c>
      <c r="C15168" s="261" t="s">
        <v>138</v>
      </c>
      <c r="D15168" s="74" t="str">
        <f t="shared" si="473"/>
        <v>out/2019</v>
      </c>
      <c r="E15168" s="264">
        <v>43760</v>
      </c>
      <c r="F15168" s="262" t="s">
        <v>3376</v>
      </c>
      <c r="G15168" s="262" t="s">
        <v>2229</v>
      </c>
      <c r="H15168" s="270" t="s">
        <v>406</v>
      </c>
      <c r="I15168" s="270" t="s">
        <v>130</v>
      </c>
      <c r="J15168" s="266">
        <v>-31487.919999999998</v>
      </c>
      <c r="K15168" s="83" t="str">
        <f>IFERROR(IFERROR(VLOOKUP(I15168,'DE-PARA'!B:D,3,0),VLOOKUP(I15168,'DE-PARA'!C:D,2,0)),"NÃO ENCONTRADO")</f>
        <v>Rescisões Trabalhistas</v>
      </c>
      <c r="L15168" s="50" t="str">
        <f>VLOOKUP(K15168,'Base -Receita-Despesa'!$B:$AS,1,FALSE)</f>
        <v>Rescisões Trabalhistas</v>
      </c>
    </row>
    <row r="15169" spans="1:12" x14ac:dyDescent="0.3">
      <c r="A15169" s="82" t="str">
        <f t="shared" si="474"/>
        <v>2019</v>
      </c>
      <c r="B15169" s="260" t="s">
        <v>2228</v>
      </c>
      <c r="C15169" s="261" t="s">
        <v>138</v>
      </c>
      <c r="D15169" s="74" t="str">
        <f t="shared" si="473"/>
        <v>out/2019</v>
      </c>
      <c r="E15169" s="264">
        <v>43760</v>
      </c>
      <c r="F15169" s="262" t="s">
        <v>139</v>
      </c>
      <c r="G15169" s="262" t="s">
        <v>2229</v>
      </c>
      <c r="H15169" s="265" t="s">
        <v>4525</v>
      </c>
      <c r="I15169" s="265" t="s">
        <v>141</v>
      </c>
      <c r="J15169" s="275">
        <v>-6438.61</v>
      </c>
      <c r="K15169" s="83" t="str">
        <f>IFERROR(IFERROR(VLOOKUP(I15169,'DE-PARA'!B:D,3,0),VLOOKUP(I15169,'DE-PARA'!C:D,2,0)),"NÃO ENCONTRADO")</f>
        <v>Pessoal</v>
      </c>
      <c r="L15169" s="50" t="str">
        <f>VLOOKUP(K15169,'Base -Receita-Despesa'!$B:$AS,1,FALSE)</f>
        <v>Pessoal</v>
      </c>
    </row>
    <row r="15170" spans="1:12" x14ac:dyDescent="0.3">
      <c r="A15170" s="82" t="str">
        <f t="shared" si="474"/>
        <v>2019</v>
      </c>
      <c r="B15170" s="260" t="s">
        <v>2228</v>
      </c>
      <c r="C15170" s="261" t="s">
        <v>138</v>
      </c>
      <c r="D15170" s="74" t="str">
        <f t="shared" si="473"/>
        <v>out/2019</v>
      </c>
      <c r="E15170" s="264">
        <v>43760</v>
      </c>
      <c r="F15170" s="262">
        <v>7060</v>
      </c>
      <c r="G15170" s="262" t="s">
        <v>2229</v>
      </c>
      <c r="H15170" s="270" t="s">
        <v>4691</v>
      </c>
      <c r="I15170" s="270" t="s">
        <v>2207</v>
      </c>
      <c r="J15170" s="266">
        <v>-3500</v>
      </c>
      <c r="K15170" s="83" t="str">
        <f>IFERROR(IFERROR(VLOOKUP(I15170,'DE-PARA'!B:D,3,0),VLOOKUP(I15170,'DE-PARA'!C:D,2,0)),"NÃO ENCONTRADO")</f>
        <v>Serviços</v>
      </c>
      <c r="L15170" s="50" t="str">
        <f>VLOOKUP(K15170,'Base -Receita-Despesa'!$B:$AS,1,FALSE)</f>
        <v>Serviços</v>
      </c>
    </row>
    <row r="15171" spans="1:12" x14ac:dyDescent="0.3">
      <c r="A15171" s="82" t="str">
        <f t="shared" si="474"/>
        <v>2019</v>
      </c>
      <c r="B15171" s="260" t="s">
        <v>2228</v>
      </c>
      <c r="C15171" s="261" t="s">
        <v>138</v>
      </c>
      <c r="D15171" s="74" t="str">
        <f t="shared" si="473"/>
        <v>out/2019</v>
      </c>
      <c r="E15171" s="264">
        <v>43760</v>
      </c>
      <c r="F15171" s="262">
        <v>166</v>
      </c>
      <c r="G15171" s="262" t="s">
        <v>2229</v>
      </c>
      <c r="H15171" s="270" t="s">
        <v>2389</v>
      </c>
      <c r="I15171" s="270" t="s">
        <v>2197</v>
      </c>
      <c r="J15171" s="266">
        <v>-5450</v>
      </c>
      <c r="K15171" s="83" t="str">
        <f>IFERROR(IFERROR(VLOOKUP(I15171,'DE-PARA'!B:D,3,0),VLOOKUP(I15171,'DE-PARA'!C:D,2,0)),"NÃO ENCONTRADO")</f>
        <v>Serviços</v>
      </c>
      <c r="L15171" s="50" t="str">
        <f>VLOOKUP(K15171,'Base -Receita-Despesa'!$B:$AS,1,FALSE)</f>
        <v>Serviços</v>
      </c>
    </row>
    <row r="15172" spans="1:12" x14ac:dyDescent="0.3">
      <c r="A15172" s="82" t="str">
        <f t="shared" si="474"/>
        <v>2019</v>
      </c>
      <c r="B15172" s="260" t="s">
        <v>2228</v>
      </c>
      <c r="C15172" s="261" t="s">
        <v>138</v>
      </c>
      <c r="D15172" s="74" t="str">
        <f t="shared" ref="D15172:D15235" si="475">TEXT(E15172,"mmm/aaaa")</f>
        <v>out/2019</v>
      </c>
      <c r="E15172" s="264">
        <v>43760</v>
      </c>
      <c r="F15172" s="262">
        <v>1140</v>
      </c>
      <c r="G15172" s="262" t="s">
        <v>2229</v>
      </c>
      <c r="H15172" s="270" t="s">
        <v>4732</v>
      </c>
      <c r="I15172" s="270" t="s">
        <v>120</v>
      </c>
      <c r="J15172" s="265">
        <v>-110</v>
      </c>
      <c r="K15172" s="83" t="str">
        <f>IFERROR(IFERROR(VLOOKUP(I15172,'DE-PARA'!B:D,3,0),VLOOKUP(I15172,'DE-PARA'!C:D,2,0)),"NÃO ENCONTRADO")</f>
        <v>Serviços</v>
      </c>
      <c r="L15172" s="50" t="str">
        <f>VLOOKUP(K15172,'Base -Receita-Despesa'!$B:$AS,1,FALSE)</f>
        <v>Serviços</v>
      </c>
    </row>
    <row r="15173" spans="1:12" x14ac:dyDescent="0.3">
      <c r="A15173" s="82" t="str">
        <f t="shared" si="474"/>
        <v>2019</v>
      </c>
      <c r="B15173" s="260" t="s">
        <v>2228</v>
      </c>
      <c r="C15173" s="261" t="s">
        <v>138</v>
      </c>
      <c r="D15173" s="74" t="str">
        <f t="shared" si="475"/>
        <v>out/2019</v>
      </c>
      <c r="E15173" s="264">
        <v>43760</v>
      </c>
      <c r="F15173" s="262">
        <v>1768</v>
      </c>
      <c r="G15173" s="262" t="s">
        <v>2229</v>
      </c>
      <c r="H15173" s="270" t="s">
        <v>2328</v>
      </c>
      <c r="I15173" s="270" t="s">
        <v>145</v>
      </c>
      <c r="J15173" s="266">
        <v>-3500</v>
      </c>
      <c r="K15173" s="83" t="str">
        <f>IFERROR(IFERROR(VLOOKUP(I15173,'DE-PARA'!B:D,3,0),VLOOKUP(I15173,'DE-PARA'!C:D,2,0)),"NÃO ENCONTRADO")</f>
        <v>Serviços</v>
      </c>
      <c r="L15173" s="50" t="str">
        <f>VLOOKUP(K15173,'Base -Receita-Despesa'!$B:$AS,1,FALSE)</f>
        <v>Serviços</v>
      </c>
    </row>
    <row r="15174" spans="1:12" x14ac:dyDescent="0.3">
      <c r="A15174" s="82" t="str">
        <f t="shared" si="474"/>
        <v>2019</v>
      </c>
      <c r="B15174" s="260" t="s">
        <v>2228</v>
      </c>
      <c r="C15174" s="261" t="s">
        <v>138</v>
      </c>
      <c r="D15174" s="74" t="str">
        <f t="shared" si="475"/>
        <v>out/2019</v>
      </c>
      <c r="E15174" s="264">
        <v>43760</v>
      </c>
      <c r="F15174" s="262">
        <v>435</v>
      </c>
      <c r="G15174" s="262" t="s">
        <v>2229</v>
      </c>
      <c r="H15174" s="279" t="s">
        <v>4391</v>
      </c>
      <c r="I15174" s="270" t="s">
        <v>2202</v>
      </c>
      <c r="J15174" s="266">
        <v>-7454.1</v>
      </c>
      <c r="K15174" s="83" t="str">
        <f>IFERROR(IFERROR(VLOOKUP(I15174,'DE-PARA'!B:D,3,0),VLOOKUP(I15174,'DE-PARA'!C:D,2,0)),"NÃO ENCONTRADO")</f>
        <v>Serviços</v>
      </c>
      <c r="L15174" s="50" t="str">
        <f>VLOOKUP(K15174,'Base -Receita-Despesa'!$B:$AS,1,FALSE)</f>
        <v>Serviços</v>
      </c>
    </row>
    <row r="15175" spans="1:12" x14ac:dyDescent="0.3">
      <c r="A15175" s="82" t="str">
        <f t="shared" si="474"/>
        <v>2019</v>
      </c>
      <c r="B15175" s="260" t="s">
        <v>2228</v>
      </c>
      <c r="C15175" s="261" t="s">
        <v>138</v>
      </c>
      <c r="D15175" s="74" t="str">
        <f t="shared" si="475"/>
        <v>out/2019</v>
      </c>
      <c r="E15175" s="264">
        <v>43760</v>
      </c>
      <c r="F15175" s="262" t="s">
        <v>4733</v>
      </c>
      <c r="G15175" s="262" t="s">
        <v>2229</v>
      </c>
      <c r="H15175" s="270" t="s">
        <v>4555</v>
      </c>
      <c r="I15175" s="270" t="s">
        <v>133</v>
      </c>
      <c r="J15175" s="275">
        <v>-7890.03</v>
      </c>
      <c r="K15175" s="83" t="str">
        <f>IFERROR(IFERROR(VLOOKUP(I15175,'DE-PARA'!B:D,3,0),VLOOKUP(I15175,'DE-PARA'!C:D,2,0)),"NÃO ENCONTRADO")</f>
        <v>Pessoal</v>
      </c>
      <c r="L15175" s="50" t="str">
        <f>VLOOKUP(K15175,'Base -Receita-Despesa'!$B:$AS,1,FALSE)</f>
        <v>Pessoal</v>
      </c>
    </row>
    <row r="15176" spans="1:12" x14ac:dyDescent="0.3">
      <c r="A15176" s="82" t="str">
        <f t="shared" si="474"/>
        <v>2019</v>
      </c>
      <c r="B15176" s="260" t="s">
        <v>2228</v>
      </c>
      <c r="C15176" s="261" t="s">
        <v>138</v>
      </c>
      <c r="D15176" s="74" t="str">
        <f t="shared" si="475"/>
        <v>out/2019</v>
      </c>
      <c r="E15176" s="264">
        <v>43760</v>
      </c>
      <c r="F15176" s="262">
        <v>18185</v>
      </c>
      <c r="G15176" s="262" t="s">
        <v>2229</v>
      </c>
      <c r="H15176" s="270" t="s">
        <v>2340</v>
      </c>
      <c r="I15176" s="270" t="s">
        <v>618</v>
      </c>
      <c r="J15176" s="266">
        <v>-24649.4</v>
      </c>
      <c r="K15176" s="83" t="str">
        <f>IFERROR(IFERROR(VLOOKUP(I15176,'DE-PARA'!B:D,3,0),VLOOKUP(I15176,'DE-PARA'!C:D,2,0)),"NÃO ENCONTRADO")</f>
        <v>Serviços</v>
      </c>
      <c r="L15176" s="50" t="str">
        <f>VLOOKUP(K15176,'Base -Receita-Despesa'!$B:$AS,1,FALSE)</f>
        <v>Serviços</v>
      </c>
    </row>
    <row r="15177" spans="1:12" x14ac:dyDescent="0.3">
      <c r="A15177" s="82" t="str">
        <f t="shared" si="474"/>
        <v>2019</v>
      </c>
      <c r="B15177" s="260" t="s">
        <v>2228</v>
      </c>
      <c r="C15177" s="261" t="s">
        <v>138</v>
      </c>
      <c r="D15177" s="74" t="str">
        <f t="shared" si="475"/>
        <v>out/2019</v>
      </c>
      <c r="E15177" s="264">
        <v>43760</v>
      </c>
      <c r="F15177" s="262" t="s">
        <v>2471</v>
      </c>
      <c r="G15177" s="262" t="s">
        <v>2229</v>
      </c>
      <c r="H15177" s="270" t="s">
        <v>2362</v>
      </c>
      <c r="I15177" s="270" t="s">
        <v>439</v>
      </c>
      <c r="J15177" s="265">
        <v>-998</v>
      </c>
      <c r="K15177" s="83" t="str">
        <f>IFERROR(IFERROR(VLOOKUP(I15177,'DE-PARA'!B:D,3,0),VLOOKUP(I15177,'DE-PARA'!C:D,2,0)),"NÃO ENCONTRADO")</f>
        <v>Aluguéis</v>
      </c>
      <c r="L15177" s="50" t="str">
        <f>VLOOKUP(K15177,'Base -Receita-Despesa'!$B:$AS,1,FALSE)</f>
        <v>Aluguéis</v>
      </c>
    </row>
    <row r="15178" spans="1:12" x14ac:dyDescent="0.3">
      <c r="A15178" s="82" t="str">
        <f t="shared" si="474"/>
        <v>2019</v>
      </c>
      <c r="B15178" s="260" t="s">
        <v>2228</v>
      </c>
      <c r="C15178" s="261" t="s">
        <v>138</v>
      </c>
      <c r="D15178" s="74" t="str">
        <f t="shared" si="475"/>
        <v>out/2019</v>
      </c>
      <c r="E15178" s="264">
        <v>43760</v>
      </c>
      <c r="F15178" s="262" t="s">
        <v>4377</v>
      </c>
      <c r="G15178" s="262" t="s">
        <v>2229</v>
      </c>
      <c r="H15178" s="270" t="s">
        <v>4734</v>
      </c>
      <c r="I15178" s="270" t="s">
        <v>128</v>
      </c>
      <c r="J15178" s="275">
        <v>-29820.720000000001</v>
      </c>
      <c r="K15178" s="83" t="str">
        <f>IFERROR(IFERROR(VLOOKUP(I15178,'DE-PARA'!B:D,3,0),VLOOKUP(I15178,'DE-PARA'!C:D,2,0)),"NÃO ENCONTRADO")</f>
        <v>Encargos sobre Folha de Pagamento</v>
      </c>
      <c r="L15178" s="50" t="str">
        <f>VLOOKUP(K15178,'Base -Receita-Despesa'!$B:$AS,1,FALSE)</f>
        <v>Encargos sobre Folha de Pagamento</v>
      </c>
    </row>
    <row r="15179" spans="1:12" x14ac:dyDescent="0.3">
      <c r="A15179" s="82" t="str">
        <f t="shared" si="474"/>
        <v>2019</v>
      </c>
      <c r="B15179" s="260" t="s">
        <v>2228</v>
      </c>
      <c r="C15179" s="261" t="s">
        <v>138</v>
      </c>
      <c r="D15179" s="74" t="str">
        <f t="shared" si="475"/>
        <v>out/2019</v>
      </c>
      <c r="E15179" s="264">
        <v>43760</v>
      </c>
      <c r="F15179" s="262" t="s">
        <v>4377</v>
      </c>
      <c r="G15179" s="262" t="s">
        <v>2229</v>
      </c>
      <c r="H15179" s="270" t="s">
        <v>4734</v>
      </c>
      <c r="I15179" s="265" t="s">
        <v>562</v>
      </c>
      <c r="J15179" s="266">
        <v>-1640.14</v>
      </c>
      <c r="K15179" s="83" t="str">
        <f>IFERROR(IFERROR(VLOOKUP(I15179,'DE-PARA'!B:D,3,0),VLOOKUP(I15179,'DE-PARA'!C:D,2,0)),"NÃO ENCONTRADO")</f>
        <v>Outras Saídas</v>
      </c>
      <c r="L15179" s="50" t="str">
        <f>VLOOKUP(K15179,'Base -Receita-Despesa'!$B:$AS,1,FALSE)</f>
        <v>Outras Saídas</v>
      </c>
    </row>
    <row r="15180" spans="1:12" x14ac:dyDescent="0.3">
      <c r="A15180" s="82" t="str">
        <f t="shared" si="474"/>
        <v>2019</v>
      </c>
      <c r="B15180" s="260" t="s">
        <v>2228</v>
      </c>
      <c r="C15180" s="261" t="s">
        <v>138</v>
      </c>
      <c r="D15180" s="74" t="str">
        <f t="shared" si="475"/>
        <v>out/2019</v>
      </c>
      <c r="E15180" s="264">
        <v>43760</v>
      </c>
      <c r="F15180" s="262" t="s">
        <v>4735</v>
      </c>
      <c r="G15180" s="262" t="s">
        <v>2229</v>
      </c>
      <c r="H15180" s="270" t="s">
        <v>4736</v>
      </c>
      <c r="I15180" s="270" t="s">
        <v>179</v>
      </c>
      <c r="J15180" s="270">
        <v>-771.09</v>
      </c>
      <c r="K15180" s="83" t="str">
        <f>IFERROR(IFERROR(VLOOKUP(I15180,'DE-PARA'!B:D,3,0),VLOOKUP(I15180,'DE-PARA'!C:D,2,0)),"NÃO ENCONTRADO")</f>
        <v>Serviços</v>
      </c>
      <c r="L15180" s="50" t="str">
        <f>VLOOKUP(K15180,'Base -Receita-Despesa'!$B:$AS,1,FALSE)</f>
        <v>Serviços</v>
      </c>
    </row>
    <row r="15181" spans="1:12" x14ac:dyDescent="0.3">
      <c r="A15181" s="82" t="str">
        <f t="shared" si="474"/>
        <v>2019</v>
      </c>
      <c r="B15181" s="260" t="s">
        <v>2228</v>
      </c>
      <c r="C15181" s="261" t="s">
        <v>138</v>
      </c>
      <c r="D15181" s="74" t="str">
        <f t="shared" si="475"/>
        <v>out/2019</v>
      </c>
      <c r="E15181" s="264">
        <v>43760</v>
      </c>
      <c r="F15181" s="262" t="s">
        <v>4735</v>
      </c>
      <c r="G15181" s="262" t="s">
        <v>2229</v>
      </c>
      <c r="H15181" s="270" t="s">
        <v>4736</v>
      </c>
      <c r="I15181" s="265" t="s">
        <v>562</v>
      </c>
      <c r="J15181" s="265">
        <v>-5.09</v>
      </c>
      <c r="K15181" s="83" t="str">
        <f>IFERROR(IFERROR(VLOOKUP(I15181,'DE-PARA'!B:D,3,0),VLOOKUP(I15181,'DE-PARA'!C:D,2,0)),"NÃO ENCONTRADO")</f>
        <v>Outras Saídas</v>
      </c>
      <c r="L15181" s="50" t="str">
        <f>VLOOKUP(K15181,'Base -Receita-Despesa'!$B:$AS,1,FALSE)</f>
        <v>Outras Saídas</v>
      </c>
    </row>
    <row r="15182" spans="1:12" x14ac:dyDescent="0.3">
      <c r="A15182" s="82" t="str">
        <f t="shared" si="474"/>
        <v>2019</v>
      </c>
      <c r="B15182" s="260" t="s">
        <v>2228</v>
      </c>
      <c r="C15182" s="261" t="s">
        <v>138</v>
      </c>
      <c r="D15182" s="74" t="str">
        <f t="shared" si="475"/>
        <v>out/2019</v>
      </c>
      <c r="E15182" s="264">
        <v>43760</v>
      </c>
      <c r="F15182" s="262" t="s">
        <v>4737</v>
      </c>
      <c r="G15182" s="262" t="s">
        <v>2229</v>
      </c>
      <c r="H15182" s="270" t="s">
        <v>4736</v>
      </c>
      <c r="I15182" s="270" t="s">
        <v>188</v>
      </c>
      <c r="J15182" s="270">
        <v>-611.08000000000004</v>
      </c>
      <c r="K15182" s="83" t="str">
        <f>IFERROR(IFERROR(VLOOKUP(I15182,'DE-PARA'!B:D,3,0),VLOOKUP(I15182,'DE-PARA'!C:D,2,0)),"NÃO ENCONTRADO")</f>
        <v>Serviços</v>
      </c>
      <c r="L15182" s="50" t="str">
        <f>VLOOKUP(K15182,'Base -Receita-Despesa'!$B:$AS,1,FALSE)</f>
        <v>Serviços</v>
      </c>
    </row>
    <row r="15183" spans="1:12" x14ac:dyDescent="0.3">
      <c r="A15183" s="82" t="str">
        <f t="shared" si="474"/>
        <v>2019</v>
      </c>
      <c r="B15183" s="260" t="s">
        <v>2228</v>
      </c>
      <c r="C15183" s="261" t="s">
        <v>138</v>
      </c>
      <c r="D15183" s="74" t="str">
        <f t="shared" si="475"/>
        <v>out/2019</v>
      </c>
      <c r="E15183" s="264">
        <v>43760</v>
      </c>
      <c r="F15183" s="262" t="s">
        <v>4737</v>
      </c>
      <c r="G15183" s="262" t="s">
        <v>2229</v>
      </c>
      <c r="H15183" s="270" t="s">
        <v>4736</v>
      </c>
      <c r="I15183" s="265" t="s">
        <v>562</v>
      </c>
      <c r="J15183" s="265">
        <v>-4.03</v>
      </c>
      <c r="K15183" s="83" t="str">
        <f>IFERROR(IFERROR(VLOOKUP(I15183,'DE-PARA'!B:D,3,0),VLOOKUP(I15183,'DE-PARA'!C:D,2,0)),"NÃO ENCONTRADO")</f>
        <v>Outras Saídas</v>
      </c>
      <c r="L15183" s="50" t="str">
        <f>VLOOKUP(K15183,'Base -Receita-Despesa'!$B:$AS,1,FALSE)</f>
        <v>Outras Saídas</v>
      </c>
    </row>
    <row r="15184" spans="1:12" x14ac:dyDescent="0.3">
      <c r="A15184" s="82" t="str">
        <f t="shared" si="474"/>
        <v>2019</v>
      </c>
      <c r="B15184" s="260" t="s">
        <v>2228</v>
      </c>
      <c r="C15184" s="261" t="s">
        <v>138</v>
      </c>
      <c r="D15184" s="74" t="str">
        <f t="shared" si="475"/>
        <v>out/2019</v>
      </c>
      <c r="E15184" s="264">
        <v>43760</v>
      </c>
      <c r="F15184" s="262" t="s">
        <v>4738</v>
      </c>
      <c r="G15184" s="262" t="s">
        <v>2229</v>
      </c>
      <c r="H15184" s="270" t="s">
        <v>4736</v>
      </c>
      <c r="I15184" s="270" t="s">
        <v>179</v>
      </c>
      <c r="J15184" s="270">
        <v>-75</v>
      </c>
      <c r="K15184" s="83" t="str">
        <f>IFERROR(IFERROR(VLOOKUP(I15184,'DE-PARA'!B:D,3,0),VLOOKUP(I15184,'DE-PARA'!C:D,2,0)),"NÃO ENCONTRADO")</f>
        <v>Serviços</v>
      </c>
      <c r="L15184" s="50" t="str">
        <f>VLOOKUP(K15184,'Base -Receita-Despesa'!$B:$AS,1,FALSE)</f>
        <v>Serviços</v>
      </c>
    </row>
    <row r="15185" spans="1:12" x14ac:dyDescent="0.3">
      <c r="A15185" s="82" t="str">
        <f t="shared" si="474"/>
        <v>2019</v>
      </c>
      <c r="B15185" s="260" t="s">
        <v>2228</v>
      </c>
      <c r="C15185" s="261" t="s">
        <v>138</v>
      </c>
      <c r="D15185" s="74" t="str">
        <f t="shared" si="475"/>
        <v>out/2019</v>
      </c>
      <c r="E15185" s="264">
        <v>43760</v>
      </c>
      <c r="F15185" s="262" t="s">
        <v>4738</v>
      </c>
      <c r="G15185" s="262" t="s">
        <v>2229</v>
      </c>
      <c r="H15185" s="270" t="s">
        <v>4736</v>
      </c>
      <c r="I15185" s="265" t="s">
        <v>562</v>
      </c>
      <c r="J15185" s="265">
        <v>-0.49</v>
      </c>
      <c r="K15185" s="83" t="str">
        <f>IFERROR(IFERROR(VLOOKUP(I15185,'DE-PARA'!B:D,3,0),VLOOKUP(I15185,'DE-PARA'!C:D,2,0)),"NÃO ENCONTRADO")</f>
        <v>Outras Saídas</v>
      </c>
      <c r="L15185" s="50" t="str">
        <f>VLOOKUP(K15185,'Base -Receita-Despesa'!$B:$AS,1,FALSE)</f>
        <v>Outras Saídas</v>
      </c>
    </row>
    <row r="15186" spans="1:12" x14ac:dyDescent="0.3">
      <c r="A15186" s="82" t="str">
        <f t="shared" si="474"/>
        <v>2019</v>
      </c>
      <c r="B15186" s="260" t="s">
        <v>2228</v>
      </c>
      <c r="C15186" s="261" t="s">
        <v>138</v>
      </c>
      <c r="D15186" s="74" t="str">
        <f t="shared" si="475"/>
        <v>out/2019</v>
      </c>
      <c r="E15186" s="264">
        <v>43760</v>
      </c>
      <c r="F15186" s="262" t="s">
        <v>4739</v>
      </c>
      <c r="G15186" s="262" t="s">
        <v>2229</v>
      </c>
      <c r="H15186" s="270" t="s">
        <v>4736</v>
      </c>
      <c r="I15186" s="270" t="s">
        <v>188</v>
      </c>
      <c r="J15186" s="275">
        <v>-7308.55</v>
      </c>
      <c r="K15186" s="83" t="str">
        <f>IFERROR(IFERROR(VLOOKUP(I15186,'DE-PARA'!B:D,3,0),VLOOKUP(I15186,'DE-PARA'!C:D,2,0)),"NÃO ENCONTRADO")</f>
        <v>Serviços</v>
      </c>
      <c r="L15186" s="50" t="str">
        <f>VLOOKUP(K15186,'Base -Receita-Despesa'!$B:$AS,1,FALSE)</f>
        <v>Serviços</v>
      </c>
    </row>
    <row r="15187" spans="1:12" x14ac:dyDescent="0.3">
      <c r="A15187" s="82" t="str">
        <f t="shared" si="474"/>
        <v>2019</v>
      </c>
      <c r="B15187" s="260" t="s">
        <v>2228</v>
      </c>
      <c r="C15187" s="261" t="s">
        <v>138</v>
      </c>
      <c r="D15187" s="74" t="str">
        <f t="shared" si="475"/>
        <v>out/2019</v>
      </c>
      <c r="E15187" s="264">
        <v>43760</v>
      </c>
      <c r="F15187" s="262" t="s">
        <v>4739</v>
      </c>
      <c r="G15187" s="262" t="s">
        <v>2229</v>
      </c>
      <c r="H15187" s="270" t="s">
        <v>4736</v>
      </c>
      <c r="I15187" s="265" t="s">
        <v>562</v>
      </c>
      <c r="J15187" s="265">
        <v>-48.23</v>
      </c>
      <c r="K15187" s="83" t="str">
        <f>IFERROR(IFERROR(VLOOKUP(I15187,'DE-PARA'!B:D,3,0),VLOOKUP(I15187,'DE-PARA'!C:D,2,0)),"NÃO ENCONTRADO")</f>
        <v>Outras Saídas</v>
      </c>
      <c r="L15187" s="50" t="str">
        <f>VLOOKUP(K15187,'Base -Receita-Despesa'!$B:$AS,1,FALSE)</f>
        <v>Outras Saídas</v>
      </c>
    </row>
    <row r="15188" spans="1:12" x14ac:dyDescent="0.3">
      <c r="A15188" s="82" t="str">
        <f t="shared" si="474"/>
        <v>2019</v>
      </c>
      <c r="B15188" s="260" t="s">
        <v>2228</v>
      </c>
      <c r="C15188" s="261" t="s">
        <v>138</v>
      </c>
      <c r="D15188" s="74" t="str">
        <f t="shared" si="475"/>
        <v>out/2019</v>
      </c>
      <c r="E15188" s="264">
        <v>43760</v>
      </c>
      <c r="F15188" s="262">
        <v>141</v>
      </c>
      <c r="G15188" s="262" t="s">
        <v>2229</v>
      </c>
      <c r="H15188" s="270" t="s">
        <v>4736</v>
      </c>
      <c r="I15188" s="270" t="s">
        <v>188</v>
      </c>
      <c r="J15188" s="275">
        <v>-32526.75</v>
      </c>
      <c r="K15188" s="83" t="str">
        <f>IFERROR(IFERROR(VLOOKUP(I15188,'DE-PARA'!B:D,3,0),VLOOKUP(I15188,'DE-PARA'!C:D,2,0)),"NÃO ENCONTRADO")</f>
        <v>Serviços</v>
      </c>
      <c r="L15188" s="50" t="str">
        <f>VLOOKUP(K15188,'Base -Receita-Despesa'!$B:$AS,1,FALSE)</f>
        <v>Serviços</v>
      </c>
    </row>
    <row r="15189" spans="1:12" x14ac:dyDescent="0.3">
      <c r="A15189" s="82" t="str">
        <f t="shared" si="474"/>
        <v>2019</v>
      </c>
      <c r="B15189" s="260" t="s">
        <v>2228</v>
      </c>
      <c r="C15189" s="261" t="s">
        <v>138</v>
      </c>
      <c r="D15189" s="74" t="str">
        <f t="shared" si="475"/>
        <v>out/2019</v>
      </c>
      <c r="E15189" s="264">
        <v>43760</v>
      </c>
      <c r="F15189" s="262">
        <v>129</v>
      </c>
      <c r="G15189" s="262" t="s">
        <v>2229</v>
      </c>
      <c r="H15189" s="270" t="s">
        <v>4736</v>
      </c>
      <c r="I15189" s="270" t="s">
        <v>179</v>
      </c>
      <c r="J15189" s="275">
        <v>-43871.79</v>
      </c>
      <c r="K15189" s="83" t="str">
        <f>IFERROR(IFERROR(VLOOKUP(I15189,'DE-PARA'!B:D,3,0),VLOOKUP(I15189,'DE-PARA'!C:D,2,0)),"NÃO ENCONTRADO")</f>
        <v>Serviços</v>
      </c>
      <c r="L15189" s="50" t="str">
        <f>VLOOKUP(K15189,'Base -Receita-Despesa'!$B:$AS,1,FALSE)</f>
        <v>Serviços</v>
      </c>
    </row>
    <row r="15190" spans="1:12" x14ac:dyDescent="0.3">
      <c r="A15190" s="82" t="str">
        <f t="shared" si="474"/>
        <v>2019</v>
      </c>
      <c r="B15190" s="260" t="s">
        <v>2228</v>
      </c>
      <c r="C15190" s="261" t="s">
        <v>138</v>
      </c>
      <c r="D15190" s="74" t="str">
        <f t="shared" si="475"/>
        <v>out/2019</v>
      </c>
      <c r="E15190" s="264">
        <v>43760</v>
      </c>
      <c r="F15190" s="262">
        <v>140</v>
      </c>
      <c r="G15190" s="262" t="s">
        <v>2229</v>
      </c>
      <c r="H15190" s="270" t="s">
        <v>4736</v>
      </c>
      <c r="I15190" s="270" t="s">
        <v>179</v>
      </c>
      <c r="J15190" s="275">
        <v>-43871.79</v>
      </c>
      <c r="K15190" s="83" t="str">
        <f>IFERROR(IFERROR(VLOOKUP(I15190,'DE-PARA'!B:D,3,0),VLOOKUP(I15190,'DE-PARA'!C:D,2,0)),"NÃO ENCONTRADO")</f>
        <v>Serviços</v>
      </c>
      <c r="L15190" s="50" t="str">
        <f>VLOOKUP(K15190,'Base -Receita-Despesa'!$B:$AS,1,FALSE)</f>
        <v>Serviços</v>
      </c>
    </row>
    <row r="15191" spans="1:12" x14ac:dyDescent="0.3">
      <c r="A15191" s="82" t="str">
        <f t="shared" si="474"/>
        <v>2019</v>
      </c>
      <c r="B15191" s="260" t="s">
        <v>2228</v>
      </c>
      <c r="C15191" s="261" t="s">
        <v>138</v>
      </c>
      <c r="D15191" s="74" t="str">
        <f t="shared" si="475"/>
        <v>out/2019</v>
      </c>
      <c r="E15191" s="264">
        <v>43760</v>
      </c>
      <c r="F15191" s="262">
        <v>146</v>
      </c>
      <c r="G15191" s="262" t="s">
        <v>2229</v>
      </c>
      <c r="H15191" s="270" t="s">
        <v>4736</v>
      </c>
      <c r="I15191" s="270" t="s">
        <v>179</v>
      </c>
      <c r="J15191" s="275">
        <v>-4688.8599999999997</v>
      </c>
      <c r="K15191" s="83" t="str">
        <f>IFERROR(IFERROR(VLOOKUP(I15191,'DE-PARA'!B:D,3,0),VLOOKUP(I15191,'DE-PARA'!C:D,2,0)),"NÃO ENCONTRADO")</f>
        <v>Serviços</v>
      </c>
      <c r="L15191" s="50" t="str">
        <f>VLOOKUP(K15191,'Base -Receita-Despesa'!$B:$AS,1,FALSE)</f>
        <v>Serviços</v>
      </c>
    </row>
    <row r="15192" spans="1:12" x14ac:dyDescent="0.3">
      <c r="A15192" s="82" t="str">
        <f t="shared" si="474"/>
        <v>2019</v>
      </c>
      <c r="B15192" s="260" t="s">
        <v>2228</v>
      </c>
      <c r="C15192" s="261" t="s">
        <v>138</v>
      </c>
      <c r="D15192" s="74" t="str">
        <f t="shared" si="475"/>
        <v>out/2019</v>
      </c>
      <c r="E15192" s="264">
        <v>43760</v>
      </c>
      <c r="F15192" s="262">
        <v>148</v>
      </c>
      <c r="G15192" s="262" t="s">
        <v>2229</v>
      </c>
      <c r="H15192" s="270" t="s">
        <v>4736</v>
      </c>
      <c r="I15192" s="270" t="s">
        <v>179</v>
      </c>
      <c r="J15192" s="275">
        <v>-2578.0500000000002</v>
      </c>
      <c r="K15192" s="83" t="str">
        <f>IFERROR(IFERROR(VLOOKUP(I15192,'DE-PARA'!B:D,3,0),VLOOKUP(I15192,'DE-PARA'!C:D,2,0)),"NÃO ENCONTRADO")</f>
        <v>Serviços</v>
      </c>
      <c r="L15192" s="50" t="str">
        <f>VLOOKUP(K15192,'Base -Receita-Despesa'!$B:$AS,1,FALSE)</f>
        <v>Serviços</v>
      </c>
    </row>
    <row r="15193" spans="1:12" x14ac:dyDescent="0.3">
      <c r="A15193" s="82" t="str">
        <f t="shared" si="474"/>
        <v>2019</v>
      </c>
      <c r="B15193" s="260" t="s">
        <v>2228</v>
      </c>
      <c r="C15193" s="261" t="s">
        <v>138</v>
      </c>
      <c r="D15193" s="74" t="str">
        <f t="shared" si="475"/>
        <v>out/2019</v>
      </c>
      <c r="E15193" s="264">
        <v>43760</v>
      </c>
      <c r="F15193" s="262">
        <v>139</v>
      </c>
      <c r="G15193" s="262" t="s">
        <v>2229</v>
      </c>
      <c r="H15193" s="270" t="s">
        <v>4736</v>
      </c>
      <c r="I15193" s="270" t="s">
        <v>179</v>
      </c>
      <c r="J15193" s="275">
        <v>-2557.9299999999998</v>
      </c>
      <c r="K15193" s="83" t="str">
        <f>IFERROR(IFERROR(VLOOKUP(I15193,'DE-PARA'!B:D,3,0),VLOOKUP(I15193,'DE-PARA'!C:D,2,0)),"NÃO ENCONTRADO")</f>
        <v>Serviços</v>
      </c>
      <c r="L15193" s="50" t="str">
        <f>VLOOKUP(K15193,'Base -Receita-Despesa'!$B:$AS,1,FALSE)</f>
        <v>Serviços</v>
      </c>
    </row>
    <row r="15194" spans="1:12" x14ac:dyDescent="0.3">
      <c r="A15194" s="82" t="str">
        <f t="shared" si="474"/>
        <v>2019</v>
      </c>
      <c r="B15194" s="260" t="s">
        <v>2228</v>
      </c>
      <c r="C15194" s="261" t="s">
        <v>138</v>
      </c>
      <c r="D15194" s="74" t="str">
        <f t="shared" si="475"/>
        <v>out/2019</v>
      </c>
      <c r="E15194" s="264">
        <v>43760</v>
      </c>
      <c r="F15194" s="262" t="s">
        <v>4733</v>
      </c>
      <c r="G15194" s="262" t="s">
        <v>2229</v>
      </c>
      <c r="H15194" s="270" t="s">
        <v>4740</v>
      </c>
      <c r="I15194" s="270" t="s">
        <v>133</v>
      </c>
      <c r="J15194" s="275">
        <v>-4305.34</v>
      </c>
      <c r="K15194" s="83" t="str">
        <f>IFERROR(IFERROR(VLOOKUP(I15194,'DE-PARA'!B:D,3,0),VLOOKUP(I15194,'DE-PARA'!C:D,2,0)),"NÃO ENCONTRADO")</f>
        <v>Pessoal</v>
      </c>
      <c r="L15194" s="50" t="str">
        <f>VLOOKUP(K15194,'Base -Receita-Despesa'!$B:$AS,1,FALSE)</f>
        <v>Pessoal</v>
      </c>
    </row>
    <row r="15195" spans="1:12" x14ac:dyDescent="0.3">
      <c r="A15195" s="82" t="str">
        <f t="shared" si="474"/>
        <v>2019</v>
      </c>
      <c r="B15195" s="260" t="s">
        <v>2228</v>
      </c>
      <c r="C15195" s="261" t="s">
        <v>138</v>
      </c>
      <c r="D15195" s="74" t="str">
        <f t="shared" si="475"/>
        <v>out/2019</v>
      </c>
      <c r="E15195" s="264">
        <v>43760</v>
      </c>
      <c r="F15195" s="262" t="s">
        <v>4733</v>
      </c>
      <c r="G15195" s="262" t="s">
        <v>2229</v>
      </c>
      <c r="H15195" s="270" t="s">
        <v>4558</v>
      </c>
      <c r="I15195" s="270" t="s">
        <v>133</v>
      </c>
      <c r="J15195" s="275">
        <v>-2213.0100000000002</v>
      </c>
      <c r="K15195" s="83" t="str">
        <f>IFERROR(IFERROR(VLOOKUP(I15195,'DE-PARA'!B:D,3,0),VLOOKUP(I15195,'DE-PARA'!C:D,2,0)),"NÃO ENCONTRADO")</f>
        <v>Pessoal</v>
      </c>
      <c r="L15195" s="50" t="str">
        <f>VLOOKUP(K15195,'Base -Receita-Despesa'!$B:$AS,1,FALSE)</f>
        <v>Pessoal</v>
      </c>
    </row>
    <row r="15196" spans="1:12" x14ac:dyDescent="0.3">
      <c r="A15196" s="82" t="str">
        <f t="shared" si="474"/>
        <v>2019</v>
      </c>
      <c r="B15196" s="260" t="s">
        <v>2228</v>
      </c>
      <c r="C15196" s="261" t="s">
        <v>138</v>
      </c>
      <c r="D15196" s="74" t="str">
        <f t="shared" si="475"/>
        <v>out/2019</v>
      </c>
      <c r="E15196" s="264">
        <v>43760</v>
      </c>
      <c r="F15196" s="262" t="s">
        <v>4539</v>
      </c>
      <c r="G15196" s="262" t="s">
        <v>2229</v>
      </c>
      <c r="H15196" s="270" t="s">
        <v>4741</v>
      </c>
      <c r="I15196" s="270" t="s">
        <v>195</v>
      </c>
      <c r="J15196" s="266">
        <v>-120631.98</v>
      </c>
      <c r="K15196" s="83" t="str">
        <f>IFERROR(IFERROR(VLOOKUP(I15196,'DE-PARA'!B:D,3,0),VLOOKUP(I15196,'DE-PARA'!C:D,2,0)),"NÃO ENCONTRADO")</f>
        <v>Encargos sobre Folha de Pagamento</v>
      </c>
      <c r="L15196" s="50" t="str">
        <f>VLOOKUP(K15196,'Base -Receita-Despesa'!$B:$AS,1,FALSE)</f>
        <v>Encargos sobre Folha de Pagamento</v>
      </c>
    </row>
    <row r="15197" spans="1:12" x14ac:dyDescent="0.3">
      <c r="A15197" s="82" t="str">
        <f t="shared" si="474"/>
        <v>2019</v>
      </c>
      <c r="B15197" s="260" t="s">
        <v>2228</v>
      </c>
      <c r="C15197" s="261" t="s">
        <v>138</v>
      </c>
      <c r="D15197" s="74" t="str">
        <f t="shared" si="475"/>
        <v>out/2019</v>
      </c>
      <c r="E15197" s="264">
        <v>43760</v>
      </c>
      <c r="F15197" s="262" t="s">
        <v>4539</v>
      </c>
      <c r="G15197" s="262" t="s">
        <v>2229</v>
      </c>
      <c r="H15197" s="270" t="s">
        <v>4741</v>
      </c>
      <c r="I15197" s="265" t="s">
        <v>562</v>
      </c>
      <c r="J15197" s="266">
        <v>-18239.89</v>
      </c>
      <c r="K15197" s="83" t="str">
        <f>IFERROR(IFERROR(VLOOKUP(I15197,'DE-PARA'!B:D,3,0),VLOOKUP(I15197,'DE-PARA'!C:D,2,0)),"NÃO ENCONTRADO")</f>
        <v>Outras Saídas</v>
      </c>
      <c r="L15197" s="50" t="str">
        <f>VLOOKUP(K15197,'Base -Receita-Despesa'!$B:$AS,1,FALSE)</f>
        <v>Outras Saídas</v>
      </c>
    </row>
    <row r="15198" spans="1:12" x14ac:dyDescent="0.3">
      <c r="A15198" s="82" t="str">
        <f t="shared" si="474"/>
        <v>2019</v>
      </c>
      <c r="B15198" s="260" t="s">
        <v>2228</v>
      </c>
      <c r="C15198" s="261" t="s">
        <v>138</v>
      </c>
      <c r="D15198" s="74" t="str">
        <f t="shared" si="475"/>
        <v>out/2019</v>
      </c>
      <c r="E15198" s="264">
        <v>43760</v>
      </c>
      <c r="F15198" s="262" t="s">
        <v>4733</v>
      </c>
      <c r="G15198" s="262" t="s">
        <v>2229</v>
      </c>
      <c r="H15198" s="270" t="s">
        <v>3263</v>
      </c>
      <c r="I15198" s="270" t="s">
        <v>133</v>
      </c>
      <c r="J15198" s="275">
        <v>-2304.5300000000002</v>
      </c>
      <c r="K15198" s="83" t="str">
        <f>IFERROR(IFERROR(VLOOKUP(I15198,'DE-PARA'!B:D,3,0),VLOOKUP(I15198,'DE-PARA'!C:D,2,0)),"NÃO ENCONTRADO")</f>
        <v>Pessoal</v>
      </c>
      <c r="L15198" s="50" t="str">
        <f>VLOOKUP(K15198,'Base -Receita-Despesa'!$B:$AS,1,FALSE)</f>
        <v>Pessoal</v>
      </c>
    </row>
    <row r="15199" spans="1:12" x14ac:dyDescent="0.3">
      <c r="A15199" s="82" t="str">
        <f t="shared" si="474"/>
        <v>2019</v>
      </c>
      <c r="B15199" s="260" t="s">
        <v>2228</v>
      </c>
      <c r="C15199" s="261" t="s">
        <v>138</v>
      </c>
      <c r="D15199" s="74" t="str">
        <f t="shared" si="475"/>
        <v>out/2019</v>
      </c>
      <c r="E15199" s="264">
        <v>43760</v>
      </c>
      <c r="F15199" s="262" t="s">
        <v>4517</v>
      </c>
      <c r="G15199" s="262" t="s">
        <v>2229</v>
      </c>
      <c r="H15199" s="270" t="s">
        <v>1119</v>
      </c>
      <c r="I15199" s="270" t="s">
        <v>2209</v>
      </c>
      <c r="J15199" s="270">
        <v>-133.01</v>
      </c>
      <c r="K15199" s="83" t="str">
        <f>IFERROR(IFERROR(VLOOKUP(I15199,'DE-PARA'!B:D,3,0),VLOOKUP(I15199,'DE-PARA'!C:D,2,0)),"NÃO ENCONTRADO")</f>
        <v>Despesas com Viagens</v>
      </c>
      <c r="L15199" s="50" t="str">
        <f>VLOOKUP(K15199,'Base -Receita-Despesa'!$B:$AS,1,FALSE)</f>
        <v>Despesas com Viagens</v>
      </c>
    </row>
    <row r="15200" spans="1:12" x14ac:dyDescent="0.3">
      <c r="A15200" s="82" t="str">
        <f t="shared" si="474"/>
        <v>2019</v>
      </c>
      <c r="B15200" s="260" t="s">
        <v>2228</v>
      </c>
      <c r="C15200" s="261" t="s">
        <v>138</v>
      </c>
      <c r="D15200" s="74" t="str">
        <f t="shared" si="475"/>
        <v>out/2019</v>
      </c>
      <c r="E15200" s="264">
        <v>43760</v>
      </c>
      <c r="F15200" s="262" t="s">
        <v>4517</v>
      </c>
      <c r="G15200" s="262" t="s">
        <v>2229</v>
      </c>
      <c r="H15200" s="270" t="s">
        <v>1119</v>
      </c>
      <c r="I15200" s="270" t="s">
        <v>2209</v>
      </c>
      <c r="J15200" s="270">
        <v>-30.83</v>
      </c>
      <c r="K15200" s="83" t="str">
        <f>IFERROR(IFERROR(VLOOKUP(I15200,'DE-PARA'!B:D,3,0),VLOOKUP(I15200,'DE-PARA'!C:D,2,0)),"NÃO ENCONTRADO")</f>
        <v>Despesas com Viagens</v>
      </c>
      <c r="L15200" s="50" t="str">
        <f>VLOOKUP(K15200,'Base -Receita-Despesa'!$B:$AS,1,FALSE)</f>
        <v>Despesas com Viagens</v>
      </c>
    </row>
    <row r="15201" spans="1:12" x14ac:dyDescent="0.3">
      <c r="A15201" s="82" t="str">
        <f t="shared" si="474"/>
        <v>2019</v>
      </c>
      <c r="B15201" s="260" t="s">
        <v>2228</v>
      </c>
      <c r="C15201" s="261" t="s">
        <v>138</v>
      </c>
      <c r="D15201" s="74" t="str">
        <f t="shared" si="475"/>
        <v>out/2019</v>
      </c>
      <c r="E15201" s="264">
        <v>43760</v>
      </c>
      <c r="F15201" s="262" t="s">
        <v>4517</v>
      </c>
      <c r="G15201" s="262" t="s">
        <v>2229</v>
      </c>
      <c r="H15201" s="270" t="s">
        <v>1119</v>
      </c>
      <c r="I15201" s="270" t="s">
        <v>2209</v>
      </c>
      <c r="J15201" s="270">
        <v>-87.11</v>
      </c>
      <c r="K15201" s="83" t="str">
        <f>IFERROR(IFERROR(VLOOKUP(I15201,'DE-PARA'!B:D,3,0),VLOOKUP(I15201,'DE-PARA'!C:D,2,0)),"NÃO ENCONTRADO")</f>
        <v>Despesas com Viagens</v>
      </c>
      <c r="L15201" s="50" t="str">
        <f>VLOOKUP(K15201,'Base -Receita-Despesa'!$B:$AS,1,FALSE)</f>
        <v>Despesas com Viagens</v>
      </c>
    </row>
    <row r="15202" spans="1:12" x14ac:dyDescent="0.3">
      <c r="A15202" s="82" t="str">
        <f t="shared" si="474"/>
        <v>2019</v>
      </c>
      <c r="B15202" s="260" t="s">
        <v>2228</v>
      </c>
      <c r="C15202" s="261" t="s">
        <v>138</v>
      </c>
      <c r="D15202" s="74" t="str">
        <f t="shared" si="475"/>
        <v>out/2019</v>
      </c>
      <c r="E15202" s="264">
        <v>43760</v>
      </c>
      <c r="F15202" s="262" t="s">
        <v>4517</v>
      </c>
      <c r="G15202" s="262" t="s">
        <v>2229</v>
      </c>
      <c r="H15202" s="270" t="s">
        <v>1119</v>
      </c>
      <c r="I15202" s="270" t="s">
        <v>2209</v>
      </c>
      <c r="J15202" s="270">
        <v>-39.19</v>
      </c>
      <c r="K15202" s="83" t="str">
        <f>IFERROR(IFERROR(VLOOKUP(I15202,'DE-PARA'!B:D,3,0),VLOOKUP(I15202,'DE-PARA'!C:D,2,0)),"NÃO ENCONTRADO")</f>
        <v>Despesas com Viagens</v>
      </c>
      <c r="L15202" s="50" t="str">
        <f>VLOOKUP(K15202,'Base -Receita-Despesa'!$B:$AS,1,FALSE)</f>
        <v>Despesas com Viagens</v>
      </c>
    </row>
    <row r="15203" spans="1:12" x14ac:dyDescent="0.3">
      <c r="A15203" s="82" t="str">
        <f t="shared" si="474"/>
        <v>2019</v>
      </c>
      <c r="B15203" s="260" t="s">
        <v>2228</v>
      </c>
      <c r="C15203" s="261" t="s">
        <v>138</v>
      </c>
      <c r="D15203" s="74" t="str">
        <f t="shared" si="475"/>
        <v>out/2019</v>
      </c>
      <c r="E15203" s="264">
        <v>43760</v>
      </c>
      <c r="F15203" s="262" t="s">
        <v>4733</v>
      </c>
      <c r="G15203" s="262" t="s">
        <v>2229</v>
      </c>
      <c r="H15203" s="270" t="s">
        <v>1119</v>
      </c>
      <c r="I15203" s="270" t="s">
        <v>133</v>
      </c>
      <c r="J15203" s="275">
        <v>-11980.6</v>
      </c>
      <c r="K15203" s="83" t="str">
        <f>IFERROR(IFERROR(VLOOKUP(I15203,'DE-PARA'!B:D,3,0),VLOOKUP(I15203,'DE-PARA'!C:D,2,0)),"NÃO ENCONTRADO")</f>
        <v>Pessoal</v>
      </c>
      <c r="L15203" s="50" t="str">
        <f>VLOOKUP(K15203,'Base -Receita-Despesa'!$B:$AS,1,FALSE)</f>
        <v>Pessoal</v>
      </c>
    </row>
    <row r="15204" spans="1:12" x14ac:dyDescent="0.3">
      <c r="A15204" s="82" t="str">
        <f t="shared" si="474"/>
        <v>2019</v>
      </c>
      <c r="B15204" s="260" t="s">
        <v>2228</v>
      </c>
      <c r="C15204" s="261" t="s">
        <v>138</v>
      </c>
      <c r="D15204" s="74" t="str">
        <f t="shared" si="475"/>
        <v>out/2019</v>
      </c>
      <c r="E15204" s="264">
        <v>43760</v>
      </c>
      <c r="F15204" s="262" t="s">
        <v>4742</v>
      </c>
      <c r="G15204" s="262" t="s">
        <v>2229</v>
      </c>
      <c r="H15204" s="270" t="s">
        <v>4743</v>
      </c>
      <c r="I15204" s="270" t="s">
        <v>120</v>
      </c>
      <c r="J15204" s="270">
        <v>-25.17</v>
      </c>
      <c r="K15204" s="83" t="str">
        <f>IFERROR(IFERROR(VLOOKUP(I15204,'DE-PARA'!B:D,3,0),VLOOKUP(I15204,'DE-PARA'!C:D,2,0)),"NÃO ENCONTRADO")</f>
        <v>Serviços</v>
      </c>
      <c r="L15204" s="50" t="str">
        <f>VLOOKUP(K15204,'Base -Receita-Despesa'!$B:$AS,1,FALSE)</f>
        <v>Serviços</v>
      </c>
    </row>
    <row r="15205" spans="1:12" x14ac:dyDescent="0.3">
      <c r="A15205" s="82" t="str">
        <f t="shared" si="474"/>
        <v>2019</v>
      </c>
      <c r="B15205" s="260" t="s">
        <v>2228</v>
      </c>
      <c r="C15205" s="261" t="s">
        <v>138</v>
      </c>
      <c r="D15205" s="74" t="str">
        <f t="shared" si="475"/>
        <v>out/2019</v>
      </c>
      <c r="E15205" s="264">
        <v>43760</v>
      </c>
      <c r="F15205" s="262" t="s">
        <v>4742</v>
      </c>
      <c r="G15205" s="262" t="s">
        <v>2229</v>
      </c>
      <c r="H15205" s="270" t="s">
        <v>4743</v>
      </c>
      <c r="I15205" s="265" t="s">
        <v>562</v>
      </c>
      <c r="J15205" s="265">
        <v>-0.17</v>
      </c>
      <c r="K15205" s="83" t="str">
        <f>IFERROR(IFERROR(VLOOKUP(I15205,'DE-PARA'!B:D,3,0),VLOOKUP(I15205,'DE-PARA'!C:D,2,0)),"NÃO ENCONTRADO")</f>
        <v>Outras Saídas</v>
      </c>
      <c r="L15205" s="50" t="str">
        <f>VLOOKUP(K15205,'Base -Receita-Despesa'!$B:$AS,1,FALSE)</f>
        <v>Outras Saídas</v>
      </c>
    </row>
    <row r="15206" spans="1:12" x14ac:dyDescent="0.3">
      <c r="A15206" s="82" t="str">
        <f t="shared" si="474"/>
        <v>2019</v>
      </c>
      <c r="B15206" s="260" t="s">
        <v>2228</v>
      </c>
      <c r="C15206" s="261" t="s">
        <v>138</v>
      </c>
      <c r="D15206" s="74" t="str">
        <f t="shared" si="475"/>
        <v>out/2019</v>
      </c>
      <c r="E15206" s="264">
        <v>43760</v>
      </c>
      <c r="F15206" s="262" t="s">
        <v>4744</v>
      </c>
      <c r="G15206" s="262" t="s">
        <v>2229</v>
      </c>
      <c r="H15206" s="270" t="s">
        <v>4743</v>
      </c>
      <c r="I15206" s="270" t="s">
        <v>120</v>
      </c>
      <c r="J15206" s="270">
        <v>-78</v>
      </c>
      <c r="K15206" s="83" t="str">
        <f>IFERROR(IFERROR(VLOOKUP(I15206,'DE-PARA'!B:D,3,0),VLOOKUP(I15206,'DE-PARA'!C:D,2,0)),"NÃO ENCONTRADO")</f>
        <v>Serviços</v>
      </c>
      <c r="L15206" s="50" t="str">
        <f>VLOOKUP(K15206,'Base -Receita-Despesa'!$B:$AS,1,FALSE)</f>
        <v>Serviços</v>
      </c>
    </row>
    <row r="15207" spans="1:12" x14ac:dyDescent="0.3">
      <c r="A15207" s="82" t="str">
        <f t="shared" si="474"/>
        <v>2019</v>
      </c>
      <c r="B15207" s="260" t="s">
        <v>2228</v>
      </c>
      <c r="C15207" s="261" t="s">
        <v>138</v>
      </c>
      <c r="D15207" s="74" t="str">
        <f t="shared" si="475"/>
        <v>out/2019</v>
      </c>
      <c r="E15207" s="264">
        <v>43760</v>
      </c>
      <c r="F15207" s="262" t="s">
        <v>4744</v>
      </c>
      <c r="G15207" s="262" t="s">
        <v>2229</v>
      </c>
      <c r="H15207" s="270" t="s">
        <v>4743</v>
      </c>
      <c r="I15207" s="265" t="s">
        <v>562</v>
      </c>
      <c r="J15207" s="265">
        <v>-0.51</v>
      </c>
      <c r="K15207" s="83" t="str">
        <f>IFERROR(IFERROR(VLOOKUP(I15207,'DE-PARA'!B:D,3,0),VLOOKUP(I15207,'DE-PARA'!C:D,2,0)),"NÃO ENCONTRADO")</f>
        <v>Outras Saídas</v>
      </c>
      <c r="L15207" s="50" t="str">
        <f>VLOOKUP(K15207,'Base -Receita-Despesa'!$B:$AS,1,FALSE)</f>
        <v>Outras Saídas</v>
      </c>
    </row>
    <row r="15208" spans="1:12" x14ac:dyDescent="0.3">
      <c r="A15208" s="82" t="str">
        <f t="shared" si="474"/>
        <v>2019</v>
      </c>
      <c r="B15208" s="260" t="s">
        <v>2228</v>
      </c>
      <c r="C15208" s="261" t="s">
        <v>138</v>
      </c>
      <c r="D15208" s="74" t="str">
        <f t="shared" si="475"/>
        <v>out/2019</v>
      </c>
      <c r="E15208" s="264">
        <v>43760</v>
      </c>
      <c r="F15208" s="262" t="s">
        <v>4565</v>
      </c>
      <c r="G15208" s="262" t="s">
        <v>2229</v>
      </c>
      <c r="H15208" s="270" t="s">
        <v>4745</v>
      </c>
      <c r="I15208" s="270" t="s">
        <v>194</v>
      </c>
      <c r="J15208" s="275">
        <v>-25859.46</v>
      </c>
      <c r="K15208" s="83" t="str">
        <f>IFERROR(IFERROR(VLOOKUP(I15208,'DE-PARA'!B:D,3,0),VLOOKUP(I15208,'DE-PARA'!C:D,2,0)),"NÃO ENCONTRADO")</f>
        <v>Encargos sobre Folha de Pagamento</v>
      </c>
      <c r="L15208" s="50" t="str">
        <f>VLOOKUP(K15208,'Base -Receita-Despesa'!$B:$AS,1,FALSE)</f>
        <v>Encargos sobre Folha de Pagamento</v>
      </c>
    </row>
    <row r="15209" spans="1:12" x14ac:dyDescent="0.3">
      <c r="A15209" s="82" t="str">
        <f t="shared" si="474"/>
        <v>2019</v>
      </c>
      <c r="B15209" s="260" t="s">
        <v>2228</v>
      </c>
      <c r="C15209" s="261" t="s">
        <v>138</v>
      </c>
      <c r="D15209" s="74" t="str">
        <f t="shared" si="475"/>
        <v>out/2019</v>
      </c>
      <c r="E15209" s="264">
        <v>43760</v>
      </c>
      <c r="F15209" s="262" t="s">
        <v>4565</v>
      </c>
      <c r="G15209" s="262" t="s">
        <v>2229</v>
      </c>
      <c r="H15209" s="270" t="s">
        <v>4745</v>
      </c>
      <c r="I15209" s="265" t="s">
        <v>562</v>
      </c>
      <c r="J15209" s="265">
        <v>-170.67</v>
      </c>
      <c r="K15209" s="83" t="str">
        <f>IFERROR(IFERROR(VLOOKUP(I15209,'DE-PARA'!B:D,3,0),VLOOKUP(I15209,'DE-PARA'!C:D,2,0)),"NÃO ENCONTRADO")</f>
        <v>Outras Saídas</v>
      </c>
      <c r="L15209" s="50" t="str">
        <f>VLOOKUP(K15209,'Base -Receita-Despesa'!$B:$AS,1,FALSE)</f>
        <v>Outras Saídas</v>
      </c>
    </row>
    <row r="15210" spans="1:12" x14ac:dyDescent="0.3">
      <c r="A15210" s="82" t="str">
        <f t="shared" ref="A15210:A15273" si="476">IF(K15210="NÃO ENCONTRADO",0,RIGHT(D15210,4))</f>
        <v>2019</v>
      </c>
      <c r="B15210" s="260" t="s">
        <v>2228</v>
      </c>
      <c r="C15210" s="261" t="s">
        <v>138</v>
      </c>
      <c r="D15210" s="74" t="str">
        <f t="shared" si="475"/>
        <v>out/2019</v>
      </c>
      <c r="E15210" s="264">
        <v>43760</v>
      </c>
      <c r="F15210" s="262">
        <v>426</v>
      </c>
      <c r="G15210" s="262" t="s">
        <v>2229</v>
      </c>
      <c r="H15210" s="270" t="s">
        <v>4393</v>
      </c>
      <c r="I15210" s="270" t="s">
        <v>116</v>
      </c>
      <c r="J15210" s="266">
        <v>-17721.95</v>
      </c>
      <c r="K15210" s="83" t="str">
        <f>IFERROR(IFERROR(VLOOKUP(I15210,'DE-PARA'!B:D,3,0),VLOOKUP(I15210,'DE-PARA'!C:D,2,0)),"NÃO ENCONTRADO")</f>
        <v>Serviços</v>
      </c>
      <c r="L15210" s="50" t="str">
        <f>VLOOKUP(K15210,'Base -Receita-Despesa'!$B:$AS,1,FALSE)</f>
        <v>Serviços</v>
      </c>
    </row>
    <row r="15211" spans="1:12" x14ac:dyDescent="0.3">
      <c r="A15211" s="82" t="str">
        <f t="shared" si="476"/>
        <v>2019</v>
      </c>
      <c r="B15211" s="260" t="s">
        <v>2228</v>
      </c>
      <c r="C15211" s="261" t="s">
        <v>138</v>
      </c>
      <c r="D15211" s="74" t="str">
        <f t="shared" si="475"/>
        <v>out/2019</v>
      </c>
      <c r="E15211" s="264">
        <v>43760</v>
      </c>
      <c r="F15211" s="262">
        <v>406</v>
      </c>
      <c r="G15211" s="262" t="s">
        <v>2229</v>
      </c>
      <c r="H15211" s="270" t="s">
        <v>4393</v>
      </c>
      <c r="I15211" s="270" t="s">
        <v>116</v>
      </c>
      <c r="J15211" s="266">
        <v>-9891.4</v>
      </c>
      <c r="K15211" s="83" t="str">
        <f>IFERROR(IFERROR(VLOOKUP(I15211,'DE-PARA'!B:D,3,0),VLOOKUP(I15211,'DE-PARA'!C:D,2,0)),"NÃO ENCONTRADO")</f>
        <v>Serviços</v>
      </c>
      <c r="L15211" s="50" t="str">
        <f>VLOOKUP(K15211,'Base -Receita-Despesa'!$B:$AS,1,FALSE)</f>
        <v>Serviços</v>
      </c>
    </row>
    <row r="15212" spans="1:12" x14ac:dyDescent="0.3">
      <c r="A15212" s="82" t="str">
        <f t="shared" si="476"/>
        <v>2019</v>
      </c>
      <c r="B15212" s="260" t="s">
        <v>2228</v>
      </c>
      <c r="C15212" s="261" t="s">
        <v>138</v>
      </c>
      <c r="D15212" s="74" t="str">
        <f t="shared" si="475"/>
        <v>out/2019</v>
      </c>
      <c r="E15212" s="264">
        <v>43760</v>
      </c>
      <c r="F15212" s="262" t="s">
        <v>4733</v>
      </c>
      <c r="G15212" s="262" t="s">
        <v>2229</v>
      </c>
      <c r="H15212" s="270" t="s">
        <v>4746</v>
      </c>
      <c r="I15212" s="270" t="s">
        <v>133</v>
      </c>
      <c r="J15212" s="275">
        <v>-4270.08</v>
      </c>
      <c r="K15212" s="83" t="str">
        <f>IFERROR(IFERROR(VLOOKUP(I15212,'DE-PARA'!B:D,3,0),VLOOKUP(I15212,'DE-PARA'!C:D,2,0)),"NÃO ENCONTRADO")</f>
        <v>Pessoal</v>
      </c>
      <c r="L15212" s="50" t="str">
        <f>VLOOKUP(K15212,'Base -Receita-Despesa'!$B:$AS,1,FALSE)</f>
        <v>Pessoal</v>
      </c>
    </row>
    <row r="15213" spans="1:12" x14ac:dyDescent="0.3">
      <c r="A15213" s="82" t="str">
        <f t="shared" si="476"/>
        <v>2019</v>
      </c>
      <c r="B15213" s="260" t="s">
        <v>2228</v>
      </c>
      <c r="C15213" s="261" t="s">
        <v>138</v>
      </c>
      <c r="D15213" s="74" t="str">
        <f t="shared" si="475"/>
        <v>out/2019</v>
      </c>
      <c r="E15213" s="264">
        <v>43760</v>
      </c>
      <c r="F15213" s="262" t="s">
        <v>4733</v>
      </c>
      <c r="G15213" s="262" t="s">
        <v>2229</v>
      </c>
      <c r="H15213" s="270" t="s">
        <v>4747</v>
      </c>
      <c r="I15213" s="270" t="s">
        <v>133</v>
      </c>
      <c r="J15213" s="275">
        <v>-2661.58</v>
      </c>
      <c r="K15213" s="83" t="str">
        <f>IFERROR(IFERROR(VLOOKUP(I15213,'DE-PARA'!B:D,3,0),VLOOKUP(I15213,'DE-PARA'!C:D,2,0)),"NÃO ENCONTRADO")</f>
        <v>Pessoal</v>
      </c>
      <c r="L15213" s="50" t="str">
        <f>VLOOKUP(K15213,'Base -Receita-Despesa'!$B:$AS,1,FALSE)</f>
        <v>Pessoal</v>
      </c>
    </row>
    <row r="15214" spans="1:12" x14ac:dyDescent="0.3">
      <c r="A15214" s="82" t="str">
        <f t="shared" si="476"/>
        <v>2019</v>
      </c>
      <c r="B15214" s="260" t="s">
        <v>2228</v>
      </c>
      <c r="C15214" s="261" t="s">
        <v>138</v>
      </c>
      <c r="D15214" s="74" t="str">
        <f t="shared" si="475"/>
        <v>out/2019</v>
      </c>
      <c r="E15214" s="264">
        <v>43760</v>
      </c>
      <c r="F15214" s="262" t="s">
        <v>4733</v>
      </c>
      <c r="G15214" s="262" t="s">
        <v>2229</v>
      </c>
      <c r="H15214" s="270" t="s">
        <v>4748</v>
      </c>
      <c r="I15214" s="270" t="s">
        <v>133</v>
      </c>
      <c r="J15214" s="275">
        <v>-2101.0100000000002</v>
      </c>
      <c r="K15214" s="83" t="str">
        <f>IFERROR(IFERROR(VLOOKUP(I15214,'DE-PARA'!B:D,3,0),VLOOKUP(I15214,'DE-PARA'!C:D,2,0)),"NÃO ENCONTRADO")</f>
        <v>Pessoal</v>
      </c>
      <c r="L15214" s="50" t="str">
        <f>VLOOKUP(K15214,'Base -Receita-Despesa'!$B:$AS,1,FALSE)</f>
        <v>Pessoal</v>
      </c>
    </row>
    <row r="15215" spans="1:12" x14ac:dyDescent="0.3">
      <c r="A15215" s="82" t="str">
        <f t="shared" si="476"/>
        <v>2019</v>
      </c>
      <c r="B15215" s="260" t="s">
        <v>2228</v>
      </c>
      <c r="C15215" s="261" t="s">
        <v>138</v>
      </c>
      <c r="D15215" s="74" t="str">
        <f t="shared" si="475"/>
        <v>out/2019</v>
      </c>
      <c r="E15215" s="264">
        <v>43760</v>
      </c>
      <c r="F15215" s="262" t="s">
        <v>4733</v>
      </c>
      <c r="G15215" s="262" t="s">
        <v>2229</v>
      </c>
      <c r="H15215" s="270" t="s">
        <v>4749</v>
      </c>
      <c r="I15215" s="270" t="s">
        <v>133</v>
      </c>
      <c r="J15215" s="275">
        <v>-2598.16</v>
      </c>
      <c r="K15215" s="83" t="str">
        <f>IFERROR(IFERROR(VLOOKUP(I15215,'DE-PARA'!B:D,3,0),VLOOKUP(I15215,'DE-PARA'!C:D,2,0)),"NÃO ENCONTRADO")</f>
        <v>Pessoal</v>
      </c>
      <c r="L15215" s="50" t="str">
        <f>VLOOKUP(K15215,'Base -Receita-Despesa'!$B:$AS,1,FALSE)</f>
        <v>Pessoal</v>
      </c>
    </row>
    <row r="15216" spans="1:12" x14ac:dyDescent="0.3">
      <c r="A15216" s="82" t="str">
        <f t="shared" si="476"/>
        <v>2019</v>
      </c>
      <c r="B15216" s="260" t="s">
        <v>2228</v>
      </c>
      <c r="C15216" s="261" t="s">
        <v>138</v>
      </c>
      <c r="D15216" s="74" t="str">
        <f t="shared" si="475"/>
        <v>out/2019</v>
      </c>
      <c r="E15216" s="264">
        <v>43760</v>
      </c>
      <c r="F15216" s="262" t="s">
        <v>4733</v>
      </c>
      <c r="G15216" s="262" t="s">
        <v>2229</v>
      </c>
      <c r="H15216" s="270" t="s">
        <v>697</v>
      </c>
      <c r="I15216" s="270" t="s">
        <v>133</v>
      </c>
      <c r="J15216" s="275">
        <v>-2903.97</v>
      </c>
      <c r="K15216" s="83" t="str">
        <f>IFERROR(IFERROR(VLOOKUP(I15216,'DE-PARA'!B:D,3,0),VLOOKUP(I15216,'DE-PARA'!C:D,2,0)),"NÃO ENCONTRADO")</f>
        <v>Pessoal</v>
      </c>
      <c r="L15216" s="50" t="str">
        <f>VLOOKUP(K15216,'Base -Receita-Despesa'!$B:$AS,1,FALSE)</f>
        <v>Pessoal</v>
      </c>
    </row>
    <row r="15217" spans="1:12" x14ac:dyDescent="0.3">
      <c r="A15217" s="82" t="str">
        <f t="shared" si="476"/>
        <v>2019</v>
      </c>
      <c r="B15217" s="260" t="s">
        <v>2228</v>
      </c>
      <c r="C15217" s="261" t="s">
        <v>138</v>
      </c>
      <c r="D15217" s="74" t="str">
        <f t="shared" si="475"/>
        <v>out/2019</v>
      </c>
      <c r="E15217" s="264">
        <v>43760</v>
      </c>
      <c r="F15217" s="262">
        <v>29</v>
      </c>
      <c r="G15217" s="262" t="s">
        <v>2229</v>
      </c>
      <c r="H15217" s="270" t="s">
        <v>3533</v>
      </c>
      <c r="I15217" s="270" t="s">
        <v>119</v>
      </c>
      <c r="J15217" s="266">
        <v>-136478.19</v>
      </c>
      <c r="K15217" s="83" t="str">
        <f>IFERROR(IFERROR(VLOOKUP(I15217,'DE-PARA'!B:D,3,0),VLOOKUP(I15217,'DE-PARA'!C:D,2,0)),"NÃO ENCONTRADO")</f>
        <v>Serviços</v>
      </c>
      <c r="L15217" s="50" t="str">
        <f>VLOOKUP(K15217,'Base -Receita-Despesa'!$B:$AS,1,FALSE)</f>
        <v>Serviços</v>
      </c>
    </row>
    <row r="15218" spans="1:12" x14ac:dyDescent="0.3">
      <c r="A15218" s="82" t="str">
        <f t="shared" si="476"/>
        <v>2019</v>
      </c>
      <c r="B15218" s="260" t="s">
        <v>2228</v>
      </c>
      <c r="C15218" s="261" t="s">
        <v>138</v>
      </c>
      <c r="D15218" s="74" t="str">
        <f t="shared" si="475"/>
        <v>out/2019</v>
      </c>
      <c r="E15218" s="264">
        <v>43760</v>
      </c>
      <c r="F15218" s="262" t="s">
        <v>4733</v>
      </c>
      <c r="G15218" s="262" t="s">
        <v>2229</v>
      </c>
      <c r="H15218" s="270" t="s">
        <v>4750</v>
      </c>
      <c r="I15218" s="270" t="s">
        <v>133</v>
      </c>
      <c r="J15218" s="275">
        <v>-1707.34</v>
      </c>
      <c r="K15218" s="83" t="str">
        <f>IFERROR(IFERROR(VLOOKUP(I15218,'DE-PARA'!B:D,3,0),VLOOKUP(I15218,'DE-PARA'!C:D,2,0)),"NÃO ENCONTRADO")</f>
        <v>Pessoal</v>
      </c>
      <c r="L15218" s="50" t="str">
        <f>VLOOKUP(K15218,'Base -Receita-Despesa'!$B:$AS,1,FALSE)</f>
        <v>Pessoal</v>
      </c>
    </row>
    <row r="15219" spans="1:12" x14ac:dyDescent="0.3">
      <c r="A15219" s="82" t="str">
        <f t="shared" si="476"/>
        <v>2019</v>
      </c>
      <c r="B15219" s="260" t="s">
        <v>2228</v>
      </c>
      <c r="C15219" s="261" t="s">
        <v>138</v>
      </c>
      <c r="D15219" s="74" t="str">
        <f t="shared" si="475"/>
        <v>out/2019</v>
      </c>
      <c r="E15219" s="264">
        <v>43760</v>
      </c>
      <c r="F15219" s="262" t="s">
        <v>4733</v>
      </c>
      <c r="G15219" s="262" t="s">
        <v>2229</v>
      </c>
      <c r="H15219" s="270" t="s">
        <v>4560</v>
      </c>
      <c r="I15219" s="270" t="s">
        <v>133</v>
      </c>
      <c r="J15219" s="275">
        <v>-2180.25</v>
      </c>
      <c r="K15219" s="83" t="str">
        <f>IFERROR(IFERROR(VLOOKUP(I15219,'DE-PARA'!B:D,3,0),VLOOKUP(I15219,'DE-PARA'!C:D,2,0)),"NÃO ENCONTRADO")</f>
        <v>Pessoal</v>
      </c>
      <c r="L15219" s="50" t="str">
        <f>VLOOKUP(K15219,'Base -Receita-Despesa'!$B:$AS,1,FALSE)</f>
        <v>Pessoal</v>
      </c>
    </row>
    <row r="15220" spans="1:12" x14ac:dyDescent="0.3">
      <c r="A15220" s="82" t="str">
        <f t="shared" si="476"/>
        <v>2019</v>
      </c>
      <c r="B15220" s="260" t="s">
        <v>2228</v>
      </c>
      <c r="C15220" s="261" t="s">
        <v>138</v>
      </c>
      <c r="D15220" s="74" t="str">
        <f t="shared" si="475"/>
        <v>out/2019</v>
      </c>
      <c r="E15220" s="264">
        <v>43760</v>
      </c>
      <c r="F15220" s="262" t="s">
        <v>4733</v>
      </c>
      <c r="G15220" s="262" t="s">
        <v>2229</v>
      </c>
      <c r="H15220" s="270" t="s">
        <v>3830</v>
      </c>
      <c r="I15220" s="270" t="s">
        <v>133</v>
      </c>
      <c r="J15220" s="275">
        <v>-1957.41</v>
      </c>
      <c r="K15220" s="83" t="str">
        <f>IFERROR(IFERROR(VLOOKUP(I15220,'DE-PARA'!B:D,3,0),VLOOKUP(I15220,'DE-PARA'!C:D,2,0)),"NÃO ENCONTRADO")</f>
        <v>Pessoal</v>
      </c>
      <c r="L15220" s="50" t="str">
        <f>VLOOKUP(K15220,'Base -Receita-Despesa'!$B:$AS,1,FALSE)</f>
        <v>Pessoal</v>
      </c>
    </row>
    <row r="15221" spans="1:12" x14ac:dyDescent="0.3">
      <c r="A15221" s="82" t="str">
        <f t="shared" si="476"/>
        <v>2019</v>
      </c>
      <c r="B15221" s="260" t="s">
        <v>2228</v>
      </c>
      <c r="C15221" s="261" t="s">
        <v>138</v>
      </c>
      <c r="D15221" s="74" t="str">
        <f t="shared" si="475"/>
        <v>out/2019</v>
      </c>
      <c r="E15221" s="264">
        <v>43760</v>
      </c>
      <c r="F15221" s="262" t="s">
        <v>4733</v>
      </c>
      <c r="G15221" s="262" t="s">
        <v>2229</v>
      </c>
      <c r="H15221" s="270" t="s">
        <v>4751</v>
      </c>
      <c r="I15221" s="270" t="s">
        <v>133</v>
      </c>
      <c r="J15221" s="275">
        <v>-1738.97</v>
      </c>
      <c r="K15221" s="83" t="str">
        <f>IFERROR(IFERROR(VLOOKUP(I15221,'DE-PARA'!B:D,3,0),VLOOKUP(I15221,'DE-PARA'!C:D,2,0)),"NÃO ENCONTRADO")</f>
        <v>Pessoal</v>
      </c>
      <c r="L15221" s="50" t="str">
        <f>VLOOKUP(K15221,'Base -Receita-Despesa'!$B:$AS,1,FALSE)</f>
        <v>Pessoal</v>
      </c>
    </row>
    <row r="15222" spans="1:12" x14ac:dyDescent="0.3">
      <c r="A15222" s="82" t="str">
        <f t="shared" si="476"/>
        <v>2019</v>
      </c>
      <c r="B15222" s="260" t="s">
        <v>2228</v>
      </c>
      <c r="C15222" s="261" t="s">
        <v>138</v>
      </c>
      <c r="D15222" s="74" t="str">
        <f t="shared" si="475"/>
        <v>out/2019</v>
      </c>
      <c r="E15222" s="264">
        <v>43760</v>
      </c>
      <c r="F15222" s="262" t="s">
        <v>4752</v>
      </c>
      <c r="G15222" s="262" t="s">
        <v>2229</v>
      </c>
      <c r="H15222" s="270" t="s">
        <v>4753</v>
      </c>
      <c r="I15222" s="270" t="s">
        <v>2176</v>
      </c>
      <c r="J15222" s="275">
        <v>-6025.78</v>
      </c>
      <c r="K15222" s="83" t="str">
        <f>IFERROR(IFERROR(VLOOKUP(I15222,'DE-PARA'!B:D,3,0),VLOOKUP(I15222,'DE-PARA'!C:D,2,0)),"NÃO ENCONTRADO")</f>
        <v>Pessoal</v>
      </c>
      <c r="L15222" s="50" t="str">
        <f>VLOOKUP(K15222,'Base -Receita-Despesa'!$B:$AS,1,FALSE)</f>
        <v>Pessoal</v>
      </c>
    </row>
    <row r="15223" spans="1:12" x14ac:dyDescent="0.3">
      <c r="A15223" s="82" t="str">
        <f t="shared" si="476"/>
        <v>2019</v>
      </c>
      <c r="B15223" s="260" t="s">
        <v>2228</v>
      </c>
      <c r="C15223" s="261" t="s">
        <v>138</v>
      </c>
      <c r="D15223" s="74" t="str">
        <f t="shared" si="475"/>
        <v>out/2019</v>
      </c>
      <c r="E15223" s="264">
        <v>43760</v>
      </c>
      <c r="F15223" s="262" t="s">
        <v>4752</v>
      </c>
      <c r="G15223" s="262" t="s">
        <v>2229</v>
      </c>
      <c r="H15223" s="270" t="s">
        <v>4753</v>
      </c>
      <c r="I15223" s="265" t="s">
        <v>562</v>
      </c>
      <c r="J15223" s="265">
        <v>-39.770000000000003</v>
      </c>
      <c r="K15223" s="83" t="str">
        <f>IFERROR(IFERROR(VLOOKUP(I15223,'DE-PARA'!B:D,3,0),VLOOKUP(I15223,'DE-PARA'!C:D,2,0)),"NÃO ENCONTRADO")</f>
        <v>Outras Saídas</v>
      </c>
      <c r="L15223" s="50" t="str">
        <f>VLOOKUP(K15223,'Base -Receita-Despesa'!$B:$AS,1,FALSE)</f>
        <v>Outras Saídas</v>
      </c>
    </row>
    <row r="15224" spans="1:12" x14ac:dyDescent="0.3">
      <c r="A15224" s="82" t="str">
        <f t="shared" si="476"/>
        <v>2019</v>
      </c>
      <c r="B15224" s="260" t="s">
        <v>2228</v>
      </c>
      <c r="C15224" s="261" t="s">
        <v>138</v>
      </c>
      <c r="D15224" s="74" t="str">
        <f t="shared" si="475"/>
        <v>out/2019</v>
      </c>
      <c r="E15224" s="264">
        <v>43760</v>
      </c>
      <c r="F15224" s="262" t="s">
        <v>4754</v>
      </c>
      <c r="G15224" s="262" t="s">
        <v>2229</v>
      </c>
      <c r="H15224" s="270" t="s">
        <v>4753</v>
      </c>
      <c r="I15224" s="270" t="s">
        <v>2176</v>
      </c>
      <c r="J15224" s="275">
        <v>-7319.86</v>
      </c>
      <c r="K15224" s="83" t="str">
        <f>IFERROR(IFERROR(VLOOKUP(I15224,'DE-PARA'!B:D,3,0),VLOOKUP(I15224,'DE-PARA'!C:D,2,0)),"NÃO ENCONTRADO")</f>
        <v>Pessoal</v>
      </c>
      <c r="L15224" s="50" t="str">
        <f>VLOOKUP(K15224,'Base -Receita-Despesa'!$B:$AS,1,FALSE)</f>
        <v>Pessoal</v>
      </c>
    </row>
    <row r="15225" spans="1:12" x14ac:dyDescent="0.3">
      <c r="A15225" s="82" t="str">
        <f t="shared" si="476"/>
        <v>2019</v>
      </c>
      <c r="B15225" s="260" t="s">
        <v>2228</v>
      </c>
      <c r="C15225" s="261" t="s">
        <v>138</v>
      </c>
      <c r="D15225" s="74" t="str">
        <f t="shared" si="475"/>
        <v>out/2019</v>
      </c>
      <c r="E15225" s="264">
        <v>43760</v>
      </c>
      <c r="F15225" s="262" t="s">
        <v>4754</v>
      </c>
      <c r="G15225" s="262" t="s">
        <v>2229</v>
      </c>
      <c r="H15225" s="270" t="s">
        <v>4753</v>
      </c>
      <c r="I15225" s="265" t="s">
        <v>562</v>
      </c>
      <c r="J15225" s="265">
        <v>-48.31</v>
      </c>
      <c r="K15225" s="83" t="str">
        <f>IFERROR(IFERROR(VLOOKUP(I15225,'DE-PARA'!B:D,3,0),VLOOKUP(I15225,'DE-PARA'!C:D,2,0)),"NÃO ENCONTRADO")</f>
        <v>Outras Saídas</v>
      </c>
      <c r="L15225" s="50" t="str">
        <f>VLOOKUP(K15225,'Base -Receita-Despesa'!$B:$AS,1,FALSE)</f>
        <v>Outras Saídas</v>
      </c>
    </row>
    <row r="15226" spans="1:12" x14ac:dyDescent="0.3">
      <c r="A15226" s="82" t="str">
        <f t="shared" si="476"/>
        <v>2019</v>
      </c>
      <c r="B15226" s="260" t="s">
        <v>2228</v>
      </c>
      <c r="C15226" s="261" t="s">
        <v>138</v>
      </c>
      <c r="D15226" s="74" t="str">
        <f t="shared" si="475"/>
        <v>out/2019</v>
      </c>
      <c r="E15226" s="264">
        <v>43760</v>
      </c>
      <c r="F15226" s="262" t="s">
        <v>2799</v>
      </c>
      <c r="G15226" s="262" t="s">
        <v>2229</v>
      </c>
      <c r="H15226" s="270" t="s">
        <v>4753</v>
      </c>
      <c r="I15226" s="270" t="s">
        <v>2176</v>
      </c>
      <c r="J15226" s="275">
        <v>-3441.96</v>
      </c>
      <c r="K15226" s="83" t="str">
        <f>IFERROR(IFERROR(VLOOKUP(I15226,'DE-PARA'!B:D,3,0),VLOOKUP(I15226,'DE-PARA'!C:D,2,0)),"NÃO ENCONTRADO")</f>
        <v>Pessoal</v>
      </c>
      <c r="L15226" s="50" t="str">
        <f>VLOOKUP(K15226,'Base -Receita-Despesa'!$B:$AS,1,FALSE)</f>
        <v>Pessoal</v>
      </c>
    </row>
    <row r="15227" spans="1:12" x14ac:dyDescent="0.3">
      <c r="A15227" s="82" t="str">
        <f t="shared" si="476"/>
        <v>2019</v>
      </c>
      <c r="B15227" s="260" t="s">
        <v>2228</v>
      </c>
      <c r="C15227" s="261" t="s">
        <v>138</v>
      </c>
      <c r="D15227" s="74" t="str">
        <f t="shared" si="475"/>
        <v>out/2019</v>
      </c>
      <c r="E15227" s="264">
        <v>43760</v>
      </c>
      <c r="F15227" s="262" t="s">
        <v>2799</v>
      </c>
      <c r="G15227" s="262" t="s">
        <v>2229</v>
      </c>
      <c r="H15227" s="270" t="s">
        <v>4753</v>
      </c>
      <c r="I15227" s="265" t="s">
        <v>562</v>
      </c>
      <c r="J15227" s="265">
        <v>-22.72</v>
      </c>
      <c r="K15227" s="83" t="str">
        <f>IFERROR(IFERROR(VLOOKUP(I15227,'DE-PARA'!B:D,3,0),VLOOKUP(I15227,'DE-PARA'!C:D,2,0)),"NÃO ENCONTRADO")</f>
        <v>Outras Saídas</v>
      </c>
      <c r="L15227" s="50" t="str">
        <f>VLOOKUP(K15227,'Base -Receita-Despesa'!$B:$AS,1,FALSE)</f>
        <v>Outras Saídas</v>
      </c>
    </row>
    <row r="15228" spans="1:12" x14ac:dyDescent="0.3">
      <c r="A15228" s="82" t="str">
        <f t="shared" si="476"/>
        <v>2019</v>
      </c>
      <c r="B15228" s="260" t="s">
        <v>2228</v>
      </c>
      <c r="C15228" s="261" t="s">
        <v>138</v>
      </c>
      <c r="D15228" s="74" t="str">
        <f t="shared" si="475"/>
        <v>out/2019</v>
      </c>
      <c r="E15228" s="264">
        <v>43760</v>
      </c>
      <c r="F15228" s="262" t="s">
        <v>3655</v>
      </c>
      <c r="G15228" s="262" t="s">
        <v>2229</v>
      </c>
      <c r="H15228" s="270" t="s">
        <v>4753</v>
      </c>
      <c r="I15228" s="270" t="s">
        <v>2176</v>
      </c>
      <c r="J15228" s="270">
        <v>-145.87</v>
      </c>
      <c r="K15228" s="83" t="str">
        <f>IFERROR(IFERROR(VLOOKUP(I15228,'DE-PARA'!B:D,3,0),VLOOKUP(I15228,'DE-PARA'!C:D,2,0)),"NÃO ENCONTRADO")</f>
        <v>Pessoal</v>
      </c>
      <c r="L15228" s="50" t="str">
        <f>VLOOKUP(K15228,'Base -Receita-Despesa'!$B:$AS,1,FALSE)</f>
        <v>Pessoal</v>
      </c>
    </row>
    <row r="15229" spans="1:12" x14ac:dyDescent="0.3">
      <c r="A15229" s="82" t="str">
        <f t="shared" si="476"/>
        <v>2019</v>
      </c>
      <c r="B15229" s="260" t="s">
        <v>2228</v>
      </c>
      <c r="C15229" s="261" t="s">
        <v>138</v>
      </c>
      <c r="D15229" s="74" t="str">
        <f t="shared" si="475"/>
        <v>out/2019</v>
      </c>
      <c r="E15229" s="264">
        <v>43760</v>
      </c>
      <c r="F15229" s="262" t="s">
        <v>3655</v>
      </c>
      <c r="G15229" s="262" t="s">
        <v>2229</v>
      </c>
      <c r="H15229" s="270" t="s">
        <v>4753</v>
      </c>
      <c r="I15229" s="265" t="s">
        <v>562</v>
      </c>
      <c r="J15229" s="265">
        <v>-0.96</v>
      </c>
      <c r="K15229" s="83" t="str">
        <f>IFERROR(IFERROR(VLOOKUP(I15229,'DE-PARA'!B:D,3,0),VLOOKUP(I15229,'DE-PARA'!C:D,2,0)),"NÃO ENCONTRADO")</f>
        <v>Outras Saídas</v>
      </c>
      <c r="L15229" s="50" t="str">
        <f>VLOOKUP(K15229,'Base -Receita-Despesa'!$B:$AS,1,FALSE)</f>
        <v>Outras Saídas</v>
      </c>
    </row>
    <row r="15230" spans="1:12" x14ac:dyDescent="0.3">
      <c r="A15230" s="82" t="str">
        <f t="shared" si="476"/>
        <v>2019</v>
      </c>
      <c r="B15230" s="260" t="s">
        <v>2228</v>
      </c>
      <c r="C15230" s="261" t="s">
        <v>138</v>
      </c>
      <c r="D15230" s="74" t="str">
        <f t="shared" si="475"/>
        <v>out/2019</v>
      </c>
      <c r="E15230" s="264">
        <v>43760</v>
      </c>
      <c r="F15230" s="262" t="s">
        <v>4755</v>
      </c>
      <c r="G15230" s="262" t="s">
        <v>2229</v>
      </c>
      <c r="H15230" s="270" t="s">
        <v>4753</v>
      </c>
      <c r="I15230" s="270" t="s">
        <v>2176</v>
      </c>
      <c r="J15230" s="270">
        <v>-298.56</v>
      </c>
      <c r="K15230" s="83" t="str">
        <f>IFERROR(IFERROR(VLOOKUP(I15230,'DE-PARA'!B:D,3,0),VLOOKUP(I15230,'DE-PARA'!C:D,2,0)),"NÃO ENCONTRADO")</f>
        <v>Pessoal</v>
      </c>
      <c r="L15230" s="50" t="str">
        <f>VLOOKUP(K15230,'Base -Receita-Despesa'!$B:$AS,1,FALSE)</f>
        <v>Pessoal</v>
      </c>
    </row>
    <row r="15231" spans="1:12" x14ac:dyDescent="0.3">
      <c r="A15231" s="82" t="str">
        <f t="shared" si="476"/>
        <v>2019</v>
      </c>
      <c r="B15231" s="260" t="s">
        <v>2228</v>
      </c>
      <c r="C15231" s="261" t="s">
        <v>138</v>
      </c>
      <c r="D15231" s="74" t="str">
        <f t="shared" si="475"/>
        <v>out/2019</v>
      </c>
      <c r="E15231" s="264">
        <v>43760</v>
      </c>
      <c r="F15231" s="262" t="s">
        <v>4755</v>
      </c>
      <c r="G15231" s="262" t="s">
        <v>2229</v>
      </c>
      <c r="H15231" s="270" t="s">
        <v>4753</v>
      </c>
      <c r="I15231" s="265" t="s">
        <v>562</v>
      </c>
      <c r="J15231" s="265">
        <v>-1.97</v>
      </c>
      <c r="K15231" s="83" t="str">
        <f>IFERROR(IFERROR(VLOOKUP(I15231,'DE-PARA'!B:D,3,0),VLOOKUP(I15231,'DE-PARA'!C:D,2,0)),"NÃO ENCONTRADO")</f>
        <v>Outras Saídas</v>
      </c>
      <c r="L15231" s="50" t="str">
        <f>VLOOKUP(K15231,'Base -Receita-Despesa'!$B:$AS,1,FALSE)</f>
        <v>Outras Saídas</v>
      </c>
    </row>
    <row r="15232" spans="1:12" x14ac:dyDescent="0.3">
      <c r="A15232" s="82" t="str">
        <f t="shared" si="476"/>
        <v>2019</v>
      </c>
      <c r="B15232" s="260" t="s">
        <v>2228</v>
      </c>
      <c r="C15232" s="261" t="s">
        <v>138</v>
      </c>
      <c r="D15232" s="74" t="str">
        <f t="shared" si="475"/>
        <v>out/2019</v>
      </c>
      <c r="E15232" s="264">
        <v>43760</v>
      </c>
      <c r="F15232" s="262" t="s">
        <v>2916</v>
      </c>
      <c r="G15232" s="262" t="s">
        <v>2229</v>
      </c>
      <c r="H15232" s="270" t="s">
        <v>4753</v>
      </c>
      <c r="I15232" s="270" t="s">
        <v>2176</v>
      </c>
      <c r="J15232" s="275">
        <v>-9366.9599999999991</v>
      </c>
      <c r="K15232" s="83" t="str">
        <f>IFERROR(IFERROR(VLOOKUP(I15232,'DE-PARA'!B:D,3,0),VLOOKUP(I15232,'DE-PARA'!C:D,2,0)),"NÃO ENCONTRADO")</f>
        <v>Pessoal</v>
      </c>
      <c r="L15232" s="50" t="str">
        <f>VLOOKUP(K15232,'Base -Receita-Despesa'!$B:$AS,1,FALSE)</f>
        <v>Pessoal</v>
      </c>
    </row>
    <row r="15233" spans="1:12" x14ac:dyDescent="0.3">
      <c r="A15233" s="82" t="str">
        <f t="shared" si="476"/>
        <v>2019</v>
      </c>
      <c r="B15233" s="260" t="s">
        <v>2228</v>
      </c>
      <c r="C15233" s="261" t="s">
        <v>138</v>
      </c>
      <c r="D15233" s="74" t="str">
        <f t="shared" si="475"/>
        <v>out/2019</v>
      </c>
      <c r="E15233" s="264">
        <v>43760</v>
      </c>
      <c r="F15233" s="262" t="s">
        <v>2916</v>
      </c>
      <c r="G15233" s="262" t="s">
        <v>2229</v>
      </c>
      <c r="H15233" s="270" t="s">
        <v>4753</v>
      </c>
      <c r="I15233" s="265" t="s">
        <v>562</v>
      </c>
      <c r="J15233" s="265">
        <v>-61.86</v>
      </c>
      <c r="K15233" s="83" t="str">
        <f>IFERROR(IFERROR(VLOOKUP(I15233,'DE-PARA'!B:D,3,0),VLOOKUP(I15233,'DE-PARA'!C:D,2,0)),"NÃO ENCONTRADO")</f>
        <v>Outras Saídas</v>
      </c>
      <c r="L15233" s="50" t="str">
        <f>VLOOKUP(K15233,'Base -Receita-Despesa'!$B:$AS,1,FALSE)</f>
        <v>Outras Saídas</v>
      </c>
    </row>
    <row r="15234" spans="1:12" x14ac:dyDescent="0.3">
      <c r="A15234" s="82" t="str">
        <f t="shared" si="476"/>
        <v>2019</v>
      </c>
      <c r="B15234" s="260" t="s">
        <v>2228</v>
      </c>
      <c r="C15234" s="261" t="s">
        <v>138</v>
      </c>
      <c r="D15234" s="74" t="str">
        <f t="shared" si="475"/>
        <v>out/2019</v>
      </c>
      <c r="E15234" s="264">
        <v>43760</v>
      </c>
      <c r="F15234" s="262" t="s">
        <v>2998</v>
      </c>
      <c r="G15234" s="262" t="s">
        <v>2229</v>
      </c>
      <c r="H15234" s="270" t="s">
        <v>4753</v>
      </c>
      <c r="I15234" s="270" t="s">
        <v>2176</v>
      </c>
      <c r="J15234" s="275">
        <v>-8740</v>
      </c>
      <c r="K15234" s="83" t="str">
        <f>IFERROR(IFERROR(VLOOKUP(I15234,'DE-PARA'!B:D,3,0),VLOOKUP(I15234,'DE-PARA'!C:D,2,0)),"NÃO ENCONTRADO")</f>
        <v>Pessoal</v>
      </c>
      <c r="L15234" s="50" t="str">
        <f>VLOOKUP(K15234,'Base -Receita-Despesa'!$B:$AS,1,FALSE)</f>
        <v>Pessoal</v>
      </c>
    </row>
    <row r="15235" spans="1:12" x14ac:dyDescent="0.3">
      <c r="A15235" s="82" t="str">
        <f t="shared" si="476"/>
        <v>2019</v>
      </c>
      <c r="B15235" s="260" t="s">
        <v>2228</v>
      </c>
      <c r="C15235" s="261" t="s">
        <v>138</v>
      </c>
      <c r="D15235" s="74" t="str">
        <f t="shared" si="475"/>
        <v>out/2019</v>
      </c>
      <c r="E15235" s="264">
        <v>43760</v>
      </c>
      <c r="F15235" s="262" t="s">
        <v>2998</v>
      </c>
      <c r="G15235" s="262" t="s">
        <v>2229</v>
      </c>
      <c r="H15235" s="270" t="s">
        <v>4753</v>
      </c>
      <c r="I15235" s="265" t="s">
        <v>562</v>
      </c>
      <c r="J15235" s="265">
        <v>-383.58</v>
      </c>
      <c r="K15235" s="83" t="str">
        <f>IFERROR(IFERROR(VLOOKUP(I15235,'DE-PARA'!B:D,3,0),VLOOKUP(I15235,'DE-PARA'!C:D,2,0)),"NÃO ENCONTRADO")</f>
        <v>Outras Saídas</v>
      </c>
      <c r="L15235" s="50" t="str">
        <f>VLOOKUP(K15235,'Base -Receita-Despesa'!$B:$AS,1,FALSE)</f>
        <v>Outras Saídas</v>
      </c>
    </row>
    <row r="15236" spans="1:12" x14ac:dyDescent="0.3">
      <c r="A15236" s="82" t="str">
        <f t="shared" si="476"/>
        <v>2019</v>
      </c>
      <c r="B15236" s="260" t="s">
        <v>2228</v>
      </c>
      <c r="C15236" s="261" t="s">
        <v>138</v>
      </c>
      <c r="D15236" s="74" t="str">
        <f t="shared" ref="D15236:D15299" si="477">TEXT(E15236,"mmm/aaaa")</f>
        <v>out/2019</v>
      </c>
      <c r="E15236" s="264">
        <v>43760</v>
      </c>
      <c r="F15236" s="262" t="s">
        <v>4756</v>
      </c>
      <c r="G15236" s="262" t="s">
        <v>2229</v>
      </c>
      <c r="H15236" s="270" t="s">
        <v>4753</v>
      </c>
      <c r="I15236" s="270" t="s">
        <v>2176</v>
      </c>
      <c r="J15236" s="275">
        <v>-28279.35</v>
      </c>
      <c r="K15236" s="83" t="str">
        <f>IFERROR(IFERROR(VLOOKUP(I15236,'DE-PARA'!B:D,3,0),VLOOKUP(I15236,'DE-PARA'!C:D,2,0)),"NÃO ENCONTRADO")</f>
        <v>Pessoal</v>
      </c>
      <c r="L15236" s="50" t="str">
        <f>VLOOKUP(K15236,'Base -Receita-Despesa'!$B:$AS,1,FALSE)</f>
        <v>Pessoal</v>
      </c>
    </row>
    <row r="15237" spans="1:12" x14ac:dyDescent="0.3">
      <c r="A15237" s="82" t="str">
        <f t="shared" si="476"/>
        <v>2019</v>
      </c>
      <c r="B15237" s="260" t="s">
        <v>2228</v>
      </c>
      <c r="C15237" s="261" t="s">
        <v>138</v>
      </c>
      <c r="D15237" s="74" t="str">
        <f t="shared" si="477"/>
        <v>out/2019</v>
      </c>
      <c r="E15237" s="264">
        <v>43760</v>
      </c>
      <c r="F15237" s="262" t="s">
        <v>4756</v>
      </c>
      <c r="G15237" s="262" t="s">
        <v>2229</v>
      </c>
      <c r="H15237" s="270" t="s">
        <v>4753</v>
      </c>
      <c r="I15237" s="265" t="s">
        <v>562</v>
      </c>
      <c r="J15237" s="265">
        <v>-3.19</v>
      </c>
      <c r="K15237" s="83" t="str">
        <f>IFERROR(IFERROR(VLOOKUP(I15237,'DE-PARA'!B:D,3,0),VLOOKUP(I15237,'DE-PARA'!C:D,2,0)),"NÃO ENCONTRADO")</f>
        <v>Outras Saídas</v>
      </c>
      <c r="L15237" s="50" t="str">
        <f>VLOOKUP(K15237,'Base -Receita-Despesa'!$B:$AS,1,FALSE)</f>
        <v>Outras Saídas</v>
      </c>
    </row>
    <row r="15238" spans="1:12" x14ac:dyDescent="0.3">
      <c r="A15238" s="82" t="str">
        <f t="shared" si="476"/>
        <v>2019</v>
      </c>
      <c r="B15238" s="260" t="s">
        <v>2228</v>
      </c>
      <c r="C15238" s="261" t="s">
        <v>138</v>
      </c>
      <c r="D15238" s="74" t="str">
        <f t="shared" si="477"/>
        <v>out/2019</v>
      </c>
      <c r="E15238" s="264">
        <v>43760</v>
      </c>
      <c r="F15238" s="262" t="s">
        <v>3656</v>
      </c>
      <c r="G15238" s="262" t="s">
        <v>2229</v>
      </c>
      <c r="H15238" s="270" t="s">
        <v>4753</v>
      </c>
      <c r="I15238" s="270" t="s">
        <v>2176</v>
      </c>
      <c r="J15238" s="275">
        <v>-21865.35</v>
      </c>
      <c r="K15238" s="83" t="str">
        <f>IFERROR(IFERROR(VLOOKUP(I15238,'DE-PARA'!B:D,3,0),VLOOKUP(I15238,'DE-PARA'!C:D,2,0)),"NÃO ENCONTRADO")</f>
        <v>Pessoal</v>
      </c>
      <c r="L15238" s="50" t="str">
        <f>VLOOKUP(K15238,'Base -Receita-Despesa'!$B:$AS,1,FALSE)</f>
        <v>Pessoal</v>
      </c>
    </row>
    <row r="15239" spans="1:12" x14ac:dyDescent="0.3">
      <c r="A15239" s="82" t="str">
        <f t="shared" si="476"/>
        <v>2019</v>
      </c>
      <c r="B15239" s="260" t="s">
        <v>2228</v>
      </c>
      <c r="C15239" s="261" t="s">
        <v>138</v>
      </c>
      <c r="D15239" s="74" t="str">
        <f t="shared" si="477"/>
        <v>out/2019</v>
      </c>
      <c r="E15239" s="264">
        <v>43760</v>
      </c>
      <c r="F15239" s="262" t="s">
        <v>3656</v>
      </c>
      <c r="G15239" s="262" t="s">
        <v>2229</v>
      </c>
      <c r="H15239" s="270" t="s">
        <v>4753</v>
      </c>
      <c r="I15239" s="265" t="s">
        <v>562</v>
      </c>
      <c r="J15239" s="265">
        <v>-1.85</v>
      </c>
      <c r="K15239" s="83" t="str">
        <f>IFERROR(IFERROR(VLOOKUP(I15239,'DE-PARA'!B:D,3,0),VLOOKUP(I15239,'DE-PARA'!C:D,2,0)),"NÃO ENCONTRADO")</f>
        <v>Outras Saídas</v>
      </c>
      <c r="L15239" s="50" t="str">
        <f>VLOOKUP(K15239,'Base -Receita-Despesa'!$B:$AS,1,FALSE)</f>
        <v>Outras Saídas</v>
      </c>
    </row>
    <row r="15240" spans="1:12" x14ac:dyDescent="0.3">
      <c r="A15240" s="82" t="str">
        <f t="shared" si="476"/>
        <v>2019</v>
      </c>
      <c r="B15240" s="260" t="s">
        <v>2228</v>
      </c>
      <c r="C15240" s="261" t="s">
        <v>138</v>
      </c>
      <c r="D15240" s="74" t="str">
        <f t="shared" si="477"/>
        <v>out/2019</v>
      </c>
      <c r="E15240" s="264">
        <v>43760</v>
      </c>
      <c r="F15240" s="262">
        <v>76</v>
      </c>
      <c r="G15240" s="262" t="s">
        <v>2229</v>
      </c>
      <c r="H15240" s="270" t="s">
        <v>4753</v>
      </c>
      <c r="I15240" s="270" t="s">
        <v>2176</v>
      </c>
      <c r="J15240" s="266">
        <v>-138272.79999999999</v>
      </c>
      <c r="K15240" s="83" t="str">
        <f>IFERROR(IFERROR(VLOOKUP(I15240,'DE-PARA'!B:D,3,0),VLOOKUP(I15240,'DE-PARA'!C:D,2,0)),"NÃO ENCONTRADO")</f>
        <v>Pessoal</v>
      </c>
      <c r="L15240" s="50" t="str">
        <f>VLOOKUP(K15240,'Base -Receita-Despesa'!$B:$AS,1,FALSE)</f>
        <v>Pessoal</v>
      </c>
    </row>
    <row r="15241" spans="1:12" x14ac:dyDescent="0.3">
      <c r="A15241" s="82" t="str">
        <f t="shared" si="476"/>
        <v>2019</v>
      </c>
      <c r="B15241" s="260" t="s">
        <v>2228</v>
      </c>
      <c r="C15241" s="261" t="s">
        <v>138</v>
      </c>
      <c r="D15241" s="74" t="str">
        <f t="shared" si="477"/>
        <v>out/2019</v>
      </c>
      <c r="E15241" s="264">
        <v>43760</v>
      </c>
      <c r="F15241" s="262">
        <v>77</v>
      </c>
      <c r="G15241" s="262" t="s">
        <v>2229</v>
      </c>
      <c r="H15241" s="270" t="s">
        <v>4753</v>
      </c>
      <c r="I15241" s="270" t="s">
        <v>2176</v>
      </c>
      <c r="J15241" s="266">
        <v>-443161.43</v>
      </c>
      <c r="K15241" s="83" t="str">
        <f>IFERROR(IFERROR(VLOOKUP(I15241,'DE-PARA'!B:D,3,0),VLOOKUP(I15241,'DE-PARA'!C:D,2,0)),"NÃO ENCONTRADO")</f>
        <v>Pessoal</v>
      </c>
      <c r="L15241" s="50" t="str">
        <f>VLOOKUP(K15241,'Base -Receita-Despesa'!$B:$AS,1,FALSE)</f>
        <v>Pessoal</v>
      </c>
    </row>
    <row r="15242" spans="1:12" x14ac:dyDescent="0.3">
      <c r="A15242" s="82" t="str">
        <f t="shared" si="476"/>
        <v>2019</v>
      </c>
      <c r="B15242" s="260" t="s">
        <v>2228</v>
      </c>
      <c r="C15242" s="261" t="s">
        <v>138</v>
      </c>
      <c r="D15242" s="74" t="str">
        <f t="shared" si="477"/>
        <v>out/2019</v>
      </c>
      <c r="E15242" s="264">
        <v>43760</v>
      </c>
      <c r="F15242" s="262">
        <v>85</v>
      </c>
      <c r="G15242" s="262" t="s">
        <v>2229</v>
      </c>
      <c r="H15242" s="270" t="s">
        <v>4753</v>
      </c>
      <c r="I15242" s="270" t="s">
        <v>2176</v>
      </c>
      <c r="J15242" s="266">
        <v>-18679.900000000001</v>
      </c>
      <c r="K15242" s="83" t="str">
        <f>IFERROR(IFERROR(VLOOKUP(I15242,'DE-PARA'!B:D,3,0),VLOOKUP(I15242,'DE-PARA'!C:D,2,0)),"NÃO ENCONTRADO")</f>
        <v>Pessoal</v>
      </c>
      <c r="L15242" s="50" t="str">
        <f>VLOOKUP(K15242,'Base -Receita-Despesa'!$B:$AS,1,FALSE)</f>
        <v>Pessoal</v>
      </c>
    </row>
    <row r="15243" spans="1:12" x14ac:dyDescent="0.3">
      <c r="A15243" s="82" t="str">
        <f t="shared" si="476"/>
        <v>2019</v>
      </c>
      <c r="B15243" s="260" t="s">
        <v>2228</v>
      </c>
      <c r="C15243" s="261" t="s">
        <v>138</v>
      </c>
      <c r="D15243" s="74" t="str">
        <f t="shared" si="477"/>
        <v>out/2019</v>
      </c>
      <c r="E15243" s="264">
        <v>43760</v>
      </c>
      <c r="F15243" s="262">
        <v>84</v>
      </c>
      <c r="G15243" s="262" t="s">
        <v>2229</v>
      </c>
      <c r="H15243" s="270" t="s">
        <v>4753</v>
      </c>
      <c r="I15243" s="270" t="s">
        <v>2176</v>
      </c>
      <c r="J15243" s="266">
        <v>-9126.73</v>
      </c>
      <c r="K15243" s="83" t="str">
        <f>IFERROR(IFERROR(VLOOKUP(I15243,'DE-PARA'!B:D,3,0),VLOOKUP(I15243,'DE-PARA'!C:D,2,0)),"NÃO ENCONTRADO")</f>
        <v>Pessoal</v>
      </c>
      <c r="L15243" s="50" t="str">
        <f>VLOOKUP(K15243,'Base -Receita-Despesa'!$B:$AS,1,FALSE)</f>
        <v>Pessoal</v>
      </c>
    </row>
    <row r="15244" spans="1:12" x14ac:dyDescent="0.3">
      <c r="A15244" s="82" t="str">
        <f t="shared" si="476"/>
        <v>2019</v>
      </c>
      <c r="B15244" s="260" t="s">
        <v>2228</v>
      </c>
      <c r="C15244" s="261" t="s">
        <v>138</v>
      </c>
      <c r="D15244" s="74" t="str">
        <f t="shared" si="477"/>
        <v>out/2019</v>
      </c>
      <c r="E15244" s="264">
        <v>43760</v>
      </c>
      <c r="F15244" s="262">
        <v>82</v>
      </c>
      <c r="G15244" s="262" t="s">
        <v>2229</v>
      </c>
      <c r="H15244" s="270" t="s">
        <v>4753</v>
      </c>
      <c r="I15244" s="270" t="s">
        <v>2176</v>
      </c>
      <c r="J15244" s="266">
        <v>-429699.84000000003</v>
      </c>
      <c r="K15244" s="83" t="str">
        <f>IFERROR(IFERROR(VLOOKUP(I15244,'DE-PARA'!B:D,3,0),VLOOKUP(I15244,'DE-PARA'!C:D,2,0)),"NÃO ENCONTRADO")</f>
        <v>Pessoal</v>
      </c>
      <c r="L15244" s="50" t="str">
        <f>VLOOKUP(K15244,'Base -Receita-Despesa'!$B:$AS,1,FALSE)</f>
        <v>Pessoal</v>
      </c>
    </row>
    <row r="15245" spans="1:12" x14ac:dyDescent="0.3">
      <c r="A15245" s="82" t="str">
        <f t="shared" si="476"/>
        <v>2019</v>
      </c>
      <c r="B15245" s="260" t="s">
        <v>2228</v>
      </c>
      <c r="C15245" s="261" t="s">
        <v>138</v>
      </c>
      <c r="D15245" s="74" t="str">
        <f t="shared" si="477"/>
        <v>out/2019</v>
      </c>
      <c r="E15245" s="264">
        <v>43760</v>
      </c>
      <c r="F15245" s="262">
        <v>83</v>
      </c>
      <c r="G15245" s="262" t="s">
        <v>2229</v>
      </c>
      <c r="H15245" s="270" t="s">
        <v>4753</v>
      </c>
      <c r="I15245" s="270" t="s">
        <v>2176</v>
      </c>
      <c r="J15245" s="266">
        <v>-193486.03</v>
      </c>
      <c r="K15245" s="83" t="str">
        <f>IFERROR(IFERROR(VLOOKUP(I15245,'DE-PARA'!B:D,3,0),VLOOKUP(I15245,'DE-PARA'!C:D,2,0)),"NÃO ENCONTRADO")</f>
        <v>Pessoal</v>
      </c>
      <c r="L15245" s="50" t="str">
        <f>VLOOKUP(K15245,'Base -Receita-Despesa'!$B:$AS,1,FALSE)</f>
        <v>Pessoal</v>
      </c>
    </row>
    <row r="15246" spans="1:12" x14ac:dyDescent="0.3">
      <c r="A15246" s="82" t="str">
        <f t="shared" si="476"/>
        <v>2019</v>
      </c>
      <c r="B15246" s="260" t="s">
        <v>2228</v>
      </c>
      <c r="C15246" s="261" t="s">
        <v>138</v>
      </c>
      <c r="D15246" s="74" t="str">
        <f t="shared" si="477"/>
        <v>out/2019</v>
      </c>
      <c r="E15246" s="264">
        <v>43760</v>
      </c>
      <c r="F15246" s="262">
        <v>81</v>
      </c>
      <c r="G15246" s="262" t="s">
        <v>2229</v>
      </c>
      <c r="H15246" s="270" t="s">
        <v>4753</v>
      </c>
      <c r="I15246" s="270" t="s">
        <v>2176</v>
      </c>
      <c r="J15246" s="266">
        <v>-368272.8</v>
      </c>
      <c r="K15246" s="83" t="str">
        <f>IFERROR(IFERROR(VLOOKUP(I15246,'DE-PARA'!B:D,3,0),VLOOKUP(I15246,'DE-PARA'!C:D,2,0)),"NÃO ENCONTRADO")</f>
        <v>Pessoal</v>
      </c>
      <c r="L15246" s="50" t="str">
        <f>VLOOKUP(K15246,'Base -Receita-Despesa'!$B:$AS,1,FALSE)</f>
        <v>Pessoal</v>
      </c>
    </row>
    <row r="15247" spans="1:12" x14ac:dyDescent="0.3">
      <c r="A15247" s="82" t="str">
        <f t="shared" si="476"/>
        <v>2019</v>
      </c>
      <c r="B15247" s="260" t="s">
        <v>2228</v>
      </c>
      <c r="C15247" s="261" t="s">
        <v>138</v>
      </c>
      <c r="D15247" s="74" t="str">
        <f t="shared" si="477"/>
        <v>out/2019</v>
      </c>
      <c r="E15247" s="264">
        <v>43760</v>
      </c>
      <c r="F15247" s="262" t="s">
        <v>139</v>
      </c>
      <c r="G15247" s="262" t="s">
        <v>2229</v>
      </c>
      <c r="H15247" s="265" t="s">
        <v>3280</v>
      </c>
      <c r="I15247" s="265" t="s">
        <v>141</v>
      </c>
      <c r="J15247" s="275">
        <v>-1504.76</v>
      </c>
      <c r="K15247" s="83" t="str">
        <f>IFERROR(IFERROR(VLOOKUP(I15247,'DE-PARA'!B:D,3,0),VLOOKUP(I15247,'DE-PARA'!C:D,2,0)),"NÃO ENCONTRADO")</f>
        <v>Pessoal</v>
      </c>
      <c r="L15247" s="50" t="str">
        <f>VLOOKUP(K15247,'Base -Receita-Despesa'!$B:$AS,1,FALSE)</f>
        <v>Pessoal</v>
      </c>
    </row>
    <row r="15248" spans="1:12" x14ac:dyDescent="0.3">
      <c r="A15248" s="82" t="str">
        <f t="shared" si="476"/>
        <v>2019</v>
      </c>
      <c r="B15248" s="260" t="s">
        <v>2228</v>
      </c>
      <c r="C15248" s="261" t="s">
        <v>138</v>
      </c>
      <c r="D15248" s="74" t="str">
        <f t="shared" si="477"/>
        <v>out/2019</v>
      </c>
      <c r="E15248" s="264">
        <v>43760</v>
      </c>
      <c r="F15248" s="262">
        <v>284</v>
      </c>
      <c r="G15248" s="262" t="s">
        <v>2229</v>
      </c>
      <c r="H15248" s="270" t="s">
        <v>2357</v>
      </c>
      <c r="I15248" s="270" t="s">
        <v>164</v>
      </c>
      <c r="J15248" s="266">
        <v>-7000</v>
      </c>
      <c r="K15248" s="83" t="str">
        <f>IFERROR(IFERROR(VLOOKUP(I15248,'DE-PARA'!B:D,3,0),VLOOKUP(I15248,'DE-PARA'!C:D,2,0)),"NÃO ENCONTRADO")</f>
        <v>Concessionárias (água, luz e telefone)</v>
      </c>
      <c r="L15248" s="50" t="str">
        <f>VLOOKUP(K15248,'Base -Receita-Despesa'!$B:$AS,1,FALSE)</f>
        <v>Concessionárias (água, luz e telefone)</v>
      </c>
    </row>
    <row r="15249" spans="1:12" x14ac:dyDescent="0.3">
      <c r="A15249" s="82" t="str">
        <f t="shared" si="476"/>
        <v>2019</v>
      </c>
      <c r="B15249" s="260" t="s">
        <v>2228</v>
      </c>
      <c r="C15249" s="261" t="s">
        <v>138</v>
      </c>
      <c r="D15249" s="74" t="str">
        <f t="shared" si="477"/>
        <v>out/2019</v>
      </c>
      <c r="E15249" s="264">
        <v>43760</v>
      </c>
      <c r="F15249" s="262">
        <v>5826908</v>
      </c>
      <c r="G15249" s="262" t="s">
        <v>2229</v>
      </c>
      <c r="H15249" s="270" t="s">
        <v>1638</v>
      </c>
      <c r="I15249" s="270" t="s">
        <v>151</v>
      </c>
      <c r="J15249" s="266">
        <v>-2097.2199999999998</v>
      </c>
      <c r="K15249" s="83" t="str">
        <f>IFERROR(IFERROR(VLOOKUP(I15249,'DE-PARA'!B:D,3,0),VLOOKUP(I15249,'DE-PARA'!C:D,2,0)),"NÃO ENCONTRADO")</f>
        <v>Concessionárias (água, luz e telefone)</v>
      </c>
      <c r="L15249" s="50" t="str">
        <f>VLOOKUP(K15249,'Base -Receita-Despesa'!$B:$AS,1,FALSE)</f>
        <v>Concessionárias (água, luz e telefone)</v>
      </c>
    </row>
    <row r="15250" spans="1:12" x14ac:dyDescent="0.3">
      <c r="A15250" s="82" t="str">
        <f t="shared" si="476"/>
        <v>2019</v>
      </c>
      <c r="B15250" s="260" t="s">
        <v>2228</v>
      </c>
      <c r="C15250" s="261" t="s">
        <v>138</v>
      </c>
      <c r="D15250" s="74" t="str">
        <f t="shared" si="477"/>
        <v>out/2019</v>
      </c>
      <c r="E15250" s="264">
        <v>43760</v>
      </c>
      <c r="F15250" s="262">
        <v>5826909</v>
      </c>
      <c r="G15250" s="262" t="s">
        <v>2229</v>
      </c>
      <c r="H15250" s="270" t="s">
        <v>1638</v>
      </c>
      <c r="I15250" s="270" t="s">
        <v>151</v>
      </c>
      <c r="J15250" s="266">
        <v>-3215.29</v>
      </c>
      <c r="K15250" s="83" t="str">
        <f>IFERROR(IFERROR(VLOOKUP(I15250,'DE-PARA'!B:D,3,0),VLOOKUP(I15250,'DE-PARA'!C:D,2,0)),"NÃO ENCONTRADO")</f>
        <v>Concessionárias (água, luz e telefone)</v>
      </c>
      <c r="L15250" s="50" t="str">
        <f>VLOOKUP(K15250,'Base -Receita-Despesa'!$B:$AS,1,FALSE)</f>
        <v>Concessionárias (água, luz e telefone)</v>
      </c>
    </row>
    <row r="15251" spans="1:12" x14ac:dyDescent="0.3">
      <c r="A15251" s="82" t="str">
        <f t="shared" si="476"/>
        <v>2019</v>
      </c>
      <c r="B15251" s="260" t="s">
        <v>2228</v>
      </c>
      <c r="C15251" s="261" t="s">
        <v>138</v>
      </c>
      <c r="D15251" s="74" t="str">
        <f t="shared" si="477"/>
        <v>out/2019</v>
      </c>
      <c r="E15251" s="264">
        <v>43760</v>
      </c>
      <c r="F15251" s="262">
        <v>6294427</v>
      </c>
      <c r="G15251" s="262" t="s">
        <v>2229</v>
      </c>
      <c r="H15251" s="270" t="s">
        <v>1638</v>
      </c>
      <c r="I15251" s="270" t="s">
        <v>151</v>
      </c>
      <c r="J15251" s="266">
        <v>-3145.23</v>
      </c>
      <c r="K15251" s="83" t="str">
        <f>IFERROR(IFERROR(VLOOKUP(I15251,'DE-PARA'!B:D,3,0),VLOOKUP(I15251,'DE-PARA'!C:D,2,0)),"NÃO ENCONTRADO")</f>
        <v>Concessionárias (água, luz e telefone)</v>
      </c>
      <c r="L15251" s="50" t="str">
        <f>VLOOKUP(K15251,'Base -Receita-Despesa'!$B:$AS,1,FALSE)</f>
        <v>Concessionárias (água, luz e telefone)</v>
      </c>
    </row>
    <row r="15252" spans="1:12" x14ac:dyDescent="0.3">
      <c r="A15252" s="82" t="str">
        <f t="shared" si="476"/>
        <v>2019</v>
      </c>
      <c r="B15252" s="260" t="s">
        <v>2228</v>
      </c>
      <c r="C15252" s="261" t="s">
        <v>138</v>
      </c>
      <c r="D15252" s="74" t="str">
        <f t="shared" si="477"/>
        <v>out/2019</v>
      </c>
      <c r="E15252" s="264">
        <v>43760</v>
      </c>
      <c r="F15252" s="262">
        <v>6294426</v>
      </c>
      <c r="G15252" s="262" t="s">
        <v>2229</v>
      </c>
      <c r="H15252" s="270" t="s">
        <v>1638</v>
      </c>
      <c r="I15252" s="270" t="s">
        <v>151</v>
      </c>
      <c r="J15252" s="266">
        <v>-1997.37</v>
      </c>
      <c r="K15252" s="83" t="str">
        <f>IFERROR(IFERROR(VLOOKUP(I15252,'DE-PARA'!B:D,3,0),VLOOKUP(I15252,'DE-PARA'!C:D,2,0)),"NÃO ENCONTRADO")</f>
        <v>Concessionárias (água, luz e telefone)</v>
      </c>
      <c r="L15252" s="50" t="str">
        <f>VLOOKUP(K15252,'Base -Receita-Despesa'!$B:$AS,1,FALSE)</f>
        <v>Concessionárias (água, luz e telefone)</v>
      </c>
    </row>
    <row r="15253" spans="1:12" x14ac:dyDescent="0.3">
      <c r="A15253" s="82" t="str">
        <f t="shared" si="476"/>
        <v>2019</v>
      </c>
      <c r="B15253" s="260" t="s">
        <v>2228</v>
      </c>
      <c r="C15253" s="261" t="s">
        <v>138</v>
      </c>
      <c r="D15253" s="74" t="str">
        <f t="shared" si="477"/>
        <v>out/2019</v>
      </c>
      <c r="E15253" s="264">
        <v>43760</v>
      </c>
      <c r="F15253" s="262" t="s">
        <v>4757</v>
      </c>
      <c r="G15253" s="262" t="s">
        <v>2229</v>
      </c>
      <c r="H15253" s="270" t="s">
        <v>3242</v>
      </c>
      <c r="I15253" s="270" t="s">
        <v>2212</v>
      </c>
      <c r="J15253" s="270">
        <v>-162</v>
      </c>
      <c r="K15253" s="83" t="str">
        <f>IFERROR(IFERROR(VLOOKUP(I15253,'DE-PARA'!B:D,3,0),VLOOKUP(I15253,'DE-PARA'!C:D,2,0)),"NÃO ENCONTRADO")</f>
        <v>Serviços</v>
      </c>
      <c r="L15253" s="50" t="str">
        <f>VLOOKUP(K15253,'Base -Receita-Despesa'!$B:$AS,1,FALSE)</f>
        <v>Serviços</v>
      </c>
    </row>
    <row r="15254" spans="1:12" x14ac:dyDescent="0.3">
      <c r="A15254" s="82" t="str">
        <f t="shared" si="476"/>
        <v>2019</v>
      </c>
      <c r="B15254" s="260" t="s">
        <v>2228</v>
      </c>
      <c r="C15254" s="261" t="s">
        <v>138</v>
      </c>
      <c r="D15254" s="74" t="str">
        <f t="shared" si="477"/>
        <v>out/2019</v>
      </c>
      <c r="E15254" s="264">
        <v>43760</v>
      </c>
      <c r="F15254" s="262" t="s">
        <v>4757</v>
      </c>
      <c r="G15254" s="262" t="s">
        <v>2229</v>
      </c>
      <c r="H15254" s="270" t="s">
        <v>3242</v>
      </c>
      <c r="I15254" s="265" t="s">
        <v>562</v>
      </c>
      <c r="J15254" s="265">
        <v>-1.07</v>
      </c>
      <c r="K15254" s="83" t="str">
        <f>IFERROR(IFERROR(VLOOKUP(I15254,'DE-PARA'!B:D,3,0),VLOOKUP(I15254,'DE-PARA'!C:D,2,0)),"NÃO ENCONTRADO")</f>
        <v>Outras Saídas</v>
      </c>
      <c r="L15254" s="50" t="str">
        <f>VLOOKUP(K15254,'Base -Receita-Despesa'!$B:$AS,1,FALSE)</f>
        <v>Outras Saídas</v>
      </c>
    </row>
    <row r="15255" spans="1:12" x14ac:dyDescent="0.3">
      <c r="A15255" s="82" t="str">
        <f t="shared" si="476"/>
        <v>2019</v>
      </c>
      <c r="B15255" s="260" t="s">
        <v>2228</v>
      </c>
      <c r="C15255" s="261" t="s">
        <v>138</v>
      </c>
      <c r="D15255" s="74" t="str">
        <f t="shared" si="477"/>
        <v>out/2019</v>
      </c>
      <c r="E15255" s="264">
        <v>43760</v>
      </c>
      <c r="F15255" s="262" t="s">
        <v>4758</v>
      </c>
      <c r="G15255" s="262" t="s">
        <v>2229</v>
      </c>
      <c r="H15255" s="270" t="s">
        <v>3242</v>
      </c>
      <c r="I15255" s="270" t="s">
        <v>2212</v>
      </c>
      <c r="J15255" s="275">
        <v>-1782</v>
      </c>
      <c r="K15255" s="83" t="str">
        <f>IFERROR(IFERROR(VLOOKUP(I15255,'DE-PARA'!B:D,3,0),VLOOKUP(I15255,'DE-PARA'!C:D,2,0)),"NÃO ENCONTRADO")</f>
        <v>Serviços</v>
      </c>
      <c r="L15255" s="50" t="str">
        <f>VLOOKUP(K15255,'Base -Receita-Despesa'!$B:$AS,1,FALSE)</f>
        <v>Serviços</v>
      </c>
    </row>
    <row r="15256" spans="1:12" x14ac:dyDescent="0.3">
      <c r="A15256" s="82" t="str">
        <f t="shared" si="476"/>
        <v>2019</v>
      </c>
      <c r="B15256" s="260" t="s">
        <v>2228</v>
      </c>
      <c r="C15256" s="261" t="s">
        <v>138</v>
      </c>
      <c r="D15256" s="74" t="str">
        <f t="shared" si="477"/>
        <v>out/2019</v>
      </c>
      <c r="E15256" s="264">
        <v>43760</v>
      </c>
      <c r="F15256" s="262" t="s">
        <v>4758</v>
      </c>
      <c r="G15256" s="262" t="s">
        <v>2229</v>
      </c>
      <c r="H15256" s="270" t="s">
        <v>3242</v>
      </c>
      <c r="I15256" s="265" t="s">
        <v>562</v>
      </c>
      <c r="J15256" s="265">
        <v>-11.76</v>
      </c>
      <c r="K15256" s="83" t="str">
        <f>IFERROR(IFERROR(VLOOKUP(I15256,'DE-PARA'!B:D,3,0),VLOOKUP(I15256,'DE-PARA'!C:D,2,0)),"NÃO ENCONTRADO")</f>
        <v>Outras Saídas</v>
      </c>
      <c r="L15256" s="50" t="str">
        <f>VLOOKUP(K15256,'Base -Receita-Despesa'!$B:$AS,1,FALSE)</f>
        <v>Outras Saídas</v>
      </c>
    </row>
    <row r="15257" spans="1:12" x14ac:dyDescent="0.3">
      <c r="A15257" s="82" t="str">
        <f t="shared" si="476"/>
        <v>2019</v>
      </c>
      <c r="B15257" s="260" t="s">
        <v>2228</v>
      </c>
      <c r="C15257" s="261" t="s">
        <v>138</v>
      </c>
      <c r="D15257" s="74" t="str">
        <f t="shared" si="477"/>
        <v>out/2019</v>
      </c>
      <c r="E15257" s="264">
        <v>43760</v>
      </c>
      <c r="F15257" s="262" t="s">
        <v>4594</v>
      </c>
      <c r="G15257" s="262" t="s">
        <v>2229</v>
      </c>
      <c r="H15257" s="270" t="s">
        <v>4759</v>
      </c>
      <c r="I15257" s="270" t="s">
        <v>194</v>
      </c>
      <c r="J15257" s="266">
        <v>-3850.98</v>
      </c>
      <c r="K15257" s="83" t="str">
        <f>IFERROR(IFERROR(VLOOKUP(I15257,'DE-PARA'!B:D,3,0),VLOOKUP(I15257,'DE-PARA'!C:D,2,0)),"NÃO ENCONTRADO")</f>
        <v>Encargos sobre Folha de Pagamento</v>
      </c>
      <c r="L15257" s="50" t="str">
        <f>VLOOKUP(K15257,'Base -Receita-Despesa'!$B:$AS,1,FALSE)</f>
        <v>Encargos sobre Folha de Pagamento</v>
      </c>
    </row>
    <row r="15258" spans="1:12" x14ac:dyDescent="0.3">
      <c r="A15258" s="82" t="str">
        <f t="shared" si="476"/>
        <v>2019</v>
      </c>
      <c r="B15258" s="260" t="s">
        <v>2228</v>
      </c>
      <c r="C15258" s="261" t="s">
        <v>138</v>
      </c>
      <c r="D15258" s="74" t="str">
        <f t="shared" si="477"/>
        <v>out/2019</v>
      </c>
      <c r="E15258" s="264">
        <v>43760</v>
      </c>
      <c r="F15258" s="262" t="s">
        <v>4760</v>
      </c>
      <c r="G15258" s="262" t="s">
        <v>2229</v>
      </c>
      <c r="H15258" s="270" t="s">
        <v>2370</v>
      </c>
      <c r="I15258" s="270" t="s">
        <v>145</v>
      </c>
      <c r="J15258" s="270">
        <v>-79.86</v>
      </c>
      <c r="K15258" s="83" t="str">
        <f>IFERROR(IFERROR(VLOOKUP(I15258,'DE-PARA'!B:D,3,0),VLOOKUP(I15258,'DE-PARA'!C:D,2,0)),"NÃO ENCONTRADO")</f>
        <v>Serviços</v>
      </c>
      <c r="L15258" s="50" t="str">
        <f>VLOOKUP(K15258,'Base -Receita-Despesa'!$B:$AS,1,FALSE)</f>
        <v>Serviços</v>
      </c>
    </row>
    <row r="15259" spans="1:12" x14ac:dyDescent="0.3">
      <c r="A15259" s="82" t="str">
        <f t="shared" si="476"/>
        <v>2019</v>
      </c>
      <c r="B15259" s="260" t="s">
        <v>2228</v>
      </c>
      <c r="C15259" s="261" t="s">
        <v>138</v>
      </c>
      <c r="D15259" s="74" t="str">
        <f t="shared" si="477"/>
        <v>out/2019</v>
      </c>
      <c r="E15259" s="264">
        <v>43760</v>
      </c>
      <c r="F15259" s="262" t="s">
        <v>4760</v>
      </c>
      <c r="G15259" s="262" t="s">
        <v>2229</v>
      </c>
      <c r="H15259" s="270" t="s">
        <v>2370</v>
      </c>
      <c r="I15259" s="265" t="s">
        <v>562</v>
      </c>
      <c r="J15259" s="265">
        <v>-0.53</v>
      </c>
      <c r="K15259" s="83" t="str">
        <f>IFERROR(IFERROR(VLOOKUP(I15259,'DE-PARA'!B:D,3,0),VLOOKUP(I15259,'DE-PARA'!C:D,2,0)),"NÃO ENCONTRADO")</f>
        <v>Outras Saídas</v>
      </c>
      <c r="L15259" s="50" t="str">
        <f>VLOOKUP(K15259,'Base -Receita-Despesa'!$B:$AS,1,FALSE)</f>
        <v>Outras Saídas</v>
      </c>
    </row>
    <row r="15260" spans="1:12" x14ac:dyDescent="0.3">
      <c r="A15260" s="82" t="str">
        <f t="shared" si="476"/>
        <v>2019</v>
      </c>
      <c r="B15260" s="260" t="s">
        <v>2228</v>
      </c>
      <c r="C15260" s="261" t="s">
        <v>138</v>
      </c>
      <c r="D15260" s="74" t="str">
        <f t="shared" si="477"/>
        <v>out/2019</v>
      </c>
      <c r="E15260" s="264">
        <v>43760</v>
      </c>
      <c r="F15260" s="262">
        <v>20590</v>
      </c>
      <c r="G15260" s="262" t="s">
        <v>2229</v>
      </c>
      <c r="H15260" s="270" t="s">
        <v>2370</v>
      </c>
      <c r="I15260" s="270" t="s">
        <v>145</v>
      </c>
      <c r="J15260" s="266">
        <v>-4996.57</v>
      </c>
      <c r="K15260" s="83" t="str">
        <f>IFERROR(IFERROR(VLOOKUP(I15260,'DE-PARA'!B:D,3,0),VLOOKUP(I15260,'DE-PARA'!C:D,2,0)),"NÃO ENCONTRADO")</f>
        <v>Serviços</v>
      </c>
      <c r="L15260" s="50" t="str">
        <f>VLOOKUP(K15260,'Base -Receita-Despesa'!$B:$AS,1,FALSE)</f>
        <v>Serviços</v>
      </c>
    </row>
    <row r="15261" spans="1:12" x14ac:dyDescent="0.3">
      <c r="A15261" s="82" t="str">
        <f t="shared" si="476"/>
        <v>2019</v>
      </c>
      <c r="B15261" s="260" t="s">
        <v>2228</v>
      </c>
      <c r="C15261" s="261" t="s">
        <v>138</v>
      </c>
      <c r="D15261" s="74" t="str">
        <f t="shared" si="477"/>
        <v>out/2019</v>
      </c>
      <c r="E15261" s="264">
        <v>43760</v>
      </c>
      <c r="F15261" s="262" t="s">
        <v>4761</v>
      </c>
      <c r="G15261" s="262" t="s">
        <v>2229</v>
      </c>
      <c r="H15261" s="270" t="s">
        <v>257</v>
      </c>
      <c r="I15261" s="270" t="s">
        <v>145</v>
      </c>
      <c r="J15261" s="270">
        <v>-14.6</v>
      </c>
      <c r="K15261" s="83" t="str">
        <f>IFERROR(IFERROR(VLOOKUP(I15261,'DE-PARA'!B:D,3,0),VLOOKUP(I15261,'DE-PARA'!C:D,2,0)),"NÃO ENCONTRADO")</f>
        <v>Serviços</v>
      </c>
      <c r="L15261" s="50" t="str">
        <f>VLOOKUP(K15261,'Base -Receita-Despesa'!$B:$AS,1,FALSE)</f>
        <v>Serviços</v>
      </c>
    </row>
    <row r="15262" spans="1:12" x14ac:dyDescent="0.3">
      <c r="A15262" s="82" t="str">
        <f t="shared" si="476"/>
        <v>2019</v>
      </c>
      <c r="B15262" s="260" t="s">
        <v>2228</v>
      </c>
      <c r="C15262" s="261" t="s">
        <v>138</v>
      </c>
      <c r="D15262" s="74" t="str">
        <f t="shared" si="477"/>
        <v>out/2019</v>
      </c>
      <c r="E15262" s="264">
        <v>43760</v>
      </c>
      <c r="F15262" s="262" t="s">
        <v>4761</v>
      </c>
      <c r="G15262" s="262" t="s">
        <v>2229</v>
      </c>
      <c r="H15262" s="270" t="s">
        <v>257</v>
      </c>
      <c r="I15262" s="265" t="s">
        <v>562</v>
      </c>
      <c r="J15262" s="265">
        <v>-0.1</v>
      </c>
      <c r="K15262" s="83" t="str">
        <f>IFERROR(IFERROR(VLOOKUP(I15262,'DE-PARA'!B:D,3,0),VLOOKUP(I15262,'DE-PARA'!C:D,2,0)),"NÃO ENCONTRADO")</f>
        <v>Outras Saídas</v>
      </c>
      <c r="L15262" s="50" t="str">
        <f>VLOOKUP(K15262,'Base -Receita-Despesa'!$B:$AS,1,FALSE)</f>
        <v>Outras Saídas</v>
      </c>
    </row>
    <row r="15263" spans="1:12" x14ac:dyDescent="0.3">
      <c r="A15263" s="82" t="str">
        <f t="shared" si="476"/>
        <v>2019</v>
      </c>
      <c r="B15263" s="260" t="s">
        <v>2228</v>
      </c>
      <c r="C15263" s="261" t="s">
        <v>138</v>
      </c>
      <c r="D15263" s="74" t="str">
        <f t="shared" si="477"/>
        <v>out/2019</v>
      </c>
      <c r="E15263" s="264">
        <v>43760</v>
      </c>
      <c r="F15263" s="262" t="s">
        <v>4762</v>
      </c>
      <c r="G15263" s="262" t="s">
        <v>2229</v>
      </c>
      <c r="H15263" s="270" t="s">
        <v>257</v>
      </c>
      <c r="I15263" s="270" t="s">
        <v>145</v>
      </c>
      <c r="J15263" s="270">
        <v>-45.24</v>
      </c>
      <c r="K15263" s="83" t="str">
        <f>IFERROR(IFERROR(VLOOKUP(I15263,'DE-PARA'!B:D,3,0),VLOOKUP(I15263,'DE-PARA'!C:D,2,0)),"NÃO ENCONTRADO")</f>
        <v>Serviços</v>
      </c>
      <c r="L15263" s="50" t="str">
        <f>VLOOKUP(K15263,'Base -Receita-Despesa'!$B:$AS,1,FALSE)</f>
        <v>Serviços</v>
      </c>
    </row>
    <row r="15264" spans="1:12" x14ac:dyDescent="0.3">
      <c r="A15264" s="82" t="str">
        <f t="shared" si="476"/>
        <v>2019</v>
      </c>
      <c r="B15264" s="260" t="s">
        <v>2228</v>
      </c>
      <c r="C15264" s="261" t="s">
        <v>138</v>
      </c>
      <c r="D15264" s="74" t="str">
        <f t="shared" si="477"/>
        <v>out/2019</v>
      </c>
      <c r="E15264" s="264">
        <v>43760</v>
      </c>
      <c r="F15264" s="262" t="s">
        <v>4762</v>
      </c>
      <c r="G15264" s="262" t="s">
        <v>2229</v>
      </c>
      <c r="H15264" s="270" t="s">
        <v>257</v>
      </c>
      <c r="I15264" s="265" t="s">
        <v>562</v>
      </c>
      <c r="J15264" s="265">
        <v>-0.3</v>
      </c>
      <c r="K15264" s="83" t="str">
        <f>IFERROR(IFERROR(VLOOKUP(I15264,'DE-PARA'!B:D,3,0),VLOOKUP(I15264,'DE-PARA'!C:D,2,0)),"NÃO ENCONTRADO")</f>
        <v>Outras Saídas</v>
      </c>
      <c r="L15264" s="50" t="str">
        <f>VLOOKUP(K15264,'Base -Receita-Despesa'!$B:$AS,1,FALSE)</f>
        <v>Outras Saídas</v>
      </c>
    </row>
    <row r="15265" spans="1:12" x14ac:dyDescent="0.3">
      <c r="A15265" s="82" t="str">
        <f t="shared" si="476"/>
        <v>2019</v>
      </c>
      <c r="B15265" s="260" t="s">
        <v>2228</v>
      </c>
      <c r="C15265" s="261" t="s">
        <v>138</v>
      </c>
      <c r="D15265" s="74" t="str">
        <f t="shared" si="477"/>
        <v>out/2019</v>
      </c>
      <c r="E15265" s="264">
        <v>43760</v>
      </c>
      <c r="F15265" s="262">
        <v>490</v>
      </c>
      <c r="G15265" s="262" t="s">
        <v>2229</v>
      </c>
      <c r="H15265" s="270" t="s">
        <v>4385</v>
      </c>
      <c r="I15265" s="270" t="s">
        <v>120</v>
      </c>
      <c r="J15265" s="266">
        <v>-11000</v>
      </c>
      <c r="K15265" s="83" t="str">
        <f>IFERROR(IFERROR(VLOOKUP(I15265,'DE-PARA'!B:D,3,0),VLOOKUP(I15265,'DE-PARA'!C:D,2,0)),"NÃO ENCONTRADO")</f>
        <v>Serviços</v>
      </c>
      <c r="L15265" s="50" t="str">
        <f>VLOOKUP(K15265,'Base -Receita-Despesa'!$B:$AS,1,FALSE)</f>
        <v>Serviços</v>
      </c>
    </row>
    <row r="15266" spans="1:12" x14ac:dyDescent="0.3">
      <c r="A15266" s="82" t="str">
        <f t="shared" si="476"/>
        <v>2019</v>
      </c>
      <c r="B15266" s="260" t="s">
        <v>2228</v>
      </c>
      <c r="C15266" s="261" t="s">
        <v>138</v>
      </c>
      <c r="D15266" s="74" t="str">
        <f t="shared" si="477"/>
        <v>out/2019</v>
      </c>
      <c r="E15266" s="264">
        <v>43760</v>
      </c>
      <c r="F15266" s="262" t="s">
        <v>4517</v>
      </c>
      <c r="G15266" s="262" t="s">
        <v>2229</v>
      </c>
      <c r="H15266" s="270" t="s">
        <v>4763</v>
      </c>
      <c r="I15266" s="270" t="s">
        <v>2209</v>
      </c>
      <c r="J15266" s="265">
        <v>-26.28</v>
      </c>
      <c r="K15266" s="83" t="str">
        <f>IFERROR(IFERROR(VLOOKUP(I15266,'DE-PARA'!B:D,3,0),VLOOKUP(I15266,'DE-PARA'!C:D,2,0)),"NÃO ENCONTRADO")</f>
        <v>Despesas com Viagens</v>
      </c>
      <c r="L15266" s="50" t="str">
        <f>VLOOKUP(K15266,'Base -Receita-Despesa'!$B:$AS,1,FALSE)</f>
        <v>Despesas com Viagens</v>
      </c>
    </row>
    <row r="15267" spans="1:12" x14ac:dyDescent="0.3">
      <c r="A15267" s="82" t="str">
        <f t="shared" si="476"/>
        <v>2019</v>
      </c>
      <c r="B15267" s="260" t="s">
        <v>2228</v>
      </c>
      <c r="C15267" s="261" t="s">
        <v>138</v>
      </c>
      <c r="D15267" s="74" t="str">
        <f t="shared" si="477"/>
        <v>out/2019</v>
      </c>
      <c r="E15267" s="264">
        <v>43760</v>
      </c>
      <c r="F15267" s="262" t="s">
        <v>4733</v>
      </c>
      <c r="G15267" s="262" t="s">
        <v>2229</v>
      </c>
      <c r="H15267" s="270" t="s">
        <v>4764</v>
      </c>
      <c r="I15267" s="270" t="s">
        <v>133</v>
      </c>
      <c r="J15267" s="275">
        <v>-1894.63</v>
      </c>
      <c r="K15267" s="83" t="str">
        <f>IFERROR(IFERROR(VLOOKUP(I15267,'DE-PARA'!B:D,3,0),VLOOKUP(I15267,'DE-PARA'!C:D,2,0)),"NÃO ENCONTRADO")</f>
        <v>Pessoal</v>
      </c>
      <c r="L15267" s="50" t="str">
        <f>VLOOKUP(K15267,'Base -Receita-Despesa'!$B:$AS,1,FALSE)</f>
        <v>Pessoal</v>
      </c>
    </row>
    <row r="15268" spans="1:12" x14ac:dyDescent="0.3">
      <c r="A15268" s="82" t="str">
        <f t="shared" si="476"/>
        <v>2019</v>
      </c>
      <c r="B15268" s="260" t="s">
        <v>2228</v>
      </c>
      <c r="C15268" s="261" t="s">
        <v>138</v>
      </c>
      <c r="D15268" s="74" t="str">
        <f t="shared" si="477"/>
        <v>out/2019</v>
      </c>
      <c r="E15268" s="264">
        <v>43760</v>
      </c>
      <c r="F15268" s="262" t="s">
        <v>3376</v>
      </c>
      <c r="G15268" s="262" t="s">
        <v>2229</v>
      </c>
      <c r="H15268" s="270" t="s">
        <v>4470</v>
      </c>
      <c r="I15268" s="270" t="s">
        <v>130</v>
      </c>
      <c r="J15268" s="266">
        <v>-1477.85</v>
      </c>
      <c r="K15268" s="83" t="str">
        <f>IFERROR(IFERROR(VLOOKUP(I15268,'DE-PARA'!B:D,3,0),VLOOKUP(I15268,'DE-PARA'!C:D,2,0)),"NÃO ENCONTRADO")</f>
        <v>Rescisões Trabalhistas</v>
      </c>
      <c r="L15268" s="50" t="str">
        <f>VLOOKUP(K15268,'Base -Receita-Despesa'!$B:$AS,1,FALSE)</f>
        <v>Rescisões Trabalhistas</v>
      </c>
    </row>
    <row r="15269" spans="1:12" x14ac:dyDescent="0.3">
      <c r="A15269" s="82" t="str">
        <f t="shared" si="476"/>
        <v>2019</v>
      </c>
      <c r="B15269" s="260" t="s">
        <v>2228</v>
      </c>
      <c r="C15269" s="261" t="s">
        <v>138</v>
      </c>
      <c r="D15269" s="74" t="str">
        <f t="shared" si="477"/>
        <v>out/2019</v>
      </c>
      <c r="E15269" s="264">
        <v>43760</v>
      </c>
      <c r="F15269" s="262" t="s">
        <v>4733</v>
      </c>
      <c r="G15269" s="262" t="s">
        <v>2229</v>
      </c>
      <c r="H15269" s="270" t="s">
        <v>4199</v>
      </c>
      <c r="I15269" s="270" t="s">
        <v>133</v>
      </c>
      <c r="J15269" s="275">
        <v>-1672.08</v>
      </c>
      <c r="K15269" s="83" t="str">
        <f>IFERROR(IFERROR(VLOOKUP(I15269,'DE-PARA'!B:D,3,0),VLOOKUP(I15269,'DE-PARA'!C:D,2,0)),"NÃO ENCONTRADO")</f>
        <v>Pessoal</v>
      </c>
      <c r="L15269" s="50" t="str">
        <f>VLOOKUP(K15269,'Base -Receita-Despesa'!$B:$AS,1,FALSE)</f>
        <v>Pessoal</v>
      </c>
    </row>
    <row r="15270" spans="1:12" x14ac:dyDescent="0.3">
      <c r="A15270" s="82" t="str">
        <f t="shared" si="476"/>
        <v>2019</v>
      </c>
      <c r="B15270" s="260" t="s">
        <v>2228</v>
      </c>
      <c r="C15270" s="261" t="s">
        <v>138</v>
      </c>
      <c r="D15270" s="74" t="str">
        <f t="shared" si="477"/>
        <v>out/2019</v>
      </c>
      <c r="E15270" s="264">
        <v>43760</v>
      </c>
      <c r="F15270" s="262" t="s">
        <v>4517</v>
      </c>
      <c r="G15270" s="262" t="s">
        <v>2229</v>
      </c>
      <c r="H15270" s="270" t="s">
        <v>4765</v>
      </c>
      <c r="I15270" s="270" t="s">
        <v>2209</v>
      </c>
      <c r="J15270" s="265">
        <v>-155</v>
      </c>
      <c r="K15270" s="83" t="str">
        <f>IFERROR(IFERROR(VLOOKUP(I15270,'DE-PARA'!B:D,3,0),VLOOKUP(I15270,'DE-PARA'!C:D,2,0)),"NÃO ENCONTRADO")</f>
        <v>Despesas com Viagens</v>
      </c>
      <c r="L15270" s="50" t="str">
        <f>VLOOKUP(K15270,'Base -Receita-Despesa'!$B:$AS,1,FALSE)</f>
        <v>Despesas com Viagens</v>
      </c>
    </row>
    <row r="15271" spans="1:12" x14ac:dyDescent="0.3">
      <c r="A15271" s="82" t="str">
        <f t="shared" si="476"/>
        <v>2019</v>
      </c>
      <c r="B15271" s="260" t="s">
        <v>2228</v>
      </c>
      <c r="C15271" s="261" t="s">
        <v>138</v>
      </c>
      <c r="D15271" s="74" t="str">
        <f t="shared" si="477"/>
        <v>out/2019</v>
      </c>
      <c r="E15271" s="264">
        <v>43760</v>
      </c>
      <c r="F15271" s="262" t="s">
        <v>4766</v>
      </c>
      <c r="G15271" s="262" t="s">
        <v>2229</v>
      </c>
      <c r="H15271" s="270" t="s">
        <v>2306</v>
      </c>
      <c r="I15271" s="270" t="s">
        <v>155</v>
      </c>
      <c r="J15271" s="266">
        <v>-4085.38</v>
      </c>
      <c r="K15271" s="83" t="str">
        <f>IFERROR(IFERROR(VLOOKUP(I15271,'DE-PARA'!B:D,3,0),VLOOKUP(I15271,'DE-PARA'!C:D,2,0)),"NÃO ENCONTRADO")</f>
        <v>Concessionárias (água, luz e telefone)</v>
      </c>
      <c r="L15271" s="50" t="str">
        <f>VLOOKUP(K15271,'Base -Receita-Despesa'!$B:$AS,1,FALSE)</f>
        <v>Concessionárias (água, luz e telefone)</v>
      </c>
    </row>
    <row r="15272" spans="1:12" x14ac:dyDescent="0.3">
      <c r="A15272" s="82" t="str">
        <f t="shared" si="476"/>
        <v>2019</v>
      </c>
      <c r="B15272" s="260" t="s">
        <v>2228</v>
      </c>
      <c r="C15272" s="261" t="s">
        <v>138</v>
      </c>
      <c r="D15272" s="74" t="str">
        <f t="shared" si="477"/>
        <v>out/2019</v>
      </c>
      <c r="E15272" s="264">
        <v>43760</v>
      </c>
      <c r="F15272" s="276">
        <v>2978680134</v>
      </c>
      <c r="G15272" s="276" t="s">
        <v>2229</v>
      </c>
      <c r="H15272" s="280" t="s">
        <v>2306</v>
      </c>
      <c r="I15272" s="280" t="s">
        <v>155</v>
      </c>
      <c r="J15272" s="266">
        <v>-3918.9</v>
      </c>
      <c r="K15272" s="83" t="str">
        <f>IFERROR(IFERROR(VLOOKUP(I15272,'DE-PARA'!B:D,3,0),VLOOKUP(I15272,'DE-PARA'!C:D,2,0)),"NÃO ENCONTRADO")</f>
        <v>Concessionárias (água, luz e telefone)</v>
      </c>
      <c r="L15272" s="50" t="str">
        <f>VLOOKUP(K15272,'Base -Receita-Despesa'!$B:$AS,1,FALSE)</f>
        <v>Concessionárias (água, luz e telefone)</v>
      </c>
    </row>
    <row r="15273" spans="1:12" x14ac:dyDescent="0.3">
      <c r="A15273" s="82" t="str">
        <f t="shared" si="476"/>
        <v>2019</v>
      </c>
      <c r="B15273" s="260" t="s">
        <v>2228</v>
      </c>
      <c r="C15273" s="261" t="s">
        <v>138</v>
      </c>
      <c r="D15273" s="74" t="str">
        <f t="shared" si="477"/>
        <v>out/2019</v>
      </c>
      <c r="E15273" s="264">
        <v>43760</v>
      </c>
      <c r="F15273" s="262" t="s">
        <v>4517</v>
      </c>
      <c r="G15273" s="262" t="s">
        <v>2229</v>
      </c>
      <c r="H15273" s="270" t="s">
        <v>4562</v>
      </c>
      <c r="I15273" s="270" t="s">
        <v>2209</v>
      </c>
      <c r="J15273" s="270">
        <v>-306.91000000000003</v>
      </c>
      <c r="K15273" s="83" t="str">
        <f>IFERROR(IFERROR(VLOOKUP(I15273,'DE-PARA'!B:D,3,0),VLOOKUP(I15273,'DE-PARA'!C:D,2,0)),"NÃO ENCONTRADO")</f>
        <v>Despesas com Viagens</v>
      </c>
      <c r="L15273" s="50" t="str">
        <f>VLOOKUP(K15273,'Base -Receita-Despesa'!$B:$AS,1,FALSE)</f>
        <v>Despesas com Viagens</v>
      </c>
    </row>
    <row r="15274" spans="1:12" x14ac:dyDescent="0.3">
      <c r="A15274" s="82" t="str">
        <f t="shared" ref="A15274:A15337" si="478">IF(K15274="NÃO ENCONTRADO",0,RIGHT(D15274,4))</f>
        <v>2019</v>
      </c>
      <c r="B15274" s="260" t="s">
        <v>2228</v>
      </c>
      <c r="C15274" s="261" t="s">
        <v>138</v>
      </c>
      <c r="D15274" s="74" t="str">
        <f t="shared" si="477"/>
        <v>out/2019</v>
      </c>
      <c r="E15274" s="264">
        <v>43760</v>
      </c>
      <c r="F15274" s="262" t="s">
        <v>4517</v>
      </c>
      <c r="G15274" s="262" t="s">
        <v>2229</v>
      </c>
      <c r="H15274" s="270" t="s">
        <v>4562</v>
      </c>
      <c r="I15274" s="270" t="s">
        <v>2209</v>
      </c>
      <c r="J15274" s="270">
        <v>-285.51</v>
      </c>
      <c r="K15274" s="83" t="str">
        <f>IFERROR(IFERROR(VLOOKUP(I15274,'DE-PARA'!B:D,3,0),VLOOKUP(I15274,'DE-PARA'!C:D,2,0)),"NÃO ENCONTRADO")</f>
        <v>Despesas com Viagens</v>
      </c>
      <c r="L15274" s="50" t="str">
        <f>VLOOKUP(K15274,'Base -Receita-Despesa'!$B:$AS,1,FALSE)</f>
        <v>Despesas com Viagens</v>
      </c>
    </row>
    <row r="15275" spans="1:12" x14ac:dyDescent="0.3">
      <c r="A15275" s="82" t="str">
        <f t="shared" si="478"/>
        <v>2019</v>
      </c>
      <c r="B15275" s="260" t="s">
        <v>2228</v>
      </c>
      <c r="C15275" s="261" t="s">
        <v>138</v>
      </c>
      <c r="D15275" s="74" t="str">
        <f t="shared" si="477"/>
        <v>out/2019</v>
      </c>
      <c r="E15275" s="264">
        <v>43760</v>
      </c>
      <c r="F15275" s="262" t="s">
        <v>4517</v>
      </c>
      <c r="G15275" s="262" t="s">
        <v>2229</v>
      </c>
      <c r="H15275" s="270" t="s">
        <v>4562</v>
      </c>
      <c r="I15275" s="270" t="s">
        <v>2209</v>
      </c>
      <c r="J15275" s="270">
        <v>-29.62</v>
      </c>
      <c r="K15275" s="83" t="str">
        <f>IFERROR(IFERROR(VLOOKUP(I15275,'DE-PARA'!B:D,3,0),VLOOKUP(I15275,'DE-PARA'!C:D,2,0)),"NÃO ENCONTRADO")</f>
        <v>Despesas com Viagens</v>
      </c>
      <c r="L15275" s="50" t="str">
        <f>VLOOKUP(K15275,'Base -Receita-Despesa'!$B:$AS,1,FALSE)</f>
        <v>Despesas com Viagens</v>
      </c>
    </row>
    <row r="15276" spans="1:12" x14ac:dyDescent="0.3">
      <c r="A15276" s="82" t="str">
        <f t="shared" si="478"/>
        <v>2019</v>
      </c>
      <c r="B15276" s="260" t="s">
        <v>2228</v>
      </c>
      <c r="C15276" s="261" t="s">
        <v>138</v>
      </c>
      <c r="D15276" s="74" t="str">
        <f t="shared" si="477"/>
        <v>out/2019</v>
      </c>
      <c r="E15276" s="264">
        <v>43760</v>
      </c>
      <c r="F15276" s="262">
        <v>413</v>
      </c>
      <c r="G15276" s="262" t="s">
        <v>2229</v>
      </c>
      <c r="H15276" s="270" t="s">
        <v>2395</v>
      </c>
      <c r="I15276" s="270" t="s">
        <v>215</v>
      </c>
      <c r="J15276" s="266">
        <v>-12500</v>
      </c>
      <c r="K15276" s="83" t="str">
        <f>IFERROR(IFERROR(VLOOKUP(I15276,'DE-PARA'!B:D,3,0),VLOOKUP(I15276,'DE-PARA'!C:D,2,0)),"NÃO ENCONTRADO")</f>
        <v>Serviços</v>
      </c>
      <c r="L15276" s="50" t="str">
        <f>VLOOKUP(K15276,'Base -Receita-Despesa'!$B:$AS,1,FALSE)</f>
        <v>Serviços</v>
      </c>
    </row>
    <row r="15277" spans="1:12" x14ac:dyDescent="0.3">
      <c r="A15277" s="82" t="str">
        <f t="shared" si="478"/>
        <v>2019</v>
      </c>
      <c r="B15277" s="260" t="s">
        <v>2228</v>
      </c>
      <c r="C15277" s="261" t="s">
        <v>138</v>
      </c>
      <c r="D15277" s="74" t="str">
        <f t="shared" si="477"/>
        <v>out/2019</v>
      </c>
      <c r="E15277" s="264">
        <v>43760</v>
      </c>
      <c r="F15277" s="262">
        <v>127</v>
      </c>
      <c r="G15277" s="262" t="s">
        <v>2229</v>
      </c>
      <c r="H15277" s="270" t="s">
        <v>3270</v>
      </c>
      <c r="I15277" s="270" t="s">
        <v>2177</v>
      </c>
      <c r="J15277" s="266">
        <v>-10000</v>
      </c>
      <c r="K15277" s="83" t="str">
        <f>IFERROR(IFERROR(VLOOKUP(I15277,'DE-PARA'!B:D,3,0),VLOOKUP(I15277,'DE-PARA'!C:D,2,0)),"NÃO ENCONTRADO")</f>
        <v>Pessoal</v>
      </c>
      <c r="L15277" s="50" t="str">
        <f>VLOOKUP(K15277,'Base -Receita-Despesa'!$B:$AS,1,FALSE)</f>
        <v>Pessoal</v>
      </c>
    </row>
    <row r="15278" spans="1:12" x14ac:dyDescent="0.3">
      <c r="A15278" s="82" t="str">
        <f t="shared" si="478"/>
        <v>2019</v>
      </c>
      <c r="B15278" s="260" t="s">
        <v>2228</v>
      </c>
      <c r="C15278" s="261" t="s">
        <v>138</v>
      </c>
      <c r="D15278" s="74" t="str">
        <f t="shared" si="477"/>
        <v>out/2019</v>
      </c>
      <c r="E15278" s="264">
        <v>43760</v>
      </c>
      <c r="F15278" s="260" t="s">
        <v>1261</v>
      </c>
      <c r="G15278" s="262" t="s">
        <v>2229</v>
      </c>
      <c r="H15278" s="265" t="s">
        <v>2250</v>
      </c>
      <c r="I15278" s="265" t="s">
        <v>135</v>
      </c>
      <c r="J15278" s="265">
        <v>-9.5</v>
      </c>
      <c r="K15278" s="83" t="str">
        <f>IFERROR(IFERROR(VLOOKUP(I15278,'DE-PARA'!B:D,3,0),VLOOKUP(I15278,'DE-PARA'!C:D,2,0)),"NÃO ENCONTRADO")</f>
        <v>Outras Saídas</v>
      </c>
      <c r="L15278" s="50" t="str">
        <f>VLOOKUP(K15278,'Base -Receita-Despesa'!$B:$AS,1,FALSE)</f>
        <v>Outras Saídas</v>
      </c>
    </row>
    <row r="15279" spans="1:12" x14ac:dyDescent="0.3">
      <c r="A15279" s="82" t="str">
        <f t="shared" si="478"/>
        <v>2019</v>
      </c>
      <c r="B15279" s="260" t="s">
        <v>2228</v>
      </c>
      <c r="C15279" s="261" t="s">
        <v>138</v>
      </c>
      <c r="D15279" s="74" t="str">
        <f t="shared" si="477"/>
        <v>out/2019</v>
      </c>
      <c r="E15279" s="264">
        <v>43760</v>
      </c>
      <c r="F15279" s="260" t="s">
        <v>1261</v>
      </c>
      <c r="G15279" s="262" t="s">
        <v>2229</v>
      </c>
      <c r="H15279" s="265" t="s">
        <v>2250</v>
      </c>
      <c r="I15279" s="265" t="s">
        <v>135</v>
      </c>
      <c r="J15279" s="265">
        <v>-9.5</v>
      </c>
      <c r="K15279" s="83" t="str">
        <f>IFERROR(IFERROR(VLOOKUP(I15279,'DE-PARA'!B:D,3,0),VLOOKUP(I15279,'DE-PARA'!C:D,2,0)),"NÃO ENCONTRADO")</f>
        <v>Outras Saídas</v>
      </c>
      <c r="L15279" s="50" t="str">
        <f>VLOOKUP(K15279,'Base -Receita-Despesa'!$B:$AS,1,FALSE)</f>
        <v>Outras Saídas</v>
      </c>
    </row>
    <row r="15280" spans="1:12" x14ac:dyDescent="0.3">
      <c r="A15280" s="82" t="str">
        <f t="shared" si="478"/>
        <v>2019</v>
      </c>
      <c r="B15280" s="260" t="s">
        <v>2228</v>
      </c>
      <c r="C15280" s="261" t="s">
        <v>138</v>
      </c>
      <c r="D15280" s="74" t="str">
        <f t="shared" si="477"/>
        <v>out/2019</v>
      </c>
      <c r="E15280" s="264">
        <v>43760</v>
      </c>
      <c r="F15280" s="260" t="s">
        <v>1261</v>
      </c>
      <c r="G15280" s="262" t="s">
        <v>2229</v>
      </c>
      <c r="H15280" s="265" t="s">
        <v>2250</v>
      </c>
      <c r="I15280" s="265" t="s">
        <v>135</v>
      </c>
      <c r="J15280" s="265">
        <v>-9.5</v>
      </c>
      <c r="K15280" s="83" t="str">
        <f>IFERROR(IFERROR(VLOOKUP(I15280,'DE-PARA'!B:D,3,0),VLOOKUP(I15280,'DE-PARA'!C:D,2,0)),"NÃO ENCONTRADO")</f>
        <v>Outras Saídas</v>
      </c>
      <c r="L15280" s="50" t="str">
        <f>VLOOKUP(K15280,'Base -Receita-Despesa'!$B:$AS,1,FALSE)</f>
        <v>Outras Saídas</v>
      </c>
    </row>
    <row r="15281" spans="1:12" x14ac:dyDescent="0.3">
      <c r="A15281" s="82" t="str">
        <f t="shared" si="478"/>
        <v>2019</v>
      </c>
      <c r="B15281" s="260" t="s">
        <v>2228</v>
      </c>
      <c r="C15281" s="261" t="s">
        <v>138</v>
      </c>
      <c r="D15281" s="74" t="str">
        <f t="shared" si="477"/>
        <v>out/2019</v>
      </c>
      <c r="E15281" s="264">
        <v>43760</v>
      </c>
      <c r="F15281" s="260" t="s">
        <v>1261</v>
      </c>
      <c r="G15281" s="262" t="s">
        <v>2229</v>
      </c>
      <c r="H15281" s="265" t="s">
        <v>2250</v>
      </c>
      <c r="I15281" s="265" t="s">
        <v>135</v>
      </c>
      <c r="J15281" s="265">
        <v>-9.5</v>
      </c>
      <c r="K15281" s="83" t="str">
        <f>IFERROR(IFERROR(VLOOKUP(I15281,'DE-PARA'!B:D,3,0),VLOOKUP(I15281,'DE-PARA'!C:D,2,0)),"NÃO ENCONTRADO")</f>
        <v>Outras Saídas</v>
      </c>
      <c r="L15281" s="50" t="str">
        <f>VLOOKUP(K15281,'Base -Receita-Despesa'!$B:$AS,1,FALSE)</f>
        <v>Outras Saídas</v>
      </c>
    </row>
    <row r="15282" spans="1:12" x14ac:dyDescent="0.3">
      <c r="A15282" s="82" t="str">
        <f t="shared" si="478"/>
        <v>2019</v>
      </c>
      <c r="B15282" s="260" t="s">
        <v>2228</v>
      </c>
      <c r="C15282" s="261" t="s">
        <v>138</v>
      </c>
      <c r="D15282" s="74" t="str">
        <f t="shared" si="477"/>
        <v>out/2019</v>
      </c>
      <c r="E15282" s="264">
        <v>43760</v>
      </c>
      <c r="F15282" s="260" t="s">
        <v>1261</v>
      </c>
      <c r="G15282" s="262" t="s">
        <v>2229</v>
      </c>
      <c r="H15282" s="265" t="s">
        <v>2250</v>
      </c>
      <c r="I15282" s="265" t="s">
        <v>135</v>
      </c>
      <c r="J15282" s="265">
        <v>-9.5</v>
      </c>
      <c r="K15282" s="83" t="str">
        <f>IFERROR(IFERROR(VLOOKUP(I15282,'DE-PARA'!B:D,3,0),VLOOKUP(I15282,'DE-PARA'!C:D,2,0)),"NÃO ENCONTRADO")</f>
        <v>Outras Saídas</v>
      </c>
      <c r="L15282" s="50" t="str">
        <f>VLOOKUP(K15282,'Base -Receita-Despesa'!$B:$AS,1,FALSE)</f>
        <v>Outras Saídas</v>
      </c>
    </row>
    <row r="15283" spans="1:12" x14ac:dyDescent="0.3">
      <c r="A15283" s="82" t="str">
        <f t="shared" si="478"/>
        <v>2019</v>
      </c>
      <c r="B15283" s="260" t="s">
        <v>2228</v>
      </c>
      <c r="C15283" s="261" t="s">
        <v>138</v>
      </c>
      <c r="D15283" s="74" t="str">
        <f t="shared" si="477"/>
        <v>out/2019</v>
      </c>
      <c r="E15283" s="264">
        <v>43760</v>
      </c>
      <c r="F15283" s="260" t="s">
        <v>1261</v>
      </c>
      <c r="G15283" s="262" t="s">
        <v>2229</v>
      </c>
      <c r="H15283" s="265" t="s">
        <v>2250</v>
      </c>
      <c r="I15283" s="265" t="s">
        <v>135</v>
      </c>
      <c r="J15283" s="265">
        <v>-9.5</v>
      </c>
      <c r="K15283" s="83" t="str">
        <f>IFERROR(IFERROR(VLOOKUP(I15283,'DE-PARA'!B:D,3,0),VLOOKUP(I15283,'DE-PARA'!C:D,2,0)),"NÃO ENCONTRADO")</f>
        <v>Outras Saídas</v>
      </c>
      <c r="L15283" s="50" t="str">
        <f>VLOOKUP(K15283,'Base -Receita-Despesa'!$B:$AS,1,FALSE)</f>
        <v>Outras Saídas</v>
      </c>
    </row>
    <row r="15284" spans="1:12" x14ac:dyDescent="0.3">
      <c r="A15284" s="82" t="str">
        <f t="shared" si="478"/>
        <v>2019</v>
      </c>
      <c r="B15284" s="260" t="s">
        <v>2228</v>
      </c>
      <c r="C15284" s="261" t="s">
        <v>138</v>
      </c>
      <c r="D15284" s="74" t="str">
        <f t="shared" si="477"/>
        <v>out/2019</v>
      </c>
      <c r="E15284" s="264">
        <v>43760</v>
      </c>
      <c r="F15284" s="260" t="s">
        <v>1261</v>
      </c>
      <c r="G15284" s="262" t="s">
        <v>2229</v>
      </c>
      <c r="H15284" s="265" t="s">
        <v>2250</v>
      </c>
      <c r="I15284" s="265" t="s">
        <v>135</v>
      </c>
      <c r="J15284" s="265">
        <v>-9.5</v>
      </c>
      <c r="K15284" s="83" t="str">
        <f>IFERROR(IFERROR(VLOOKUP(I15284,'DE-PARA'!B:D,3,0),VLOOKUP(I15284,'DE-PARA'!C:D,2,0)),"NÃO ENCONTRADO")</f>
        <v>Outras Saídas</v>
      </c>
      <c r="L15284" s="50" t="str">
        <f>VLOOKUP(K15284,'Base -Receita-Despesa'!$B:$AS,1,FALSE)</f>
        <v>Outras Saídas</v>
      </c>
    </row>
    <row r="15285" spans="1:12" x14ac:dyDescent="0.3">
      <c r="A15285" s="82" t="str">
        <f t="shared" si="478"/>
        <v>2019</v>
      </c>
      <c r="B15285" s="260" t="s">
        <v>2228</v>
      </c>
      <c r="C15285" s="261" t="s">
        <v>138</v>
      </c>
      <c r="D15285" s="74" t="str">
        <f t="shared" si="477"/>
        <v>out/2019</v>
      </c>
      <c r="E15285" s="264">
        <v>43760</v>
      </c>
      <c r="F15285" s="260" t="s">
        <v>1261</v>
      </c>
      <c r="G15285" s="262" t="s">
        <v>2229</v>
      </c>
      <c r="H15285" s="265" t="s">
        <v>2250</v>
      </c>
      <c r="I15285" s="265" t="s">
        <v>135</v>
      </c>
      <c r="J15285" s="265">
        <v>-9.5</v>
      </c>
      <c r="K15285" s="83" t="str">
        <f>IFERROR(IFERROR(VLOOKUP(I15285,'DE-PARA'!B:D,3,0),VLOOKUP(I15285,'DE-PARA'!C:D,2,0)),"NÃO ENCONTRADO")</f>
        <v>Outras Saídas</v>
      </c>
      <c r="L15285" s="50" t="str">
        <f>VLOOKUP(K15285,'Base -Receita-Despesa'!$B:$AS,1,FALSE)</f>
        <v>Outras Saídas</v>
      </c>
    </row>
    <row r="15286" spans="1:12" x14ac:dyDescent="0.3">
      <c r="A15286" s="82" t="str">
        <f t="shared" si="478"/>
        <v>2019</v>
      </c>
      <c r="B15286" s="260" t="s">
        <v>2228</v>
      </c>
      <c r="C15286" s="261" t="s">
        <v>138</v>
      </c>
      <c r="D15286" s="74" t="str">
        <f t="shared" si="477"/>
        <v>out/2019</v>
      </c>
      <c r="E15286" s="264">
        <v>43760</v>
      </c>
      <c r="F15286" s="260" t="s">
        <v>1261</v>
      </c>
      <c r="G15286" s="262" t="s">
        <v>2229</v>
      </c>
      <c r="H15286" s="265" t="s">
        <v>2250</v>
      </c>
      <c r="I15286" s="265" t="s">
        <v>135</v>
      </c>
      <c r="J15286" s="265">
        <v>-9.5</v>
      </c>
      <c r="K15286" s="83" t="str">
        <f>IFERROR(IFERROR(VLOOKUP(I15286,'DE-PARA'!B:D,3,0),VLOOKUP(I15286,'DE-PARA'!C:D,2,0)),"NÃO ENCONTRADO")</f>
        <v>Outras Saídas</v>
      </c>
      <c r="L15286" s="50" t="str">
        <f>VLOOKUP(K15286,'Base -Receita-Despesa'!$B:$AS,1,FALSE)</f>
        <v>Outras Saídas</v>
      </c>
    </row>
    <row r="15287" spans="1:12" x14ac:dyDescent="0.3">
      <c r="A15287" s="82" t="str">
        <f t="shared" si="478"/>
        <v>2019</v>
      </c>
      <c r="B15287" s="260" t="s">
        <v>2228</v>
      </c>
      <c r="C15287" s="261" t="s">
        <v>138</v>
      </c>
      <c r="D15287" s="74" t="str">
        <f t="shared" si="477"/>
        <v>out/2019</v>
      </c>
      <c r="E15287" s="264">
        <v>43760</v>
      </c>
      <c r="F15287" s="260" t="s">
        <v>1261</v>
      </c>
      <c r="G15287" s="262" t="s">
        <v>2229</v>
      </c>
      <c r="H15287" s="265" t="s">
        <v>2250</v>
      </c>
      <c r="I15287" s="265" t="s">
        <v>135</v>
      </c>
      <c r="J15287" s="265">
        <v>-9.5</v>
      </c>
      <c r="K15287" s="83" t="str">
        <f>IFERROR(IFERROR(VLOOKUP(I15287,'DE-PARA'!B:D,3,0),VLOOKUP(I15287,'DE-PARA'!C:D,2,0)),"NÃO ENCONTRADO")</f>
        <v>Outras Saídas</v>
      </c>
      <c r="L15287" s="50" t="str">
        <f>VLOOKUP(K15287,'Base -Receita-Despesa'!$B:$AS,1,FALSE)</f>
        <v>Outras Saídas</v>
      </c>
    </row>
    <row r="15288" spans="1:12" x14ac:dyDescent="0.3">
      <c r="A15288" s="82" t="str">
        <f t="shared" si="478"/>
        <v>2019</v>
      </c>
      <c r="B15288" s="260" t="s">
        <v>2228</v>
      </c>
      <c r="C15288" s="261" t="s">
        <v>138</v>
      </c>
      <c r="D15288" s="74" t="str">
        <f t="shared" si="477"/>
        <v>out/2019</v>
      </c>
      <c r="E15288" s="264">
        <v>43760</v>
      </c>
      <c r="F15288" s="260" t="s">
        <v>1261</v>
      </c>
      <c r="G15288" s="262" t="s">
        <v>2229</v>
      </c>
      <c r="H15288" s="265" t="s">
        <v>2250</v>
      </c>
      <c r="I15288" s="265" t="s">
        <v>135</v>
      </c>
      <c r="J15288" s="265">
        <v>-9.5</v>
      </c>
      <c r="K15288" s="83" t="str">
        <f>IFERROR(IFERROR(VLOOKUP(I15288,'DE-PARA'!B:D,3,0),VLOOKUP(I15288,'DE-PARA'!C:D,2,0)),"NÃO ENCONTRADO")</f>
        <v>Outras Saídas</v>
      </c>
      <c r="L15288" s="50" t="str">
        <f>VLOOKUP(K15288,'Base -Receita-Despesa'!$B:$AS,1,FALSE)</f>
        <v>Outras Saídas</v>
      </c>
    </row>
    <row r="15289" spans="1:12" x14ac:dyDescent="0.3">
      <c r="A15289" s="82" t="str">
        <f t="shared" si="478"/>
        <v>2019</v>
      </c>
      <c r="B15289" s="260" t="s">
        <v>2228</v>
      </c>
      <c r="C15289" s="261" t="s">
        <v>138</v>
      </c>
      <c r="D15289" s="74" t="str">
        <f t="shared" si="477"/>
        <v>out/2019</v>
      </c>
      <c r="E15289" s="264">
        <v>43760</v>
      </c>
      <c r="F15289" s="260" t="s">
        <v>1261</v>
      </c>
      <c r="G15289" s="262" t="s">
        <v>2229</v>
      </c>
      <c r="H15289" s="265" t="s">
        <v>2250</v>
      </c>
      <c r="I15289" s="265" t="s">
        <v>135</v>
      </c>
      <c r="J15289" s="265">
        <v>-9.5</v>
      </c>
      <c r="K15289" s="83" t="str">
        <f>IFERROR(IFERROR(VLOOKUP(I15289,'DE-PARA'!B:D,3,0),VLOOKUP(I15289,'DE-PARA'!C:D,2,0)),"NÃO ENCONTRADO")</f>
        <v>Outras Saídas</v>
      </c>
      <c r="L15289" s="50" t="str">
        <f>VLOOKUP(K15289,'Base -Receita-Despesa'!$B:$AS,1,FALSE)</f>
        <v>Outras Saídas</v>
      </c>
    </row>
    <row r="15290" spans="1:12" x14ac:dyDescent="0.3">
      <c r="A15290" s="82" t="str">
        <f t="shared" si="478"/>
        <v>2019</v>
      </c>
      <c r="B15290" s="260" t="s">
        <v>2228</v>
      </c>
      <c r="C15290" s="261" t="s">
        <v>138</v>
      </c>
      <c r="D15290" s="74" t="str">
        <f t="shared" si="477"/>
        <v>out/2019</v>
      </c>
      <c r="E15290" s="264">
        <v>43760</v>
      </c>
      <c r="F15290" s="260" t="s">
        <v>1261</v>
      </c>
      <c r="G15290" s="262" t="s">
        <v>2229</v>
      </c>
      <c r="H15290" s="265" t="s">
        <v>2250</v>
      </c>
      <c r="I15290" s="265" t="s">
        <v>135</v>
      </c>
      <c r="J15290" s="265">
        <v>-9.5</v>
      </c>
      <c r="K15290" s="83" t="str">
        <f>IFERROR(IFERROR(VLOOKUP(I15290,'DE-PARA'!B:D,3,0),VLOOKUP(I15290,'DE-PARA'!C:D,2,0)),"NÃO ENCONTRADO")</f>
        <v>Outras Saídas</v>
      </c>
      <c r="L15290" s="50" t="str">
        <f>VLOOKUP(K15290,'Base -Receita-Despesa'!$B:$AS,1,FALSE)</f>
        <v>Outras Saídas</v>
      </c>
    </row>
    <row r="15291" spans="1:12" x14ac:dyDescent="0.3">
      <c r="A15291" s="82" t="str">
        <f t="shared" si="478"/>
        <v>2019</v>
      </c>
      <c r="B15291" s="260" t="s">
        <v>2228</v>
      </c>
      <c r="C15291" s="261" t="s">
        <v>138</v>
      </c>
      <c r="D15291" s="74" t="str">
        <f t="shared" si="477"/>
        <v>out/2019</v>
      </c>
      <c r="E15291" s="264">
        <v>43760</v>
      </c>
      <c r="F15291" s="260" t="s">
        <v>1261</v>
      </c>
      <c r="G15291" s="262" t="s">
        <v>2229</v>
      </c>
      <c r="H15291" s="265" t="s">
        <v>2250</v>
      </c>
      <c r="I15291" s="265" t="s">
        <v>135</v>
      </c>
      <c r="J15291" s="265">
        <v>-9.5</v>
      </c>
      <c r="K15291" s="83" t="str">
        <f>IFERROR(IFERROR(VLOOKUP(I15291,'DE-PARA'!B:D,3,0),VLOOKUP(I15291,'DE-PARA'!C:D,2,0)),"NÃO ENCONTRADO")</f>
        <v>Outras Saídas</v>
      </c>
      <c r="L15291" s="50" t="str">
        <f>VLOOKUP(K15291,'Base -Receita-Despesa'!$B:$AS,1,FALSE)</f>
        <v>Outras Saídas</v>
      </c>
    </row>
    <row r="15292" spans="1:12" x14ac:dyDescent="0.3">
      <c r="A15292" s="82" t="str">
        <f t="shared" si="478"/>
        <v>2019</v>
      </c>
      <c r="B15292" s="260" t="s">
        <v>2228</v>
      </c>
      <c r="C15292" s="261" t="s">
        <v>138</v>
      </c>
      <c r="D15292" s="74" t="str">
        <f t="shared" si="477"/>
        <v>out/2019</v>
      </c>
      <c r="E15292" s="264">
        <v>43760</v>
      </c>
      <c r="F15292" s="260" t="s">
        <v>1261</v>
      </c>
      <c r="G15292" s="262" t="s">
        <v>2229</v>
      </c>
      <c r="H15292" s="265" t="s">
        <v>2250</v>
      </c>
      <c r="I15292" s="265" t="s">
        <v>135</v>
      </c>
      <c r="J15292" s="265">
        <v>-9.5</v>
      </c>
      <c r="K15292" s="83" t="str">
        <f>IFERROR(IFERROR(VLOOKUP(I15292,'DE-PARA'!B:D,3,0),VLOOKUP(I15292,'DE-PARA'!C:D,2,0)),"NÃO ENCONTRADO")</f>
        <v>Outras Saídas</v>
      </c>
      <c r="L15292" s="50" t="str">
        <f>VLOOKUP(K15292,'Base -Receita-Despesa'!$B:$AS,1,FALSE)</f>
        <v>Outras Saídas</v>
      </c>
    </row>
    <row r="15293" spans="1:12" x14ac:dyDescent="0.3">
      <c r="A15293" s="82" t="str">
        <f t="shared" si="478"/>
        <v>2019</v>
      </c>
      <c r="B15293" s="260" t="s">
        <v>2228</v>
      </c>
      <c r="C15293" s="261" t="s">
        <v>138</v>
      </c>
      <c r="D15293" s="74" t="str">
        <f t="shared" si="477"/>
        <v>out/2019</v>
      </c>
      <c r="E15293" s="264">
        <v>43760</v>
      </c>
      <c r="F15293" s="260" t="s">
        <v>1261</v>
      </c>
      <c r="G15293" s="262" t="s">
        <v>2229</v>
      </c>
      <c r="H15293" s="265" t="s">
        <v>2250</v>
      </c>
      <c r="I15293" s="265" t="s">
        <v>135</v>
      </c>
      <c r="J15293" s="265">
        <v>-9.5</v>
      </c>
      <c r="K15293" s="83" t="str">
        <f>IFERROR(IFERROR(VLOOKUP(I15293,'DE-PARA'!B:D,3,0),VLOOKUP(I15293,'DE-PARA'!C:D,2,0)),"NÃO ENCONTRADO")</f>
        <v>Outras Saídas</v>
      </c>
      <c r="L15293" s="50" t="str">
        <f>VLOOKUP(K15293,'Base -Receita-Despesa'!$B:$AS,1,FALSE)</f>
        <v>Outras Saídas</v>
      </c>
    </row>
    <row r="15294" spans="1:12" x14ac:dyDescent="0.3">
      <c r="A15294" s="82" t="str">
        <f t="shared" si="478"/>
        <v>2019</v>
      </c>
      <c r="B15294" s="260" t="s">
        <v>2228</v>
      </c>
      <c r="C15294" s="261" t="s">
        <v>138</v>
      </c>
      <c r="D15294" s="74" t="str">
        <f t="shared" si="477"/>
        <v>out/2019</v>
      </c>
      <c r="E15294" s="264">
        <v>43760</v>
      </c>
      <c r="F15294" s="260" t="s">
        <v>1261</v>
      </c>
      <c r="G15294" s="262" t="s">
        <v>2229</v>
      </c>
      <c r="H15294" s="265" t="s">
        <v>2250</v>
      </c>
      <c r="I15294" s="265" t="s">
        <v>135</v>
      </c>
      <c r="J15294" s="265">
        <v>-9.5</v>
      </c>
      <c r="K15294" s="83" t="str">
        <f>IFERROR(IFERROR(VLOOKUP(I15294,'DE-PARA'!B:D,3,0),VLOOKUP(I15294,'DE-PARA'!C:D,2,0)),"NÃO ENCONTRADO")</f>
        <v>Outras Saídas</v>
      </c>
      <c r="L15294" s="50" t="str">
        <f>VLOOKUP(K15294,'Base -Receita-Despesa'!$B:$AS,1,FALSE)</f>
        <v>Outras Saídas</v>
      </c>
    </row>
    <row r="15295" spans="1:12" x14ac:dyDescent="0.3">
      <c r="A15295" s="82" t="str">
        <f t="shared" si="478"/>
        <v>2019</v>
      </c>
      <c r="B15295" s="260" t="s">
        <v>2228</v>
      </c>
      <c r="C15295" s="261" t="s">
        <v>138</v>
      </c>
      <c r="D15295" s="74" t="str">
        <f t="shared" si="477"/>
        <v>out/2019</v>
      </c>
      <c r="E15295" s="264">
        <v>43760</v>
      </c>
      <c r="F15295" s="260" t="s">
        <v>1261</v>
      </c>
      <c r="G15295" s="262" t="s">
        <v>2229</v>
      </c>
      <c r="H15295" s="265" t="s">
        <v>2250</v>
      </c>
      <c r="I15295" s="265" t="s">
        <v>135</v>
      </c>
      <c r="J15295" s="265">
        <v>-9.5</v>
      </c>
      <c r="K15295" s="83" t="str">
        <f>IFERROR(IFERROR(VLOOKUP(I15295,'DE-PARA'!B:D,3,0),VLOOKUP(I15295,'DE-PARA'!C:D,2,0)),"NÃO ENCONTRADO")</f>
        <v>Outras Saídas</v>
      </c>
      <c r="L15295" s="50" t="str">
        <f>VLOOKUP(K15295,'Base -Receita-Despesa'!$B:$AS,1,FALSE)</f>
        <v>Outras Saídas</v>
      </c>
    </row>
    <row r="15296" spans="1:12" x14ac:dyDescent="0.3">
      <c r="A15296" s="82" t="str">
        <f t="shared" si="478"/>
        <v>2019</v>
      </c>
      <c r="B15296" s="260" t="s">
        <v>2228</v>
      </c>
      <c r="C15296" s="261" t="s">
        <v>138</v>
      </c>
      <c r="D15296" s="74" t="str">
        <f t="shared" si="477"/>
        <v>out/2019</v>
      </c>
      <c r="E15296" s="264">
        <v>43760</v>
      </c>
      <c r="F15296" s="260" t="s">
        <v>1261</v>
      </c>
      <c r="G15296" s="262" t="s">
        <v>2229</v>
      </c>
      <c r="H15296" s="265" t="s">
        <v>2250</v>
      </c>
      <c r="I15296" s="265" t="s">
        <v>135</v>
      </c>
      <c r="J15296" s="265">
        <v>-9.5</v>
      </c>
      <c r="K15296" s="83" t="str">
        <f>IFERROR(IFERROR(VLOOKUP(I15296,'DE-PARA'!B:D,3,0),VLOOKUP(I15296,'DE-PARA'!C:D,2,0)),"NÃO ENCONTRADO")</f>
        <v>Outras Saídas</v>
      </c>
      <c r="L15296" s="50" t="str">
        <f>VLOOKUP(K15296,'Base -Receita-Despesa'!$B:$AS,1,FALSE)</f>
        <v>Outras Saídas</v>
      </c>
    </row>
    <row r="15297" spans="1:12" x14ac:dyDescent="0.3">
      <c r="A15297" s="82" t="str">
        <f t="shared" si="478"/>
        <v>2019</v>
      </c>
      <c r="B15297" s="260" t="s">
        <v>2228</v>
      </c>
      <c r="C15297" s="261" t="s">
        <v>138</v>
      </c>
      <c r="D15297" s="74" t="str">
        <f t="shared" si="477"/>
        <v>out/2019</v>
      </c>
      <c r="E15297" s="264">
        <v>43760</v>
      </c>
      <c r="F15297" s="260" t="s">
        <v>1261</v>
      </c>
      <c r="G15297" s="262" t="s">
        <v>2229</v>
      </c>
      <c r="H15297" s="265" t="s">
        <v>2250</v>
      </c>
      <c r="I15297" s="265" t="s">
        <v>135</v>
      </c>
      <c r="J15297" s="265">
        <v>-9.5</v>
      </c>
      <c r="K15297" s="83" t="str">
        <f>IFERROR(IFERROR(VLOOKUP(I15297,'DE-PARA'!B:D,3,0),VLOOKUP(I15297,'DE-PARA'!C:D,2,0)),"NÃO ENCONTRADO")</f>
        <v>Outras Saídas</v>
      </c>
      <c r="L15297" s="50" t="str">
        <f>VLOOKUP(K15297,'Base -Receita-Despesa'!$B:$AS,1,FALSE)</f>
        <v>Outras Saídas</v>
      </c>
    </row>
    <row r="15298" spans="1:12" x14ac:dyDescent="0.3">
      <c r="A15298" s="82" t="str">
        <f t="shared" si="478"/>
        <v>2019</v>
      </c>
      <c r="B15298" s="260" t="s">
        <v>2228</v>
      </c>
      <c r="C15298" s="261" t="s">
        <v>138</v>
      </c>
      <c r="D15298" s="74" t="str">
        <f t="shared" si="477"/>
        <v>out/2019</v>
      </c>
      <c r="E15298" s="264">
        <v>43760</v>
      </c>
      <c r="F15298" s="260" t="s">
        <v>1261</v>
      </c>
      <c r="G15298" s="262" t="s">
        <v>2229</v>
      </c>
      <c r="H15298" s="265" t="s">
        <v>2250</v>
      </c>
      <c r="I15298" s="265" t="s">
        <v>135</v>
      </c>
      <c r="J15298" s="265">
        <v>-9.5</v>
      </c>
      <c r="K15298" s="83" t="str">
        <f>IFERROR(IFERROR(VLOOKUP(I15298,'DE-PARA'!B:D,3,0),VLOOKUP(I15298,'DE-PARA'!C:D,2,0)),"NÃO ENCONTRADO")</f>
        <v>Outras Saídas</v>
      </c>
      <c r="L15298" s="50" t="str">
        <f>VLOOKUP(K15298,'Base -Receita-Despesa'!$B:$AS,1,FALSE)</f>
        <v>Outras Saídas</v>
      </c>
    </row>
    <row r="15299" spans="1:12" x14ac:dyDescent="0.3">
      <c r="A15299" s="82" t="str">
        <f t="shared" si="478"/>
        <v>2019</v>
      </c>
      <c r="B15299" s="260" t="s">
        <v>2228</v>
      </c>
      <c r="C15299" s="261" t="s">
        <v>138</v>
      </c>
      <c r="D15299" s="74" t="str">
        <f t="shared" si="477"/>
        <v>out/2019</v>
      </c>
      <c r="E15299" s="264">
        <v>43760</v>
      </c>
      <c r="F15299" s="260" t="s">
        <v>1261</v>
      </c>
      <c r="G15299" s="262" t="s">
        <v>2229</v>
      </c>
      <c r="H15299" s="265" t="s">
        <v>2250</v>
      </c>
      <c r="I15299" s="265" t="s">
        <v>135</v>
      </c>
      <c r="J15299" s="265">
        <v>-9.5</v>
      </c>
      <c r="K15299" s="83" t="str">
        <f>IFERROR(IFERROR(VLOOKUP(I15299,'DE-PARA'!B:D,3,0),VLOOKUP(I15299,'DE-PARA'!C:D,2,0)),"NÃO ENCONTRADO")</f>
        <v>Outras Saídas</v>
      </c>
      <c r="L15299" s="50" t="str">
        <f>VLOOKUP(K15299,'Base -Receita-Despesa'!$B:$AS,1,FALSE)</f>
        <v>Outras Saídas</v>
      </c>
    </row>
    <row r="15300" spans="1:12" x14ac:dyDescent="0.3">
      <c r="A15300" s="82" t="str">
        <f t="shared" si="478"/>
        <v>2019</v>
      </c>
      <c r="B15300" s="260" t="s">
        <v>2228</v>
      </c>
      <c r="C15300" s="261" t="s">
        <v>138</v>
      </c>
      <c r="D15300" s="74" t="str">
        <f t="shared" ref="D15300:D15363" si="479">TEXT(E15300,"mmm/aaaa")</f>
        <v>out/2019</v>
      </c>
      <c r="E15300" s="264">
        <v>43760</v>
      </c>
      <c r="F15300" s="260" t="s">
        <v>1261</v>
      </c>
      <c r="G15300" s="262" t="s">
        <v>2229</v>
      </c>
      <c r="H15300" s="265" t="s">
        <v>2250</v>
      </c>
      <c r="I15300" s="265" t="s">
        <v>135</v>
      </c>
      <c r="J15300" s="265">
        <v>-9.5</v>
      </c>
      <c r="K15300" s="83" t="str">
        <f>IFERROR(IFERROR(VLOOKUP(I15300,'DE-PARA'!B:D,3,0),VLOOKUP(I15300,'DE-PARA'!C:D,2,0)),"NÃO ENCONTRADO")</f>
        <v>Outras Saídas</v>
      </c>
      <c r="L15300" s="50" t="str">
        <f>VLOOKUP(K15300,'Base -Receita-Despesa'!$B:$AS,1,FALSE)</f>
        <v>Outras Saídas</v>
      </c>
    </row>
    <row r="15301" spans="1:12" x14ac:dyDescent="0.3">
      <c r="A15301" s="82" t="str">
        <f t="shared" si="478"/>
        <v>2019</v>
      </c>
      <c r="B15301" s="260" t="s">
        <v>2228</v>
      </c>
      <c r="C15301" s="261" t="s">
        <v>138</v>
      </c>
      <c r="D15301" s="74" t="str">
        <f t="shared" si="479"/>
        <v>out/2019</v>
      </c>
      <c r="E15301" s="264">
        <v>43760</v>
      </c>
      <c r="F15301" s="260" t="s">
        <v>1261</v>
      </c>
      <c r="G15301" s="262" t="s">
        <v>2229</v>
      </c>
      <c r="H15301" s="265" t="s">
        <v>2250</v>
      </c>
      <c r="I15301" s="265" t="s">
        <v>135</v>
      </c>
      <c r="J15301" s="265">
        <v>-9.5</v>
      </c>
      <c r="K15301" s="83" t="str">
        <f>IFERROR(IFERROR(VLOOKUP(I15301,'DE-PARA'!B:D,3,0),VLOOKUP(I15301,'DE-PARA'!C:D,2,0)),"NÃO ENCONTRADO")</f>
        <v>Outras Saídas</v>
      </c>
      <c r="L15301" s="50" t="str">
        <f>VLOOKUP(K15301,'Base -Receita-Despesa'!$B:$AS,1,FALSE)</f>
        <v>Outras Saídas</v>
      </c>
    </row>
    <row r="15302" spans="1:12" x14ac:dyDescent="0.3">
      <c r="A15302" s="82" t="str">
        <f t="shared" si="478"/>
        <v>2019</v>
      </c>
      <c r="B15302" s="260" t="s">
        <v>2228</v>
      </c>
      <c r="C15302" s="261" t="s">
        <v>138</v>
      </c>
      <c r="D15302" s="74" t="str">
        <f t="shared" si="479"/>
        <v>out/2019</v>
      </c>
      <c r="E15302" s="264">
        <v>43760</v>
      </c>
      <c r="F15302" s="260" t="s">
        <v>1261</v>
      </c>
      <c r="G15302" s="262" t="s">
        <v>2229</v>
      </c>
      <c r="H15302" s="265" t="s">
        <v>2250</v>
      </c>
      <c r="I15302" s="265" t="s">
        <v>135</v>
      </c>
      <c r="J15302" s="265">
        <v>-9.5</v>
      </c>
      <c r="K15302" s="83" t="str">
        <f>IFERROR(IFERROR(VLOOKUP(I15302,'DE-PARA'!B:D,3,0),VLOOKUP(I15302,'DE-PARA'!C:D,2,0)),"NÃO ENCONTRADO")</f>
        <v>Outras Saídas</v>
      </c>
      <c r="L15302" s="50" t="str">
        <f>VLOOKUP(K15302,'Base -Receita-Despesa'!$B:$AS,1,FALSE)</f>
        <v>Outras Saídas</v>
      </c>
    </row>
    <row r="15303" spans="1:12" x14ac:dyDescent="0.3">
      <c r="A15303" s="82" t="str">
        <f t="shared" si="478"/>
        <v>2019</v>
      </c>
      <c r="B15303" s="260" t="s">
        <v>2228</v>
      </c>
      <c r="C15303" s="261" t="s">
        <v>138</v>
      </c>
      <c r="D15303" s="74" t="str">
        <f t="shared" si="479"/>
        <v>out/2019</v>
      </c>
      <c r="E15303" s="264">
        <v>43760</v>
      </c>
      <c r="F15303" s="262" t="s">
        <v>4767</v>
      </c>
      <c r="G15303" s="262" t="s">
        <v>2229</v>
      </c>
      <c r="H15303" s="270" t="s">
        <v>4768</v>
      </c>
      <c r="I15303" s="270" t="s">
        <v>118</v>
      </c>
      <c r="J15303" s="275">
        <v>-1484.68</v>
      </c>
      <c r="K15303" s="83" t="str">
        <f>IFERROR(IFERROR(VLOOKUP(I15303,'DE-PARA'!B:D,3,0),VLOOKUP(I15303,'DE-PARA'!C:D,2,0)),"NÃO ENCONTRADO")</f>
        <v>Serviços</v>
      </c>
      <c r="L15303" s="50" t="str">
        <f>VLOOKUP(K15303,'Base -Receita-Despesa'!$B:$AS,1,FALSE)</f>
        <v>Serviços</v>
      </c>
    </row>
    <row r="15304" spans="1:12" x14ac:dyDescent="0.3">
      <c r="A15304" s="82" t="str">
        <f t="shared" si="478"/>
        <v>2019</v>
      </c>
      <c r="B15304" s="260" t="s">
        <v>2228</v>
      </c>
      <c r="C15304" s="261" t="s">
        <v>138</v>
      </c>
      <c r="D15304" s="74" t="str">
        <f t="shared" si="479"/>
        <v>out/2019</v>
      </c>
      <c r="E15304" s="264">
        <v>43760</v>
      </c>
      <c r="F15304" s="262" t="s">
        <v>4767</v>
      </c>
      <c r="G15304" s="262" t="s">
        <v>2229</v>
      </c>
      <c r="H15304" s="270" t="s">
        <v>4768</v>
      </c>
      <c r="I15304" s="265" t="s">
        <v>562</v>
      </c>
      <c r="J15304" s="265">
        <v>-9.8000000000000007</v>
      </c>
      <c r="K15304" s="83" t="str">
        <f>IFERROR(IFERROR(VLOOKUP(I15304,'DE-PARA'!B:D,3,0),VLOOKUP(I15304,'DE-PARA'!C:D,2,0)),"NÃO ENCONTRADO")</f>
        <v>Outras Saídas</v>
      </c>
      <c r="L15304" s="50" t="str">
        <f>VLOOKUP(K15304,'Base -Receita-Despesa'!$B:$AS,1,FALSE)</f>
        <v>Outras Saídas</v>
      </c>
    </row>
    <row r="15305" spans="1:12" x14ac:dyDescent="0.3">
      <c r="A15305" s="82" t="str">
        <f t="shared" si="478"/>
        <v>2019</v>
      </c>
      <c r="B15305" s="260" t="s">
        <v>2228</v>
      </c>
      <c r="C15305" s="261" t="s">
        <v>138</v>
      </c>
      <c r="D15305" s="74" t="str">
        <f t="shared" si="479"/>
        <v>out/2019</v>
      </c>
      <c r="E15305" s="264">
        <v>43760</v>
      </c>
      <c r="F15305" s="262" t="s">
        <v>4769</v>
      </c>
      <c r="G15305" s="262" t="s">
        <v>2229</v>
      </c>
      <c r="H15305" s="270" t="s">
        <v>4768</v>
      </c>
      <c r="I15305" s="270" t="s">
        <v>118</v>
      </c>
      <c r="J15305" s="275">
        <v>-16331.52</v>
      </c>
      <c r="K15305" s="83" t="str">
        <f>IFERROR(IFERROR(VLOOKUP(I15305,'DE-PARA'!B:D,3,0),VLOOKUP(I15305,'DE-PARA'!C:D,2,0)),"NÃO ENCONTRADO")</f>
        <v>Serviços</v>
      </c>
      <c r="L15305" s="50" t="str">
        <f>VLOOKUP(K15305,'Base -Receita-Despesa'!$B:$AS,1,FALSE)</f>
        <v>Serviços</v>
      </c>
    </row>
    <row r="15306" spans="1:12" x14ac:dyDescent="0.3">
      <c r="A15306" s="82" t="str">
        <f t="shared" si="478"/>
        <v>2019</v>
      </c>
      <c r="B15306" s="260" t="s">
        <v>2228</v>
      </c>
      <c r="C15306" s="261" t="s">
        <v>138</v>
      </c>
      <c r="D15306" s="74" t="str">
        <f t="shared" si="479"/>
        <v>out/2019</v>
      </c>
      <c r="E15306" s="264">
        <v>43760</v>
      </c>
      <c r="F15306" s="262" t="s">
        <v>4769</v>
      </c>
      <c r="G15306" s="262" t="s">
        <v>2229</v>
      </c>
      <c r="H15306" s="270" t="s">
        <v>4768</v>
      </c>
      <c r="I15306" s="265" t="s">
        <v>562</v>
      </c>
      <c r="J15306" s="265">
        <v>-107.78</v>
      </c>
      <c r="K15306" s="83" t="str">
        <f>IFERROR(IFERROR(VLOOKUP(I15306,'DE-PARA'!B:D,3,0),VLOOKUP(I15306,'DE-PARA'!C:D,2,0)),"NÃO ENCONTRADO")</f>
        <v>Outras Saídas</v>
      </c>
      <c r="L15306" s="50" t="str">
        <f>VLOOKUP(K15306,'Base -Receita-Despesa'!$B:$AS,1,FALSE)</f>
        <v>Outras Saídas</v>
      </c>
    </row>
    <row r="15307" spans="1:12" x14ac:dyDescent="0.3">
      <c r="A15307" s="82" t="str">
        <f t="shared" si="478"/>
        <v>2019</v>
      </c>
      <c r="B15307" s="260" t="s">
        <v>2228</v>
      </c>
      <c r="C15307" s="261" t="s">
        <v>138</v>
      </c>
      <c r="D15307" s="74" t="str">
        <f t="shared" si="479"/>
        <v>out/2019</v>
      </c>
      <c r="E15307" s="264">
        <v>43760</v>
      </c>
      <c r="F15307" s="262">
        <v>2001</v>
      </c>
      <c r="G15307" s="262" t="s">
        <v>2229</v>
      </c>
      <c r="H15307" s="270" t="s">
        <v>4768</v>
      </c>
      <c r="I15307" s="270" t="s">
        <v>118</v>
      </c>
      <c r="J15307" s="266">
        <v>-120626.38</v>
      </c>
      <c r="K15307" s="83" t="str">
        <f>IFERROR(IFERROR(VLOOKUP(I15307,'DE-PARA'!B:D,3,0),VLOOKUP(I15307,'DE-PARA'!C:D,2,0)),"NÃO ENCONTRADO")</f>
        <v>Serviços</v>
      </c>
      <c r="L15307" s="50" t="str">
        <f>VLOOKUP(K15307,'Base -Receita-Despesa'!$B:$AS,1,FALSE)</f>
        <v>Serviços</v>
      </c>
    </row>
    <row r="15308" spans="1:12" x14ac:dyDescent="0.3">
      <c r="A15308" s="82" t="str">
        <f t="shared" si="478"/>
        <v>2019</v>
      </c>
      <c r="B15308" s="260" t="s">
        <v>2228</v>
      </c>
      <c r="C15308" s="261" t="s">
        <v>138</v>
      </c>
      <c r="D15308" s="74" t="str">
        <f t="shared" si="479"/>
        <v>out/2019</v>
      </c>
      <c r="E15308" s="264">
        <v>43760</v>
      </c>
      <c r="F15308" s="262">
        <v>1996</v>
      </c>
      <c r="G15308" s="262" t="s">
        <v>2229</v>
      </c>
      <c r="H15308" s="270" t="s">
        <v>4768</v>
      </c>
      <c r="I15308" s="270" t="s">
        <v>118</v>
      </c>
      <c r="J15308" s="266">
        <v>-8355.5400000000009</v>
      </c>
      <c r="K15308" s="83" t="str">
        <f>IFERROR(IFERROR(VLOOKUP(I15308,'DE-PARA'!B:D,3,0),VLOOKUP(I15308,'DE-PARA'!C:D,2,0)),"NÃO ENCONTRADO")</f>
        <v>Serviços</v>
      </c>
      <c r="L15308" s="50" t="str">
        <f>VLOOKUP(K15308,'Base -Receita-Despesa'!$B:$AS,1,FALSE)</f>
        <v>Serviços</v>
      </c>
    </row>
    <row r="15309" spans="1:12" x14ac:dyDescent="0.3">
      <c r="A15309" s="82" t="str">
        <f t="shared" si="478"/>
        <v>2019</v>
      </c>
      <c r="B15309" s="260" t="s">
        <v>2228</v>
      </c>
      <c r="C15309" s="261" t="s">
        <v>138</v>
      </c>
      <c r="D15309" s="74" t="str">
        <f t="shared" si="479"/>
        <v>out/2019</v>
      </c>
      <c r="E15309" s="264">
        <v>43760</v>
      </c>
      <c r="F15309" s="262" t="s">
        <v>4770</v>
      </c>
      <c r="G15309" s="262" t="s">
        <v>2229</v>
      </c>
      <c r="H15309" s="270" t="s">
        <v>180</v>
      </c>
      <c r="I15309" s="270" t="s">
        <v>181</v>
      </c>
      <c r="J15309" s="270">
        <v>-236.28</v>
      </c>
      <c r="K15309" s="83" t="str">
        <f>IFERROR(IFERROR(VLOOKUP(I15309,'DE-PARA'!B:D,3,0),VLOOKUP(I15309,'DE-PARA'!C:D,2,0)),"NÃO ENCONTRADO")</f>
        <v>Serviços</v>
      </c>
      <c r="L15309" s="50" t="str">
        <f>VLOOKUP(K15309,'Base -Receita-Despesa'!$B:$AS,1,FALSE)</f>
        <v>Serviços</v>
      </c>
    </row>
    <row r="15310" spans="1:12" x14ac:dyDescent="0.3">
      <c r="A15310" s="82" t="str">
        <f t="shared" si="478"/>
        <v>2019</v>
      </c>
      <c r="B15310" s="260" t="s">
        <v>2228</v>
      </c>
      <c r="C15310" s="261" t="s">
        <v>138</v>
      </c>
      <c r="D15310" s="74" t="str">
        <f t="shared" si="479"/>
        <v>out/2019</v>
      </c>
      <c r="E15310" s="264">
        <v>43760</v>
      </c>
      <c r="F15310" s="262" t="s">
        <v>4770</v>
      </c>
      <c r="G15310" s="262" t="s">
        <v>2229</v>
      </c>
      <c r="H15310" s="270" t="s">
        <v>180</v>
      </c>
      <c r="I15310" s="265" t="s">
        <v>562</v>
      </c>
      <c r="J15310" s="265">
        <v>-1.56</v>
      </c>
      <c r="K15310" s="83" t="str">
        <f>IFERROR(IFERROR(VLOOKUP(I15310,'DE-PARA'!B:D,3,0),VLOOKUP(I15310,'DE-PARA'!C:D,2,0)),"NÃO ENCONTRADO")</f>
        <v>Outras Saídas</v>
      </c>
      <c r="L15310" s="50" t="str">
        <f>VLOOKUP(K15310,'Base -Receita-Despesa'!$B:$AS,1,FALSE)</f>
        <v>Outras Saídas</v>
      </c>
    </row>
    <row r="15311" spans="1:12" x14ac:dyDescent="0.3">
      <c r="A15311" s="82" t="str">
        <f t="shared" si="478"/>
        <v>2019</v>
      </c>
      <c r="B15311" s="260" t="s">
        <v>2228</v>
      </c>
      <c r="C15311" s="261" t="s">
        <v>138</v>
      </c>
      <c r="D15311" s="74" t="str">
        <f t="shared" si="479"/>
        <v>out/2019</v>
      </c>
      <c r="E15311" s="264">
        <v>43760</v>
      </c>
      <c r="F15311" s="262" t="s">
        <v>4771</v>
      </c>
      <c r="G15311" s="262" t="s">
        <v>2229</v>
      </c>
      <c r="H15311" s="270" t="s">
        <v>180</v>
      </c>
      <c r="I15311" s="270" t="s">
        <v>181</v>
      </c>
      <c r="J15311" s="270">
        <v>-139.6</v>
      </c>
      <c r="K15311" s="83" t="str">
        <f>IFERROR(IFERROR(VLOOKUP(I15311,'DE-PARA'!B:D,3,0),VLOOKUP(I15311,'DE-PARA'!C:D,2,0)),"NÃO ENCONTRADO")</f>
        <v>Serviços</v>
      </c>
      <c r="L15311" s="50" t="str">
        <f>VLOOKUP(K15311,'Base -Receita-Despesa'!$B:$AS,1,FALSE)</f>
        <v>Serviços</v>
      </c>
    </row>
    <row r="15312" spans="1:12" x14ac:dyDescent="0.3">
      <c r="A15312" s="82" t="str">
        <f t="shared" si="478"/>
        <v>2019</v>
      </c>
      <c r="B15312" s="260" t="s">
        <v>2228</v>
      </c>
      <c r="C15312" s="261" t="s">
        <v>138</v>
      </c>
      <c r="D15312" s="74" t="str">
        <f t="shared" si="479"/>
        <v>out/2019</v>
      </c>
      <c r="E15312" s="264">
        <v>43760</v>
      </c>
      <c r="F15312" s="262" t="s">
        <v>4771</v>
      </c>
      <c r="G15312" s="262" t="s">
        <v>2229</v>
      </c>
      <c r="H15312" s="270" t="s">
        <v>180</v>
      </c>
      <c r="I15312" s="265" t="s">
        <v>562</v>
      </c>
      <c r="J15312" s="265">
        <v>-0.92</v>
      </c>
      <c r="K15312" s="83" t="str">
        <f>IFERROR(IFERROR(VLOOKUP(I15312,'DE-PARA'!B:D,3,0),VLOOKUP(I15312,'DE-PARA'!C:D,2,0)),"NÃO ENCONTRADO")</f>
        <v>Outras Saídas</v>
      </c>
      <c r="L15312" s="50" t="str">
        <f>VLOOKUP(K15312,'Base -Receita-Despesa'!$B:$AS,1,FALSE)</f>
        <v>Outras Saídas</v>
      </c>
    </row>
    <row r="15313" spans="1:12" x14ac:dyDescent="0.3">
      <c r="A15313" s="82" t="str">
        <f t="shared" si="478"/>
        <v>2019</v>
      </c>
      <c r="B15313" s="260" t="s">
        <v>2228</v>
      </c>
      <c r="C15313" s="261" t="s">
        <v>138</v>
      </c>
      <c r="D15313" s="74" t="str">
        <f t="shared" si="479"/>
        <v>out/2019</v>
      </c>
      <c r="E15313" s="264">
        <v>43760</v>
      </c>
      <c r="F15313" s="262" t="s">
        <v>4772</v>
      </c>
      <c r="G15313" s="262" t="s">
        <v>2229</v>
      </c>
      <c r="H15313" s="270" t="s">
        <v>180</v>
      </c>
      <c r="I15313" s="270" t="s">
        <v>181</v>
      </c>
      <c r="J15313" s="275">
        <v>-2599.09</v>
      </c>
      <c r="K15313" s="83" t="str">
        <f>IFERROR(IFERROR(VLOOKUP(I15313,'DE-PARA'!B:D,3,0),VLOOKUP(I15313,'DE-PARA'!C:D,2,0)),"NÃO ENCONTRADO")</f>
        <v>Serviços</v>
      </c>
      <c r="L15313" s="50" t="str">
        <f>VLOOKUP(K15313,'Base -Receita-Despesa'!$B:$AS,1,FALSE)</f>
        <v>Serviços</v>
      </c>
    </row>
    <row r="15314" spans="1:12" x14ac:dyDescent="0.3">
      <c r="A15314" s="82" t="str">
        <f t="shared" si="478"/>
        <v>2019</v>
      </c>
      <c r="B15314" s="260" t="s">
        <v>2228</v>
      </c>
      <c r="C15314" s="261" t="s">
        <v>138</v>
      </c>
      <c r="D15314" s="74" t="str">
        <f t="shared" si="479"/>
        <v>out/2019</v>
      </c>
      <c r="E15314" s="264">
        <v>43760</v>
      </c>
      <c r="F15314" s="262" t="s">
        <v>4772</v>
      </c>
      <c r="G15314" s="262" t="s">
        <v>2229</v>
      </c>
      <c r="H15314" s="270" t="s">
        <v>180</v>
      </c>
      <c r="I15314" s="265" t="s">
        <v>562</v>
      </c>
      <c r="J15314" s="265">
        <v>-17.149999999999999</v>
      </c>
      <c r="K15314" s="83" t="str">
        <f>IFERROR(IFERROR(VLOOKUP(I15314,'DE-PARA'!B:D,3,0),VLOOKUP(I15314,'DE-PARA'!C:D,2,0)),"NÃO ENCONTRADO")</f>
        <v>Outras Saídas</v>
      </c>
      <c r="L15314" s="50" t="str">
        <f>VLOOKUP(K15314,'Base -Receita-Despesa'!$B:$AS,1,FALSE)</f>
        <v>Outras Saídas</v>
      </c>
    </row>
    <row r="15315" spans="1:12" x14ac:dyDescent="0.3">
      <c r="A15315" s="82" t="str">
        <f t="shared" si="478"/>
        <v>2019</v>
      </c>
      <c r="B15315" s="260" t="s">
        <v>2228</v>
      </c>
      <c r="C15315" s="261" t="s">
        <v>138</v>
      </c>
      <c r="D15315" s="74" t="str">
        <f t="shared" si="479"/>
        <v>out/2019</v>
      </c>
      <c r="E15315" s="264">
        <v>43760</v>
      </c>
      <c r="F15315" s="260" t="s">
        <v>1061</v>
      </c>
      <c r="G15315" s="260" t="s">
        <v>2229</v>
      </c>
      <c r="H15315" s="265" t="s">
        <v>4370</v>
      </c>
      <c r="I15315" s="265" t="s">
        <v>126</v>
      </c>
      <c r="J15315" s="266">
        <v>500000</v>
      </c>
      <c r="K15315" s="83" t="str">
        <f>IFERROR(IFERROR(VLOOKUP(I15315,'DE-PARA'!B:D,3,0),VLOOKUP(I15315,'DE-PARA'!C:D,2,0)),"NÃO ENCONTRADO")</f>
        <v>TEV – Transferências Entre Contas (Entradas)</v>
      </c>
      <c r="L15315" s="50" t="str">
        <f>VLOOKUP(K15315,'Base -Receita-Despesa'!$B:$AS,1,FALSE)</f>
        <v>TEV – Transferências Entre Contas (Entradas)</v>
      </c>
    </row>
    <row r="15316" spans="1:12" x14ac:dyDescent="0.3">
      <c r="A15316" s="82" t="str">
        <f t="shared" si="478"/>
        <v>2019</v>
      </c>
      <c r="B15316" s="260" t="s">
        <v>2228</v>
      </c>
      <c r="C15316" s="261" t="s">
        <v>138</v>
      </c>
      <c r="D15316" s="74" t="str">
        <f t="shared" si="479"/>
        <v>out/2019</v>
      </c>
      <c r="E15316" s="264">
        <v>43760</v>
      </c>
      <c r="F15316" s="260" t="s">
        <v>1061</v>
      </c>
      <c r="G15316" s="260" t="s">
        <v>2229</v>
      </c>
      <c r="H15316" s="265" t="s">
        <v>4370</v>
      </c>
      <c r="I15316" s="265" t="s">
        <v>126</v>
      </c>
      <c r="J15316" s="266">
        <v>4887713.76</v>
      </c>
      <c r="K15316" s="83" t="str">
        <f>IFERROR(IFERROR(VLOOKUP(I15316,'DE-PARA'!B:D,3,0),VLOOKUP(I15316,'DE-PARA'!C:D,2,0)),"NÃO ENCONTRADO")</f>
        <v>TEV – Transferências Entre Contas (Entradas)</v>
      </c>
      <c r="L15316" s="50" t="str">
        <f>VLOOKUP(K15316,'Base -Receita-Despesa'!$B:$AS,1,FALSE)</f>
        <v>TEV – Transferências Entre Contas (Entradas)</v>
      </c>
    </row>
    <row r="15317" spans="1:12" x14ac:dyDescent="0.3">
      <c r="A15317" s="82" t="str">
        <f t="shared" si="478"/>
        <v>2019</v>
      </c>
      <c r="B15317" s="260" t="s">
        <v>2228</v>
      </c>
      <c r="C15317" s="261" t="s">
        <v>138</v>
      </c>
      <c r="D15317" s="74" t="str">
        <f t="shared" si="479"/>
        <v>out/2019</v>
      </c>
      <c r="E15317" s="264">
        <v>43760</v>
      </c>
      <c r="F15317" s="262">
        <v>484943</v>
      </c>
      <c r="G15317" s="262" t="s">
        <v>2229</v>
      </c>
      <c r="H15317" s="270" t="s">
        <v>2377</v>
      </c>
      <c r="I15317" s="270" t="s">
        <v>846</v>
      </c>
      <c r="J15317" s="275">
        <v>-1576.18</v>
      </c>
      <c r="K15317" s="83" t="str">
        <f>IFERROR(IFERROR(VLOOKUP(I15317,'DE-PARA'!B:D,3,0),VLOOKUP(I15317,'DE-PARA'!C:D,2,0)),"NÃO ENCONTRADO")</f>
        <v>Pessoal</v>
      </c>
      <c r="L15317" s="50" t="str">
        <f>VLOOKUP(K15317,'Base -Receita-Despesa'!$B:$AS,1,FALSE)</f>
        <v>Pessoal</v>
      </c>
    </row>
    <row r="15318" spans="1:12" x14ac:dyDescent="0.3">
      <c r="A15318" s="82" t="str">
        <f t="shared" si="478"/>
        <v>2019</v>
      </c>
      <c r="B15318" s="260" t="s">
        <v>2228</v>
      </c>
      <c r="C15318" s="261" t="s">
        <v>138</v>
      </c>
      <c r="D15318" s="74" t="str">
        <f t="shared" si="479"/>
        <v>out/2019</v>
      </c>
      <c r="E15318" s="264">
        <v>43760</v>
      </c>
      <c r="F15318" s="262">
        <v>484943</v>
      </c>
      <c r="G15318" s="262" t="s">
        <v>2229</v>
      </c>
      <c r="H15318" s="270" t="s">
        <v>2377</v>
      </c>
      <c r="I15318" s="265" t="s">
        <v>562</v>
      </c>
      <c r="J15318" s="265">
        <v>-33.090000000000003</v>
      </c>
      <c r="K15318" s="83" t="str">
        <f>IFERROR(IFERROR(VLOOKUP(I15318,'DE-PARA'!B:D,3,0),VLOOKUP(I15318,'DE-PARA'!C:D,2,0)),"NÃO ENCONTRADO")</f>
        <v>Outras Saídas</v>
      </c>
      <c r="L15318" s="50" t="str">
        <f>VLOOKUP(K15318,'Base -Receita-Despesa'!$B:$AS,1,FALSE)</f>
        <v>Outras Saídas</v>
      </c>
    </row>
    <row r="15319" spans="1:12" x14ac:dyDescent="0.3">
      <c r="A15319" s="82" t="str">
        <f t="shared" si="478"/>
        <v>2019</v>
      </c>
      <c r="B15319" s="260" t="s">
        <v>2228</v>
      </c>
      <c r="C15319" s="261" t="s">
        <v>138</v>
      </c>
      <c r="D15319" s="74" t="str">
        <f t="shared" si="479"/>
        <v>out/2019</v>
      </c>
      <c r="E15319" s="264">
        <v>43760</v>
      </c>
      <c r="F15319" s="262">
        <v>324913602</v>
      </c>
      <c r="G15319" s="262" t="s">
        <v>2229</v>
      </c>
      <c r="H15319" s="270" t="s">
        <v>2470</v>
      </c>
      <c r="I15319" s="270" t="s">
        <v>190</v>
      </c>
      <c r="J15319" s="265">
        <v>-468.5</v>
      </c>
      <c r="K15319" s="83" t="str">
        <f>IFERROR(IFERROR(VLOOKUP(I15319,'DE-PARA'!B:D,3,0),VLOOKUP(I15319,'DE-PARA'!C:D,2,0)),"NÃO ENCONTRADO")</f>
        <v>Concessionárias (água, luz e telefone)</v>
      </c>
      <c r="L15319" s="50" t="str">
        <f>VLOOKUP(K15319,'Base -Receita-Despesa'!$B:$AS,1,FALSE)</f>
        <v>Concessionárias (água, luz e telefone)</v>
      </c>
    </row>
    <row r="15320" spans="1:12" x14ac:dyDescent="0.3">
      <c r="A15320" s="82" t="str">
        <f t="shared" si="478"/>
        <v>2019</v>
      </c>
      <c r="B15320" s="260" t="s">
        <v>2228</v>
      </c>
      <c r="C15320" s="261" t="s">
        <v>138</v>
      </c>
      <c r="D15320" s="74" t="str">
        <f t="shared" si="479"/>
        <v>out/2019</v>
      </c>
      <c r="E15320" s="264">
        <v>43760</v>
      </c>
      <c r="F15320" s="262">
        <v>326329706</v>
      </c>
      <c r="G15320" s="262" t="s">
        <v>2229</v>
      </c>
      <c r="H15320" s="270" t="s">
        <v>2470</v>
      </c>
      <c r="I15320" s="270" t="s">
        <v>190</v>
      </c>
      <c r="J15320" s="265">
        <v>-31.15</v>
      </c>
      <c r="K15320" s="83" t="str">
        <f>IFERROR(IFERROR(VLOOKUP(I15320,'DE-PARA'!B:D,3,0),VLOOKUP(I15320,'DE-PARA'!C:D,2,0)),"NÃO ENCONTRADO")</f>
        <v>Concessionárias (água, luz e telefone)</v>
      </c>
      <c r="L15320" s="50" t="str">
        <f>VLOOKUP(K15320,'Base -Receita-Despesa'!$B:$AS,1,FALSE)</f>
        <v>Concessionárias (água, luz e telefone)</v>
      </c>
    </row>
    <row r="15321" spans="1:12" x14ac:dyDescent="0.3">
      <c r="A15321" s="82" t="str">
        <f t="shared" si="478"/>
        <v>2019</v>
      </c>
      <c r="B15321" s="260" t="s">
        <v>2228</v>
      </c>
      <c r="C15321" s="261" t="s">
        <v>138</v>
      </c>
      <c r="D15321" s="74" t="str">
        <f t="shared" si="479"/>
        <v>out/2019</v>
      </c>
      <c r="E15321" s="264">
        <v>43760</v>
      </c>
      <c r="F15321" s="262">
        <v>324895060</v>
      </c>
      <c r="G15321" s="262" t="s">
        <v>2229</v>
      </c>
      <c r="H15321" s="270" t="s">
        <v>2470</v>
      </c>
      <c r="I15321" s="270" t="s">
        <v>190</v>
      </c>
      <c r="J15321" s="265">
        <v>-123.68</v>
      </c>
      <c r="K15321" s="83" t="str">
        <f>IFERROR(IFERROR(VLOOKUP(I15321,'DE-PARA'!B:D,3,0),VLOOKUP(I15321,'DE-PARA'!C:D,2,0)),"NÃO ENCONTRADO")</f>
        <v>Concessionárias (água, luz e telefone)</v>
      </c>
      <c r="L15321" s="50" t="str">
        <f>VLOOKUP(K15321,'Base -Receita-Despesa'!$B:$AS,1,FALSE)</f>
        <v>Concessionárias (água, luz e telefone)</v>
      </c>
    </row>
    <row r="15322" spans="1:12" x14ac:dyDescent="0.3">
      <c r="A15322" s="82" t="str">
        <f t="shared" si="478"/>
        <v>2019</v>
      </c>
      <c r="B15322" s="260" t="s">
        <v>2228</v>
      </c>
      <c r="C15322" s="261" t="s">
        <v>138</v>
      </c>
      <c r="D15322" s="74" t="str">
        <f t="shared" si="479"/>
        <v>out/2019</v>
      </c>
      <c r="E15322" s="264">
        <v>43760</v>
      </c>
      <c r="F15322" s="262">
        <v>380821202</v>
      </c>
      <c r="G15322" s="262" t="s">
        <v>2229</v>
      </c>
      <c r="H15322" s="270" t="s">
        <v>2470</v>
      </c>
      <c r="I15322" s="270" t="s">
        <v>190</v>
      </c>
      <c r="J15322" s="266">
        <v>-1174.74</v>
      </c>
      <c r="K15322" s="83" t="str">
        <f>IFERROR(IFERROR(VLOOKUP(I15322,'DE-PARA'!B:D,3,0),VLOOKUP(I15322,'DE-PARA'!C:D,2,0)),"NÃO ENCONTRADO")</f>
        <v>Concessionárias (água, luz e telefone)</v>
      </c>
      <c r="L15322" s="50" t="str">
        <f>VLOOKUP(K15322,'Base -Receita-Despesa'!$B:$AS,1,FALSE)</f>
        <v>Concessionárias (água, luz e telefone)</v>
      </c>
    </row>
    <row r="15323" spans="1:12" x14ac:dyDescent="0.3">
      <c r="A15323" s="82" t="str">
        <f t="shared" si="478"/>
        <v>2019</v>
      </c>
      <c r="B15323" s="260" t="s">
        <v>2228</v>
      </c>
      <c r="C15323" s="261" t="s">
        <v>138</v>
      </c>
      <c r="D15323" s="74" t="str">
        <f t="shared" si="479"/>
        <v>out/2019</v>
      </c>
      <c r="E15323" s="264">
        <v>43760</v>
      </c>
      <c r="F15323" s="262">
        <v>380821202</v>
      </c>
      <c r="G15323" s="262" t="s">
        <v>2229</v>
      </c>
      <c r="H15323" s="270" t="s">
        <v>2470</v>
      </c>
      <c r="I15323" s="270" t="s">
        <v>190</v>
      </c>
      <c r="J15323" s="266">
        <v>-1180.03</v>
      </c>
      <c r="K15323" s="83" t="str">
        <f>IFERROR(IFERROR(VLOOKUP(I15323,'DE-PARA'!B:D,3,0),VLOOKUP(I15323,'DE-PARA'!C:D,2,0)),"NÃO ENCONTRADO")</f>
        <v>Concessionárias (água, luz e telefone)</v>
      </c>
      <c r="L15323" s="50" t="str">
        <f>VLOOKUP(K15323,'Base -Receita-Despesa'!$B:$AS,1,FALSE)</f>
        <v>Concessionárias (água, luz e telefone)</v>
      </c>
    </row>
    <row r="15324" spans="1:12" x14ac:dyDescent="0.3">
      <c r="A15324" s="82" t="str">
        <f t="shared" si="478"/>
        <v>2019</v>
      </c>
      <c r="B15324" s="260" t="s">
        <v>2228</v>
      </c>
      <c r="C15324" s="261" t="s">
        <v>138</v>
      </c>
      <c r="D15324" s="74" t="str">
        <f t="shared" si="479"/>
        <v>out/2019</v>
      </c>
      <c r="E15324" s="264">
        <v>43760</v>
      </c>
      <c r="F15324" s="262">
        <v>87</v>
      </c>
      <c r="G15324" s="262" t="s">
        <v>2229</v>
      </c>
      <c r="H15324" s="270" t="s">
        <v>2351</v>
      </c>
      <c r="I15324" s="270" t="s">
        <v>145</v>
      </c>
      <c r="J15324" s="266">
        <v>-27466.5</v>
      </c>
      <c r="K15324" s="83" t="str">
        <f>IFERROR(IFERROR(VLOOKUP(I15324,'DE-PARA'!B:D,3,0),VLOOKUP(I15324,'DE-PARA'!C:D,2,0)),"NÃO ENCONTRADO")</f>
        <v>Serviços</v>
      </c>
      <c r="L15324" s="50" t="str">
        <f>VLOOKUP(K15324,'Base -Receita-Despesa'!$B:$AS,1,FALSE)</f>
        <v>Serviços</v>
      </c>
    </row>
    <row r="15325" spans="1:12" x14ac:dyDescent="0.3">
      <c r="A15325" s="82" t="str">
        <f t="shared" si="478"/>
        <v>2019</v>
      </c>
      <c r="B15325" s="260" t="s">
        <v>2228</v>
      </c>
      <c r="C15325" s="261" t="s">
        <v>138</v>
      </c>
      <c r="D15325" s="74" t="str">
        <f t="shared" si="479"/>
        <v>out/2019</v>
      </c>
      <c r="E15325" s="264">
        <v>43760</v>
      </c>
      <c r="F15325" s="262">
        <v>71854</v>
      </c>
      <c r="G15325" s="262" t="s">
        <v>2229</v>
      </c>
      <c r="H15325" s="270" t="s">
        <v>4383</v>
      </c>
      <c r="I15325" s="270" t="s">
        <v>2183</v>
      </c>
      <c r="J15325" s="275">
        <v>-2455.35</v>
      </c>
      <c r="K15325" s="83" t="str">
        <f>IFERROR(IFERROR(VLOOKUP(I15325,'DE-PARA'!B:D,3,0),VLOOKUP(I15325,'DE-PARA'!C:D,2,0)),"NÃO ENCONTRADO")</f>
        <v>Materiais</v>
      </c>
      <c r="L15325" s="50" t="str">
        <f>VLOOKUP(K15325,'Base -Receita-Despesa'!$B:$AS,1,FALSE)</f>
        <v>Materiais</v>
      </c>
    </row>
    <row r="15326" spans="1:12" x14ac:dyDescent="0.3">
      <c r="A15326" s="82" t="str">
        <f t="shared" si="478"/>
        <v>2019</v>
      </c>
      <c r="B15326" s="260" t="s">
        <v>2228</v>
      </c>
      <c r="C15326" s="261" t="s">
        <v>138</v>
      </c>
      <c r="D15326" s="74" t="str">
        <f t="shared" si="479"/>
        <v>out/2019</v>
      </c>
      <c r="E15326" s="264">
        <v>43760</v>
      </c>
      <c r="F15326" s="262">
        <v>71854</v>
      </c>
      <c r="G15326" s="262" t="s">
        <v>2229</v>
      </c>
      <c r="H15326" s="270" t="s">
        <v>4383</v>
      </c>
      <c r="I15326" s="265" t="s">
        <v>562</v>
      </c>
      <c r="J15326" s="265">
        <v>-53.2</v>
      </c>
      <c r="K15326" s="83" t="str">
        <f>IFERROR(IFERROR(VLOOKUP(I15326,'DE-PARA'!B:D,3,0),VLOOKUP(I15326,'DE-PARA'!C:D,2,0)),"NÃO ENCONTRADO")</f>
        <v>Outras Saídas</v>
      </c>
      <c r="L15326" s="50" t="str">
        <f>VLOOKUP(K15326,'Base -Receita-Despesa'!$B:$AS,1,FALSE)</f>
        <v>Outras Saídas</v>
      </c>
    </row>
    <row r="15327" spans="1:12" x14ac:dyDescent="0.3">
      <c r="A15327" s="82" t="str">
        <f t="shared" si="478"/>
        <v>2019</v>
      </c>
      <c r="B15327" s="260" t="s">
        <v>2228</v>
      </c>
      <c r="C15327" s="261" t="s">
        <v>138</v>
      </c>
      <c r="D15327" s="74" t="str">
        <f t="shared" si="479"/>
        <v>out/2019</v>
      </c>
      <c r="E15327" s="264">
        <v>43760</v>
      </c>
      <c r="F15327" s="262">
        <v>71304</v>
      </c>
      <c r="G15327" s="262" t="s">
        <v>2229</v>
      </c>
      <c r="H15327" s="270" t="s">
        <v>4383</v>
      </c>
      <c r="I15327" s="270" t="s">
        <v>2183</v>
      </c>
      <c r="J15327" s="275">
        <v>-4137.62</v>
      </c>
      <c r="K15327" s="83" t="str">
        <f>IFERROR(IFERROR(VLOOKUP(I15327,'DE-PARA'!B:D,3,0),VLOOKUP(I15327,'DE-PARA'!C:D,2,0)),"NÃO ENCONTRADO")</f>
        <v>Materiais</v>
      </c>
      <c r="L15327" s="50" t="str">
        <f>VLOOKUP(K15327,'Base -Receita-Despesa'!$B:$AS,1,FALSE)</f>
        <v>Materiais</v>
      </c>
    </row>
    <row r="15328" spans="1:12" x14ac:dyDescent="0.3">
      <c r="A15328" s="82" t="str">
        <f t="shared" si="478"/>
        <v>2019</v>
      </c>
      <c r="B15328" s="260" t="s">
        <v>2228</v>
      </c>
      <c r="C15328" s="261" t="s">
        <v>138</v>
      </c>
      <c r="D15328" s="74" t="str">
        <f t="shared" si="479"/>
        <v>out/2019</v>
      </c>
      <c r="E15328" s="264">
        <v>43760</v>
      </c>
      <c r="F15328" s="262">
        <v>71304</v>
      </c>
      <c r="G15328" s="262" t="s">
        <v>2229</v>
      </c>
      <c r="H15328" s="270" t="s">
        <v>4383</v>
      </c>
      <c r="I15328" s="265" t="s">
        <v>562</v>
      </c>
      <c r="J15328" s="265">
        <v>-110.35</v>
      </c>
      <c r="K15328" s="83" t="str">
        <f>IFERROR(IFERROR(VLOOKUP(I15328,'DE-PARA'!B:D,3,0),VLOOKUP(I15328,'DE-PARA'!C:D,2,0)),"NÃO ENCONTRADO")</f>
        <v>Outras Saídas</v>
      </c>
      <c r="L15328" s="50" t="str">
        <f>VLOOKUP(K15328,'Base -Receita-Despesa'!$B:$AS,1,FALSE)</f>
        <v>Outras Saídas</v>
      </c>
    </row>
    <row r="15329" spans="1:12" x14ac:dyDescent="0.3">
      <c r="A15329" s="82" t="str">
        <f t="shared" si="478"/>
        <v>2019</v>
      </c>
      <c r="B15329" s="260" t="s">
        <v>2240</v>
      </c>
      <c r="C15329" s="261" t="s">
        <v>138</v>
      </c>
      <c r="D15329" s="74" t="str">
        <f t="shared" si="479"/>
        <v>out/2019</v>
      </c>
      <c r="E15329" s="264">
        <v>43761</v>
      </c>
      <c r="F15329" s="260" t="s">
        <v>1261</v>
      </c>
      <c r="G15329" s="262" t="s">
        <v>2229</v>
      </c>
      <c r="H15329" s="265" t="s">
        <v>2338</v>
      </c>
      <c r="I15329" s="265" t="s">
        <v>135</v>
      </c>
      <c r="J15329" s="265">
        <v>-19.920000000000002</v>
      </c>
      <c r="K15329" s="83" t="str">
        <f>IFERROR(IFERROR(VLOOKUP(I15329,'DE-PARA'!B:D,3,0),VLOOKUP(I15329,'DE-PARA'!C:D,2,0)),"NÃO ENCONTRADO")</f>
        <v>Outras Saídas</v>
      </c>
      <c r="L15329" s="50" t="str">
        <f>VLOOKUP(K15329,'Base -Receita-Despesa'!$B:$AS,1,FALSE)</f>
        <v>Outras Saídas</v>
      </c>
    </row>
    <row r="15330" spans="1:12" x14ac:dyDescent="0.3">
      <c r="A15330" s="82" t="str">
        <f t="shared" si="478"/>
        <v>2019</v>
      </c>
      <c r="B15330" s="260" t="s">
        <v>2240</v>
      </c>
      <c r="C15330" s="261" t="s">
        <v>138</v>
      </c>
      <c r="D15330" s="74" t="str">
        <f t="shared" si="479"/>
        <v>out/2019</v>
      </c>
      <c r="E15330" s="264">
        <v>43761</v>
      </c>
      <c r="F15330" s="260" t="s">
        <v>1261</v>
      </c>
      <c r="G15330" s="262" t="s">
        <v>2229</v>
      </c>
      <c r="H15330" s="265" t="s">
        <v>2338</v>
      </c>
      <c r="I15330" s="265" t="s">
        <v>135</v>
      </c>
      <c r="J15330" s="265">
        <v>-12.26</v>
      </c>
      <c r="K15330" s="83" t="str">
        <f>IFERROR(IFERROR(VLOOKUP(I15330,'DE-PARA'!B:D,3,0),VLOOKUP(I15330,'DE-PARA'!C:D,2,0)),"NÃO ENCONTRADO")</f>
        <v>Outras Saídas</v>
      </c>
      <c r="L15330" s="50" t="str">
        <f>VLOOKUP(K15330,'Base -Receita-Despesa'!$B:$AS,1,FALSE)</f>
        <v>Outras Saídas</v>
      </c>
    </row>
    <row r="15331" spans="1:12" x14ac:dyDescent="0.3">
      <c r="A15331" s="82" t="str">
        <f t="shared" si="478"/>
        <v>2019</v>
      </c>
      <c r="B15331" s="260" t="s">
        <v>2240</v>
      </c>
      <c r="C15331" s="261" t="s">
        <v>138</v>
      </c>
      <c r="D15331" s="74" t="str">
        <f t="shared" si="479"/>
        <v>out/2019</v>
      </c>
      <c r="E15331" s="264">
        <v>43761</v>
      </c>
      <c r="F15331" s="260" t="s">
        <v>1070</v>
      </c>
      <c r="G15331" s="262" t="s">
        <v>2229</v>
      </c>
      <c r="H15331" s="265" t="s">
        <v>3777</v>
      </c>
      <c r="I15331" s="265" t="s">
        <v>2237</v>
      </c>
      <c r="J15331" s="265">
        <v>32.18</v>
      </c>
      <c r="K15331" s="83" t="str">
        <f>IFERROR(IFERROR(VLOOKUP(I15331,'DE-PARA'!B:D,3,0),VLOOKUP(I15331,'DE-PARA'!C:D,2,0)),"NÃO ENCONTRADO")</f>
        <v>Entrada Conta Aplicação (+)</v>
      </c>
      <c r="L15331" s="50" t="str">
        <f>VLOOKUP(K15331,'Base -Receita-Despesa'!$B:$AS,1,FALSE)</f>
        <v>ENTRADA CONTA APLICAÇÃO (+)</v>
      </c>
    </row>
    <row r="15332" spans="1:12" x14ac:dyDescent="0.3">
      <c r="A15332" s="82" t="str">
        <f t="shared" si="478"/>
        <v>2019</v>
      </c>
      <c r="B15332" s="260" t="s">
        <v>2228</v>
      </c>
      <c r="C15332" s="261" t="s">
        <v>138</v>
      </c>
      <c r="D15332" s="74" t="str">
        <f t="shared" si="479"/>
        <v>out/2019</v>
      </c>
      <c r="E15332" s="264">
        <v>43761</v>
      </c>
      <c r="F15332" s="262">
        <v>39999</v>
      </c>
      <c r="G15332" s="262" t="s">
        <v>2229</v>
      </c>
      <c r="H15332" s="270" t="s">
        <v>2231</v>
      </c>
      <c r="I15332" s="270" t="s">
        <v>2185</v>
      </c>
      <c r="J15332" s="270">
        <v>-950</v>
      </c>
      <c r="K15332" s="83" t="str">
        <f>IFERROR(IFERROR(VLOOKUP(I15332,'DE-PARA'!B:D,3,0),VLOOKUP(I15332,'DE-PARA'!C:D,2,0)),"NÃO ENCONTRADO")</f>
        <v>Materiais</v>
      </c>
      <c r="L15332" s="50" t="str">
        <f>VLOOKUP(K15332,'Base -Receita-Despesa'!$B:$AS,1,FALSE)</f>
        <v>Materiais</v>
      </c>
    </row>
    <row r="15333" spans="1:12" x14ac:dyDescent="0.3">
      <c r="A15333" s="82" t="str">
        <f t="shared" si="478"/>
        <v>2019</v>
      </c>
      <c r="B15333" s="260" t="s">
        <v>2228</v>
      </c>
      <c r="C15333" s="261" t="s">
        <v>138</v>
      </c>
      <c r="D15333" s="74" t="str">
        <f t="shared" si="479"/>
        <v>out/2019</v>
      </c>
      <c r="E15333" s="264">
        <v>43761</v>
      </c>
      <c r="F15333" s="262">
        <v>3431</v>
      </c>
      <c r="G15333" s="262" t="s">
        <v>2229</v>
      </c>
      <c r="H15333" s="270" t="s">
        <v>2231</v>
      </c>
      <c r="I15333" s="270" t="s">
        <v>2185</v>
      </c>
      <c r="J15333" s="275">
        <v>-2411.9499999999998</v>
      </c>
      <c r="K15333" s="83" t="str">
        <f>IFERROR(IFERROR(VLOOKUP(I15333,'DE-PARA'!B:D,3,0),VLOOKUP(I15333,'DE-PARA'!C:D,2,0)),"NÃO ENCONTRADO")</f>
        <v>Materiais</v>
      </c>
      <c r="L15333" s="50" t="str">
        <f>VLOOKUP(K15333,'Base -Receita-Despesa'!$B:$AS,1,FALSE)</f>
        <v>Materiais</v>
      </c>
    </row>
    <row r="15334" spans="1:12" x14ac:dyDescent="0.3">
      <c r="A15334" s="82" t="str">
        <f t="shared" si="478"/>
        <v>2019</v>
      </c>
      <c r="B15334" s="260" t="s">
        <v>2228</v>
      </c>
      <c r="C15334" s="261" t="s">
        <v>138</v>
      </c>
      <c r="D15334" s="74" t="str">
        <f t="shared" si="479"/>
        <v>out/2019</v>
      </c>
      <c r="E15334" s="264">
        <v>43761</v>
      </c>
      <c r="F15334" s="262">
        <v>4154</v>
      </c>
      <c r="G15334" s="262" t="s">
        <v>2229</v>
      </c>
      <c r="H15334" s="270" t="s">
        <v>2231</v>
      </c>
      <c r="I15334" s="270" t="s">
        <v>2185</v>
      </c>
      <c r="J15334" s="275">
        <v>-3243.49</v>
      </c>
      <c r="K15334" s="83" t="str">
        <f>IFERROR(IFERROR(VLOOKUP(I15334,'DE-PARA'!B:D,3,0),VLOOKUP(I15334,'DE-PARA'!C:D,2,0)),"NÃO ENCONTRADO")</f>
        <v>Materiais</v>
      </c>
      <c r="L15334" s="50" t="str">
        <f>VLOOKUP(K15334,'Base -Receita-Despesa'!$B:$AS,1,FALSE)</f>
        <v>Materiais</v>
      </c>
    </row>
    <row r="15335" spans="1:12" x14ac:dyDescent="0.3">
      <c r="A15335" s="82" t="str">
        <f t="shared" si="478"/>
        <v>2019</v>
      </c>
      <c r="B15335" s="260" t="s">
        <v>2228</v>
      </c>
      <c r="C15335" s="261" t="s">
        <v>138</v>
      </c>
      <c r="D15335" s="74" t="str">
        <f t="shared" si="479"/>
        <v>out/2019</v>
      </c>
      <c r="E15335" s="264">
        <v>43761</v>
      </c>
      <c r="F15335" s="262">
        <v>3452</v>
      </c>
      <c r="G15335" s="262" t="s">
        <v>2229</v>
      </c>
      <c r="H15335" s="270" t="s">
        <v>2231</v>
      </c>
      <c r="I15335" s="270" t="s">
        <v>2185</v>
      </c>
      <c r="J15335" s="275">
        <v>-1855.14</v>
      </c>
      <c r="K15335" s="83" t="str">
        <f>IFERROR(IFERROR(VLOOKUP(I15335,'DE-PARA'!B:D,3,0),VLOOKUP(I15335,'DE-PARA'!C:D,2,0)),"NÃO ENCONTRADO")</f>
        <v>Materiais</v>
      </c>
      <c r="L15335" s="50" t="str">
        <f>VLOOKUP(K15335,'Base -Receita-Despesa'!$B:$AS,1,FALSE)</f>
        <v>Materiais</v>
      </c>
    </row>
    <row r="15336" spans="1:12" x14ac:dyDescent="0.3">
      <c r="A15336" s="82" t="str">
        <f t="shared" si="478"/>
        <v>2019</v>
      </c>
      <c r="B15336" s="260" t="s">
        <v>2228</v>
      </c>
      <c r="C15336" s="261" t="s">
        <v>138</v>
      </c>
      <c r="D15336" s="74" t="str">
        <f t="shared" si="479"/>
        <v>out/2019</v>
      </c>
      <c r="E15336" s="264">
        <v>43761</v>
      </c>
      <c r="F15336" s="262">
        <v>4163</v>
      </c>
      <c r="G15336" s="262" t="s">
        <v>2229</v>
      </c>
      <c r="H15336" s="270" t="s">
        <v>2231</v>
      </c>
      <c r="I15336" s="270" t="s">
        <v>2185</v>
      </c>
      <c r="J15336" s="275">
        <v>-4158.7</v>
      </c>
      <c r="K15336" s="83" t="str">
        <f>IFERROR(IFERROR(VLOOKUP(I15336,'DE-PARA'!B:D,3,0),VLOOKUP(I15336,'DE-PARA'!C:D,2,0)),"NÃO ENCONTRADO")</f>
        <v>Materiais</v>
      </c>
      <c r="L15336" s="50" t="str">
        <f>VLOOKUP(K15336,'Base -Receita-Despesa'!$B:$AS,1,FALSE)</f>
        <v>Materiais</v>
      </c>
    </row>
    <row r="15337" spans="1:12" x14ac:dyDescent="0.3">
      <c r="A15337" s="82" t="str">
        <f t="shared" si="478"/>
        <v>2019</v>
      </c>
      <c r="B15337" s="260" t="s">
        <v>2228</v>
      </c>
      <c r="C15337" s="261" t="s">
        <v>138</v>
      </c>
      <c r="D15337" s="74" t="str">
        <f t="shared" si="479"/>
        <v>out/2019</v>
      </c>
      <c r="E15337" s="264">
        <v>43761</v>
      </c>
      <c r="F15337" s="262">
        <v>3467</v>
      </c>
      <c r="G15337" s="262" t="s">
        <v>2229</v>
      </c>
      <c r="H15337" s="270" t="s">
        <v>2231</v>
      </c>
      <c r="I15337" s="270" t="s">
        <v>2185</v>
      </c>
      <c r="J15337" s="275">
        <v>-4527.1400000000003</v>
      </c>
      <c r="K15337" s="83" t="str">
        <f>IFERROR(IFERROR(VLOOKUP(I15337,'DE-PARA'!B:D,3,0),VLOOKUP(I15337,'DE-PARA'!C:D,2,0)),"NÃO ENCONTRADO")</f>
        <v>Materiais</v>
      </c>
      <c r="L15337" s="50" t="str">
        <f>VLOOKUP(K15337,'Base -Receita-Despesa'!$B:$AS,1,FALSE)</f>
        <v>Materiais</v>
      </c>
    </row>
    <row r="15338" spans="1:12" x14ac:dyDescent="0.3">
      <c r="A15338" s="82" t="str">
        <f t="shared" ref="A15338:A15401" si="480">IF(K15338="NÃO ENCONTRADO",0,RIGHT(D15338,4))</f>
        <v>2019</v>
      </c>
      <c r="B15338" s="260" t="s">
        <v>2228</v>
      </c>
      <c r="C15338" s="261" t="s">
        <v>138</v>
      </c>
      <c r="D15338" s="74" t="str">
        <f t="shared" si="479"/>
        <v>out/2019</v>
      </c>
      <c r="E15338" s="264">
        <v>43761</v>
      </c>
      <c r="F15338" s="262">
        <v>81041</v>
      </c>
      <c r="G15338" s="262" t="s">
        <v>2229</v>
      </c>
      <c r="H15338" s="270" t="s">
        <v>2231</v>
      </c>
      <c r="I15338" s="270" t="s">
        <v>2185</v>
      </c>
      <c r="J15338" s="275">
        <v>-1320</v>
      </c>
      <c r="K15338" s="83" t="str">
        <f>IFERROR(IFERROR(VLOOKUP(I15338,'DE-PARA'!B:D,3,0),VLOOKUP(I15338,'DE-PARA'!C:D,2,0)),"NÃO ENCONTRADO")</f>
        <v>Materiais</v>
      </c>
      <c r="L15338" s="50" t="str">
        <f>VLOOKUP(K15338,'Base -Receita-Despesa'!$B:$AS,1,FALSE)</f>
        <v>Materiais</v>
      </c>
    </row>
    <row r="15339" spans="1:12" x14ac:dyDescent="0.3">
      <c r="A15339" s="82" t="str">
        <f t="shared" si="480"/>
        <v>2019</v>
      </c>
      <c r="B15339" s="260" t="s">
        <v>2228</v>
      </c>
      <c r="C15339" s="261" t="s">
        <v>138</v>
      </c>
      <c r="D15339" s="74" t="str">
        <f t="shared" si="479"/>
        <v>out/2019</v>
      </c>
      <c r="E15339" s="264">
        <v>43761</v>
      </c>
      <c r="F15339" s="262">
        <v>4181</v>
      </c>
      <c r="G15339" s="262" t="s">
        <v>2229</v>
      </c>
      <c r="H15339" s="270" t="s">
        <v>2231</v>
      </c>
      <c r="I15339" s="270" t="s">
        <v>2185</v>
      </c>
      <c r="J15339" s="275">
        <v>-4485.6000000000004</v>
      </c>
      <c r="K15339" s="83" t="str">
        <f>IFERROR(IFERROR(VLOOKUP(I15339,'DE-PARA'!B:D,3,0),VLOOKUP(I15339,'DE-PARA'!C:D,2,0)),"NÃO ENCONTRADO")</f>
        <v>Materiais</v>
      </c>
      <c r="L15339" s="50" t="str">
        <f>VLOOKUP(K15339,'Base -Receita-Despesa'!$B:$AS,1,FALSE)</f>
        <v>Materiais</v>
      </c>
    </row>
    <row r="15340" spans="1:12" x14ac:dyDescent="0.3">
      <c r="A15340" s="82" t="str">
        <f t="shared" si="480"/>
        <v>2019</v>
      </c>
      <c r="B15340" s="260" t="s">
        <v>2228</v>
      </c>
      <c r="C15340" s="261" t="s">
        <v>138</v>
      </c>
      <c r="D15340" s="74" t="str">
        <f t="shared" si="479"/>
        <v>out/2019</v>
      </c>
      <c r="E15340" s="264">
        <v>43761</v>
      </c>
      <c r="F15340" s="262">
        <v>4191</v>
      </c>
      <c r="G15340" s="262" t="s">
        <v>2229</v>
      </c>
      <c r="H15340" s="270" t="s">
        <v>2231</v>
      </c>
      <c r="I15340" s="270" t="s">
        <v>2185</v>
      </c>
      <c r="J15340" s="275">
        <v>-1855.53</v>
      </c>
      <c r="K15340" s="83" t="str">
        <f>IFERROR(IFERROR(VLOOKUP(I15340,'DE-PARA'!B:D,3,0),VLOOKUP(I15340,'DE-PARA'!C:D,2,0)),"NÃO ENCONTRADO")</f>
        <v>Materiais</v>
      </c>
      <c r="L15340" s="50" t="str">
        <f>VLOOKUP(K15340,'Base -Receita-Despesa'!$B:$AS,1,FALSE)</f>
        <v>Materiais</v>
      </c>
    </row>
    <row r="15341" spans="1:12" x14ac:dyDescent="0.3">
      <c r="A15341" s="82" t="str">
        <f t="shared" si="480"/>
        <v>2019</v>
      </c>
      <c r="B15341" s="260" t="s">
        <v>2228</v>
      </c>
      <c r="C15341" s="261" t="s">
        <v>138</v>
      </c>
      <c r="D15341" s="74" t="str">
        <f t="shared" si="479"/>
        <v>out/2019</v>
      </c>
      <c r="E15341" s="264">
        <v>43761</v>
      </c>
      <c r="F15341" s="262">
        <v>4133</v>
      </c>
      <c r="G15341" s="262" t="s">
        <v>2229</v>
      </c>
      <c r="H15341" s="270" t="s">
        <v>2231</v>
      </c>
      <c r="I15341" s="270" t="s">
        <v>2185</v>
      </c>
      <c r="J15341" s="275">
        <v>-1907.88</v>
      </c>
      <c r="K15341" s="83" t="str">
        <f>IFERROR(IFERROR(VLOOKUP(I15341,'DE-PARA'!B:D,3,0),VLOOKUP(I15341,'DE-PARA'!C:D,2,0)),"NÃO ENCONTRADO")</f>
        <v>Materiais</v>
      </c>
      <c r="L15341" s="50" t="str">
        <f>VLOOKUP(K15341,'Base -Receita-Despesa'!$B:$AS,1,FALSE)</f>
        <v>Materiais</v>
      </c>
    </row>
    <row r="15342" spans="1:12" x14ac:dyDescent="0.3">
      <c r="A15342" s="82" t="str">
        <f t="shared" si="480"/>
        <v>2019</v>
      </c>
      <c r="B15342" s="260" t="s">
        <v>2228</v>
      </c>
      <c r="C15342" s="261" t="s">
        <v>138</v>
      </c>
      <c r="D15342" s="74" t="str">
        <f t="shared" si="479"/>
        <v>out/2019</v>
      </c>
      <c r="E15342" s="264">
        <v>43761</v>
      </c>
      <c r="F15342" s="276">
        <v>4051</v>
      </c>
      <c r="G15342" s="276" t="s">
        <v>2229</v>
      </c>
      <c r="H15342" s="280" t="s">
        <v>2231</v>
      </c>
      <c r="I15342" s="280" t="s">
        <v>2185</v>
      </c>
      <c r="J15342" s="281">
        <v>-4112.13</v>
      </c>
      <c r="K15342" s="83" t="str">
        <f>IFERROR(IFERROR(VLOOKUP(I15342,'DE-PARA'!B:D,3,0),VLOOKUP(I15342,'DE-PARA'!C:D,2,0)),"NÃO ENCONTRADO")</f>
        <v>Materiais</v>
      </c>
      <c r="L15342" s="50" t="str">
        <f>VLOOKUP(K15342,'Base -Receita-Despesa'!$B:$AS,1,FALSE)</f>
        <v>Materiais</v>
      </c>
    </row>
    <row r="15343" spans="1:12" x14ac:dyDescent="0.3">
      <c r="A15343" s="82" t="str">
        <f t="shared" si="480"/>
        <v>2019</v>
      </c>
      <c r="B15343" s="260" t="s">
        <v>2228</v>
      </c>
      <c r="C15343" s="261" t="s">
        <v>138</v>
      </c>
      <c r="D15343" s="74" t="str">
        <f t="shared" si="479"/>
        <v>out/2019</v>
      </c>
      <c r="E15343" s="264">
        <v>43761</v>
      </c>
      <c r="F15343" s="262">
        <v>2342573</v>
      </c>
      <c r="G15343" s="262" t="s">
        <v>2229</v>
      </c>
      <c r="H15343" s="270" t="s">
        <v>2684</v>
      </c>
      <c r="I15343" s="270" t="s">
        <v>145</v>
      </c>
      <c r="J15343" s="275">
        <v>-7218.65</v>
      </c>
      <c r="K15343" s="83" t="str">
        <f>IFERROR(IFERROR(VLOOKUP(I15343,'DE-PARA'!B:D,3,0),VLOOKUP(I15343,'DE-PARA'!C:D,2,0)),"NÃO ENCONTRADO")</f>
        <v>Serviços</v>
      </c>
      <c r="L15343" s="50" t="str">
        <f>VLOOKUP(K15343,'Base -Receita-Despesa'!$B:$AS,1,FALSE)</f>
        <v>Serviços</v>
      </c>
    </row>
    <row r="15344" spans="1:12" x14ac:dyDescent="0.3">
      <c r="A15344" s="82" t="str">
        <f t="shared" si="480"/>
        <v>2019</v>
      </c>
      <c r="B15344" s="260" t="s">
        <v>2228</v>
      </c>
      <c r="C15344" s="261" t="s">
        <v>138</v>
      </c>
      <c r="D15344" s="74" t="str">
        <f t="shared" si="479"/>
        <v>out/2019</v>
      </c>
      <c r="E15344" s="264">
        <v>43761</v>
      </c>
      <c r="F15344" s="262">
        <v>2342573</v>
      </c>
      <c r="G15344" s="262" t="s">
        <v>2229</v>
      </c>
      <c r="H15344" s="270" t="s">
        <v>2684</v>
      </c>
      <c r="I15344" s="265" t="s">
        <v>562</v>
      </c>
      <c r="J15344" s="265">
        <v>-180.46</v>
      </c>
      <c r="K15344" s="83" t="str">
        <f>IFERROR(IFERROR(VLOOKUP(I15344,'DE-PARA'!B:D,3,0),VLOOKUP(I15344,'DE-PARA'!C:D,2,0)),"NÃO ENCONTRADO")</f>
        <v>Outras Saídas</v>
      </c>
      <c r="L15344" s="50" t="str">
        <f>VLOOKUP(K15344,'Base -Receita-Despesa'!$B:$AS,1,FALSE)</f>
        <v>Outras Saídas</v>
      </c>
    </row>
    <row r="15345" spans="1:12" x14ac:dyDescent="0.3">
      <c r="A15345" s="82" t="str">
        <f t="shared" si="480"/>
        <v>2019</v>
      </c>
      <c r="B15345" s="260" t="s">
        <v>2228</v>
      </c>
      <c r="C15345" s="261" t="s">
        <v>138</v>
      </c>
      <c r="D15345" s="74" t="str">
        <f t="shared" si="479"/>
        <v>out/2019</v>
      </c>
      <c r="E15345" s="264">
        <v>43761</v>
      </c>
      <c r="F15345" s="260" t="s">
        <v>4374</v>
      </c>
      <c r="G15345" s="262" t="s">
        <v>2229</v>
      </c>
      <c r="H15345" s="265" t="s">
        <v>72</v>
      </c>
      <c r="I15345" s="265" t="s">
        <v>1064</v>
      </c>
      <c r="J15345" s="266">
        <v>-2000000</v>
      </c>
      <c r="K15345" s="83" t="str">
        <f>IFERROR(IFERROR(VLOOKUP(I15345,'DE-PARA'!B:D,3,0),VLOOKUP(I15345,'DE-PARA'!C:D,2,0)),"NÃO ENCONTRADO")</f>
        <v>Saídas Da C/A Por Regates (-)</v>
      </c>
      <c r="L15345" s="50" t="str">
        <f>VLOOKUP(K15345,'Base -Receita-Despesa'!$B:$AS,1,FALSE)</f>
        <v>SAÍDAS DA C/A POR REGATES (-)</v>
      </c>
    </row>
    <row r="15346" spans="1:12" x14ac:dyDescent="0.3">
      <c r="A15346" s="82" t="str">
        <f t="shared" si="480"/>
        <v>2019</v>
      </c>
      <c r="B15346" s="260" t="s">
        <v>2228</v>
      </c>
      <c r="C15346" s="261" t="s">
        <v>138</v>
      </c>
      <c r="D15346" s="74" t="str">
        <f t="shared" si="479"/>
        <v>out/2019</v>
      </c>
      <c r="E15346" s="264">
        <v>43761</v>
      </c>
      <c r="F15346" s="262">
        <v>162437</v>
      </c>
      <c r="G15346" s="262" t="s">
        <v>2229</v>
      </c>
      <c r="H15346" s="270" t="s">
        <v>1337</v>
      </c>
      <c r="I15346" s="270" t="s">
        <v>145</v>
      </c>
      <c r="J15346" s="265">
        <v>-629.44000000000005</v>
      </c>
      <c r="K15346" s="83" t="str">
        <f>IFERROR(IFERROR(VLOOKUP(I15346,'DE-PARA'!B:D,3,0),VLOOKUP(I15346,'DE-PARA'!C:D,2,0)),"NÃO ENCONTRADO")</f>
        <v>Serviços</v>
      </c>
      <c r="L15346" s="50" t="str">
        <f>VLOOKUP(K15346,'Base -Receita-Despesa'!$B:$AS,1,FALSE)</f>
        <v>Serviços</v>
      </c>
    </row>
    <row r="15347" spans="1:12" x14ac:dyDescent="0.3">
      <c r="A15347" s="82" t="str">
        <f t="shared" si="480"/>
        <v>2019</v>
      </c>
      <c r="B15347" s="260" t="s">
        <v>2228</v>
      </c>
      <c r="C15347" s="261" t="s">
        <v>138</v>
      </c>
      <c r="D15347" s="74" t="str">
        <f t="shared" si="479"/>
        <v>out/2019</v>
      </c>
      <c r="E15347" s="264">
        <v>43761</v>
      </c>
      <c r="F15347" s="262">
        <v>159905</v>
      </c>
      <c r="G15347" s="262" t="s">
        <v>2229</v>
      </c>
      <c r="H15347" s="270" t="s">
        <v>1337</v>
      </c>
      <c r="I15347" s="270" t="s">
        <v>145</v>
      </c>
      <c r="J15347" s="265">
        <v>-629.44000000000005</v>
      </c>
      <c r="K15347" s="83" t="str">
        <f>IFERROR(IFERROR(VLOOKUP(I15347,'DE-PARA'!B:D,3,0),VLOOKUP(I15347,'DE-PARA'!C:D,2,0)),"NÃO ENCONTRADO")</f>
        <v>Serviços</v>
      </c>
      <c r="L15347" s="50" t="str">
        <f>VLOOKUP(K15347,'Base -Receita-Despesa'!$B:$AS,1,FALSE)</f>
        <v>Serviços</v>
      </c>
    </row>
    <row r="15348" spans="1:12" x14ac:dyDescent="0.3">
      <c r="A15348" s="82" t="str">
        <f t="shared" si="480"/>
        <v>2019</v>
      </c>
      <c r="B15348" s="260" t="s">
        <v>2228</v>
      </c>
      <c r="C15348" s="261" t="s">
        <v>138</v>
      </c>
      <c r="D15348" s="74" t="str">
        <f t="shared" si="479"/>
        <v>out/2019</v>
      </c>
      <c r="E15348" s="264">
        <v>43761</v>
      </c>
      <c r="F15348" s="276">
        <v>29344</v>
      </c>
      <c r="G15348" s="262" t="s">
        <v>2229</v>
      </c>
      <c r="H15348" s="280" t="s">
        <v>4773</v>
      </c>
      <c r="I15348" s="280" t="s">
        <v>2183</v>
      </c>
      <c r="J15348" s="265">
        <v>-579</v>
      </c>
      <c r="K15348" s="83" t="str">
        <f>IFERROR(IFERROR(VLOOKUP(I15348,'DE-PARA'!B:D,3,0),VLOOKUP(I15348,'DE-PARA'!C:D,2,0)),"NÃO ENCONTRADO")</f>
        <v>Materiais</v>
      </c>
      <c r="L15348" s="50" t="str">
        <f>VLOOKUP(K15348,'Base -Receita-Despesa'!$B:$AS,1,FALSE)</f>
        <v>Materiais</v>
      </c>
    </row>
    <row r="15349" spans="1:12" x14ac:dyDescent="0.3">
      <c r="A15349" s="82" t="str">
        <f t="shared" si="480"/>
        <v>2019</v>
      </c>
      <c r="B15349" s="260" t="s">
        <v>2228</v>
      </c>
      <c r="C15349" s="261" t="s">
        <v>138</v>
      </c>
      <c r="D15349" s="74" t="str">
        <f t="shared" si="479"/>
        <v>out/2019</v>
      </c>
      <c r="E15349" s="264">
        <v>43761</v>
      </c>
      <c r="F15349" s="260" t="s">
        <v>1261</v>
      </c>
      <c r="G15349" s="262" t="s">
        <v>2229</v>
      </c>
      <c r="H15349" s="265" t="s">
        <v>262</v>
      </c>
      <c r="I15349" s="265" t="s">
        <v>135</v>
      </c>
      <c r="J15349" s="265">
        <v>-135.30000000000001</v>
      </c>
      <c r="K15349" s="83" t="str">
        <f>IFERROR(IFERROR(VLOOKUP(I15349,'DE-PARA'!B:D,3,0),VLOOKUP(I15349,'DE-PARA'!C:D,2,0)),"NÃO ENCONTRADO")</f>
        <v>Outras Saídas</v>
      </c>
      <c r="L15349" s="50" t="str">
        <f>VLOOKUP(K15349,'Base -Receita-Despesa'!$B:$AS,1,FALSE)</f>
        <v>Outras Saídas</v>
      </c>
    </row>
    <row r="15350" spans="1:12" x14ac:dyDescent="0.3">
      <c r="A15350" s="82" t="str">
        <f t="shared" si="480"/>
        <v>2019</v>
      </c>
      <c r="B15350" s="260" t="s">
        <v>2228</v>
      </c>
      <c r="C15350" s="261" t="s">
        <v>138</v>
      </c>
      <c r="D15350" s="74" t="str">
        <f t="shared" si="479"/>
        <v>out/2019</v>
      </c>
      <c r="E15350" s="264">
        <v>43761</v>
      </c>
      <c r="F15350" s="262" t="s">
        <v>4517</v>
      </c>
      <c r="G15350" s="262" t="s">
        <v>2229</v>
      </c>
      <c r="H15350" s="270" t="s">
        <v>4555</v>
      </c>
      <c r="I15350" s="270" t="s">
        <v>2209</v>
      </c>
      <c r="J15350" s="265">
        <v>-423.16</v>
      </c>
      <c r="K15350" s="83" t="str">
        <f>IFERROR(IFERROR(VLOOKUP(I15350,'DE-PARA'!B:D,3,0),VLOOKUP(I15350,'DE-PARA'!C:D,2,0)),"NÃO ENCONTRADO")</f>
        <v>Despesas com Viagens</v>
      </c>
      <c r="L15350" s="50" t="str">
        <f>VLOOKUP(K15350,'Base -Receita-Despesa'!$B:$AS,1,FALSE)</f>
        <v>Despesas com Viagens</v>
      </c>
    </row>
    <row r="15351" spans="1:12" x14ac:dyDescent="0.3">
      <c r="A15351" s="82" t="str">
        <f t="shared" si="480"/>
        <v>2019</v>
      </c>
      <c r="B15351" s="260" t="s">
        <v>2228</v>
      </c>
      <c r="C15351" s="261" t="s">
        <v>138</v>
      </c>
      <c r="D15351" s="74" t="str">
        <f t="shared" si="479"/>
        <v>out/2019</v>
      </c>
      <c r="E15351" s="264">
        <v>43761</v>
      </c>
      <c r="F15351" s="262">
        <v>751</v>
      </c>
      <c r="G15351" s="262" t="s">
        <v>2229</v>
      </c>
      <c r="H15351" s="270" t="s">
        <v>4589</v>
      </c>
      <c r="I15351" s="270" t="s">
        <v>2209</v>
      </c>
      <c r="J15351" s="266">
        <v>-4014.57</v>
      </c>
      <c r="K15351" s="83" t="str">
        <f>IFERROR(IFERROR(VLOOKUP(I15351,'DE-PARA'!B:D,3,0),VLOOKUP(I15351,'DE-PARA'!C:D,2,0)),"NÃO ENCONTRADO")</f>
        <v>Despesas com Viagens</v>
      </c>
      <c r="L15351" s="50" t="str">
        <f>VLOOKUP(K15351,'Base -Receita-Despesa'!$B:$AS,1,FALSE)</f>
        <v>Despesas com Viagens</v>
      </c>
    </row>
    <row r="15352" spans="1:12" x14ac:dyDescent="0.3">
      <c r="A15352" s="82" t="str">
        <f t="shared" si="480"/>
        <v>2019</v>
      </c>
      <c r="B15352" s="260" t="s">
        <v>2228</v>
      </c>
      <c r="C15352" s="261" t="s">
        <v>138</v>
      </c>
      <c r="D15352" s="74" t="str">
        <f t="shared" si="479"/>
        <v>out/2019</v>
      </c>
      <c r="E15352" s="264">
        <v>43761</v>
      </c>
      <c r="F15352" s="262" t="s">
        <v>4774</v>
      </c>
      <c r="G15352" s="262" t="s">
        <v>2229</v>
      </c>
      <c r="H15352" s="270" t="s">
        <v>4736</v>
      </c>
      <c r="I15352" s="270" t="s">
        <v>179</v>
      </c>
      <c r="J15352" s="275">
        <v>-1545.14</v>
      </c>
      <c r="K15352" s="83" t="str">
        <f>IFERROR(IFERROR(VLOOKUP(I15352,'DE-PARA'!B:D,3,0),VLOOKUP(I15352,'DE-PARA'!C:D,2,0)),"NÃO ENCONTRADO")</f>
        <v>Serviços</v>
      </c>
      <c r="L15352" s="50" t="str">
        <f>VLOOKUP(K15352,'Base -Receita-Despesa'!$B:$AS,1,FALSE)</f>
        <v>Serviços</v>
      </c>
    </row>
    <row r="15353" spans="1:12" x14ac:dyDescent="0.3">
      <c r="A15353" s="82" t="str">
        <f t="shared" si="480"/>
        <v>2019</v>
      </c>
      <c r="B15353" s="260" t="s">
        <v>2228</v>
      </c>
      <c r="C15353" s="261" t="s">
        <v>138</v>
      </c>
      <c r="D15353" s="74" t="str">
        <f t="shared" si="479"/>
        <v>out/2019</v>
      </c>
      <c r="E15353" s="264">
        <v>43761</v>
      </c>
      <c r="F15353" s="262" t="s">
        <v>4774</v>
      </c>
      <c r="G15353" s="262" t="s">
        <v>2229</v>
      </c>
      <c r="H15353" s="270" t="s">
        <v>4736</v>
      </c>
      <c r="I15353" s="265" t="s">
        <v>562</v>
      </c>
      <c r="J15353" s="265">
        <v>-18.510000000000002</v>
      </c>
      <c r="K15353" s="83" t="str">
        <f>IFERROR(IFERROR(VLOOKUP(I15353,'DE-PARA'!B:D,3,0),VLOOKUP(I15353,'DE-PARA'!C:D,2,0)),"NÃO ENCONTRADO")</f>
        <v>Outras Saídas</v>
      </c>
      <c r="L15353" s="50" t="str">
        <f>VLOOKUP(K15353,'Base -Receita-Despesa'!$B:$AS,1,FALSE)</f>
        <v>Outras Saídas</v>
      </c>
    </row>
    <row r="15354" spans="1:12" x14ac:dyDescent="0.3">
      <c r="A15354" s="82" t="str">
        <f t="shared" si="480"/>
        <v>2019</v>
      </c>
      <c r="B15354" s="260" t="s">
        <v>2228</v>
      </c>
      <c r="C15354" s="261" t="s">
        <v>138</v>
      </c>
      <c r="D15354" s="74" t="str">
        <f t="shared" si="479"/>
        <v>out/2019</v>
      </c>
      <c r="E15354" s="264">
        <v>43761</v>
      </c>
      <c r="F15354" s="262" t="s">
        <v>4775</v>
      </c>
      <c r="G15354" s="262" t="s">
        <v>2229</v>
      </c>
      <c r="H15354" s="270" t="s">
        <v>4736</v>
      </c>
      <c r="I15354" s="270" t="s">
        <v>188</v>
      </c>
      <c r="J15354" s="275">
        <v>-1225.1300000000001</v>
      </c>
      <c r="K15354" s="83" t="str">
        <f>IFERROR(IFERROR(VLOOKUP(I15354,'DE-PARA'!B:D,3,0),VLOOKUP(I15354,'DE-PARA'!C:D,2,0)),"NÃO ENCONTRADO")</f>
        <v>Serviços</v>
      </c>
      <c r="L15354" s="50" t="str">
        <f>VLOOKUP(K15354,'Base -Receita-Despesa'!$B:$AS,1,FALSE)</f>
        <v>Serviços</v>
      </c>
    </row>
    <row r="15355" spans="1:12" x14ac:dyDescent="0.3">
      <c r="A15355" s="82" t="str">
        <f t="shared" si="480"/>
        <v>2019</v>
      </c>
      <c r="B15355" s="260" t="s">
        <v>2228</v>
      </c>
      <c r="C15355" s="261" t="s">
        <v>138</v>
      </c>
      <c r="D15355" s="74" t="str">
        <f t="shared" si="479"/>
        <v>out/2019</v>
      </c>
      <c r="E15355" s="264">
        <v>43761</v>
      </c>
      <c r="F15355" s="262" t="s">
        <v>4775</v>
      </c>
      <c r="G15355" s="262" t="s">
        <v>2229</v>
      </c>
      <c r="H15355" s="270" t="s">
        <v>4736</v>
      </c>
      <c r="I15355" s="265" t="s">
        <v>562</v>
      </c>
      <c r="J15355" s="265">
        <v>-14.67</v>
      </c>
      <c r="K15355" s="83" t="str">
        <f>IFERROR(IFERROR(VLOOKUP(I15355,'DE-PARA'!B:D,3,0),VLOOKUP(I15355,'DE-PARA'!C:D,2,0)),"NÃO ENCONTRADO")</f>
        <v>Outras Saídas</v>
      </c>
      <c r="L15355" s="50" t="str">
        <f>VLOOKUP(K15355,'Base -Receita-Despesa'!$B:$AS,1,FALSE)</f>
        <v>Outras Saídas</v>
      </c>
    </row>
    <row r="15356" spans="1:12" x14ac:dyDescent="0.3">
      <c r="A15356" s="82" t="str">
        <f t="shared" si="480"/>
        <v>2019</v>
      </c>
      <c r="B15356" s="260" t="s">
        <v>2228</v>
      </c>
      <c r="C15356" s="261" t="s">
        <v>138</v>
      </c>
      <c r="D15356" s="74" t="str">
        <f t="shared" si="479"/>
        <v>out/2019</v>
      </c>
      <c r="E15356" s="264">
        <v>43761</v>
      </c>
      <c r="F15356" s="262" t="s">
        <v>4517</v>
      </c>
      <c r="G15356" s="262" t="s">
        <v>2229</v>
      </c>
      <c r="H15356" s="270" t="s">
        <v>4776</v>
      </c>
      <c r="I15356" s="270" t="s">
        <v>2209</v>
      </c>
      <c r="J15356" s="265">
        <v>-21.45</v>
      </c>
      <c r="K15356" s="83" t="str">
        <f>IFERROR(IFERROR(VLOOKUP(I15356,'DE-PARA'!B:D,3,0),VLOOKUP(I15356,'DE-PARA'!C:D,2,0)),"NÃO ENCONTRADO")</f>
        <v>Despesas com Viagens</v>
      </c>
      <c r="L15356" s="50" t="str">
        <f>VLOOKUP(K15356,'Base -Receita-Despesa'!$B:$AS,1,FALSE)</f>
        <v>Despesas com Viagens</v>
      </c>
    </row>
    <row r="15357" spans="1:12" x14ac:dyDescent="0.3">
      <c r="A15357" s="82" t="str">
        <f t="shared" si="480"/>
        <v>2019</v>
      </c>
      <c r="B15357" s="260" t="s">
        <v>2228</v>
      </c>
      <c r="C15357" s="261" t="s">
        <v>138</v>
      </c>
      <c r="D15357" s="74" t="str">
        <f t="shared" si="479"/>
        <v>out/2019</v>
      </c>
      <c r="E15357" s="264">
        <v>43761</v>
      </c>
      <c r="F15357" s="262">
        <v>9242</v>
      </c>
      <c r="G15357" s="262" t="s">
        <v>2229</v>
      </c>
      <c r="H15357" s="270" t="s">
        <v>4669</v>
      </c>
      <c r="I15357" s="270" t="s">
        <v>2181</v>
      </c>
      <c r="J15357" s="275">
        <v>-2714.4</v>
      </c>
      <c r="K15357" s="83" t="str">
        <f>IFERROR(IFERROR(VLOOKUP(I15357,'DE-PARA'!B:D,3,0),VLOOKUP(I15357,'DE-PARA'!C:D,2,0)),"NÃO ENCONTRADO")</f>
        <v>Materiais</v>
      </c>
      <c r="L15357" s="50" t="str">
        <f>VLOOKUP(K15357,'Base -Receita-Despesa'!$B:$AS,1,FALSE)</f>
        <v>Materiais</v>
      </c>
    </row>
    <row r="15358" spans="1:12" x14ac:dyDescent="0.3">
      <c r="A15358" s="82" t="str">
        <f t="shared" si="480"/>
        <v>2019</v>
      </c>
      <c r="B15358" s="260" t="s">
        <v>2228</v>
      </c>
      <c r="C15358" s="261" t="s">
        <v>138</v>
      </c>
      <c r="D15358" s="74" t="str">
        <f t="shared" si="479"/>
        <v>out/2019</v>
      </c>
      <c r="E15358" s="264">
        <v>43761</v>
      </c>
      <c r="F15358" s="262">
        <v>9242</v>
      </c>
      <c r="G15358" s="262" t="s">
        <v>2229</v>
      </c>
      <c r="H15358" s="270" t="s">
        <v>4669</v>
      </c>
      <c r="I15358" s="265" t="s">
        <v>562</v>
      </c>
      <c r="J15358" s="265">
        <v>-204.28</v>
      </c>
      <c r="K15358" s="83" t="str">
        <f>IFERROR(IFERROR(VLOOKUP(I15358,'DE-PARA'!B:D,3,0),VLOOKUP(I15358,'DE-PARA'!C:D,2,0)),"NÃO ENCONTRADO")</f>
        <v>Outras Saídas</v>
      </c>
      <c r="L15358" s="50" t="str">
        <f>VLOOKUP(K15358,'Base -Receita-Despesa'!$B:$AS,1,FALSE)</f>
        <v>Outras Saídas</v>
      </c>
    </row>
    <row r="15359" spans="1:12" x14ac:dyDescent="0.3">
      <c r="A15359" s="82" t="str">
        <f t="shared" si="480"/>
        <v>2019</v>
      </c>
      <c r="B15359" s="260" t="s">
        <v>2228</v>
      </c>
      <c r="C15359" s="261" t="s">
        <v>138</v>
      </c>
      <c r="D15359" s="74" t="str">
        <f t="shared" si="479"/>
        <v>out/2019</v>
      </c>
      <c r="E15359" s="264">
        <v>43761</v>
      </c>
      <c r="F15359" s="262">
        <v>298</v>
      </c>
      <c r="G15359" s="262" t="s">
        <v>2229</v>
      </c>
      <c r="H15359" s="270" t="s">
        <v>4777</v>
      </c>
      <c r="I15359" s="270" t="s">
        <v>213</v>
      </c>
      <c r="J15359" s="266">
        <v>-1328</v>
      </c>
      <c r="K15359" s="83" t="str">
        <f>IFERROR(IFERROR(VLOOKUP(I15359,'DE-PARA'!B:D,3,0),VLOOKUP(I15359,'DE-PARA'!C:D,2,0)),"NÃO ENCONTRADO")</f>
        <v>Serviços</v>
      </c>
      <c r="L15359" s="50" t="str">
        <f>VLOOKUP(K15359,'Base -Receita-Despesa'!$B:$AS,1,FALSE)</f>
        <v>Serviços</v>
      </c>
    </row>
    <row r="15360" spans="1:12" x14ac:dyDescent="0.3">
      <c r="A15360" s="82" t="str">
        <f t="shared" si="480"/>
        <v>2019</v>
      </c>
      <c r="B15360" s="260" t="s">
        <v>2228</v>
      </c>
      <c r="C15360" s="261" t="s">
        <v>138</v>
      </c>
      <c r="D15360" s="74" t="str">
        <f t="shared" si="479"/>
        <v>out/2019</v>
      </c>
      <c r="E15360" s="264">
        <v>43761</v>
      </c>
      <c r="F15360" s="276">
        <v>18211</v>
      </c>
      <c r="G15360" s="276" t="s">
        <v>2229</v>
      </c>
      <c r="H15360" s="280" t="s">
        <v>4591</v>
      </c>
      <c r="I15360" s="280" t="s">
        <v>151</v>
      </c>
      <c r="J15360" s="280">
        <v>-425</v>
      </c>
      <c r="K15360" s="83" t="str">
        <f>IFERROR(IFERROR(VLOOKUP(I15360,'DE-PARA'!B:D,3,0),VLOOKUP(I15360,'DE-PARA'!C:D,2,0)),"NÃO ENCONTRADO")</f>
        <v>Concessionárias (água, luz e telefone)</v>
      </c>
      <c r="L15360" s="50" t="str">
        <f>VLOOKUP(K15360,'Base -Receita-Despesa'!$B:$AS,1,FALSE)</f>
        <v>Concessionárias (água, luz e telefone)</v>
      </c>
    </row>
    <row r="15361" spans="1:12" x14ac:dyDescent="0.3">
      <c r="A15361" s="82" t="str">
        <f t="shared" si="480"/>
        <v>2019</v>
      </c>
      <c r="B15361" s="260" t="s">
        <v>2228</v>
      </c>
      <c r="C15361" s="261" t="s">
        <v>138</v>
      </c>
      <c r="D15361" s="74" t="str">
        <f t="shared" si="479"/>
        <v>out/2019</v>
      </c>
      <c r="E15361" s="264">
        <v>43761</v>
      </c>
      <c r="F15361" s="276">
        <v>18211</v>
      </c>
      <c r="G15361" s="276" t="s">
        <v>2229</v>
      </c>
      <c r="H15361" s="280" t="s">
        <v>4591</v>
      </c>
      <c r="I15361" s="265" t="s">
        <v>562</v>
      </c>
      <c r="J15361" s="265">
        <v>-21.25</v>
      </c>
      <c r="K15361" s="83" t="str">
        <f>IFERROR(IFERROR(VLOOKUP(I15361,'DE-PARA'!B:D,3,0),VLOOKUP(I15361,'DE-PARA'!C:D,2,0)),"NÃO ENCONTRADO")</f>
        <v>Outras Saídas</v>
      </c>
      <c r="L15361" s="50" t="str">
        <f>VLOOKUP(K15361,'Base -Receita-Despesa'!$B:$AS,1,FALSE)</f>
        <v>Outras Saídas</v>
      </c>
    </row>
    <row r="15362" spans="1:12" x14ac:dyDescent="0.3">
      <c r="A15362" s="82" t="str">
        <f t="shared" si="480"/>
        <v>2019</v>
      </c>
      <c r="B15362" s="260" t="s">
        <v>2228</v>
      </c>
      <c r="C15362" s="261" t="s">
        <v>138</v>
      </c>
      <c r="D15362" s="74" t="str">
        <f t="shared" si="479"/>
        <v>out/2019</v>
      </c>
      <c r="E15362" s="264">
        <v>43761</v>
      </c>
      <c r="F15362" s="262">
        <v>44611</v>
      </c>
      <c r="G15362" s="262" t="s">
        <v>2229</v>
      </c>
      <c r="H15362" s="270" t="s">
        <v>2317</v>
      </c>
      <c r="I15362" s="270" t="s">
        <v>846</v>
      </c>
      <c r="J15362" s="270">
        <v>-64</v>
      </c>
      <c r="K15362" s="83" t="str">
        <f>IFERROR(IFERROR(VLOOKUP(I15362,'DE-PARA'!B:D,3,0),VLOOKUP(I15362,'DE-PARA'!C:D,2,0)),"NÃO ENCONTRADO")</f>
        <v>Pessoal</v>
      </c>
      <c r="L15362" s="50" t="str">
        <f>VLOOKUP(K15362,'Base -Receita-Despesa'!$B:$AS,1,FALSE)</f>
        <v>Pessoal</v>
      </c>
    </row>
    <row r="15363" spans="1:12" x14ac:dyDescent="0.3">
      <c r="A15363" s="82" t="str">
        <f t="shared" si="480"/>
        <v>2019</v>
      </c>
      <c r="B15363" s="260" t="s">
        <v>2228</v>
      </c>
      <c r="C15363" s="261" t="s">
        <v>138</v>
      </c>
      <c r="D15363" s="74" t="str">
        <f t="shared" si="479"/>
        <v>out/2019</v>
      </c>
      <c r="E15363" s="264">
        <v>43761</v>
      </c>
      <c r="F15363" s="262">
        <v>44611</v>
      </c>
      <c r="G15363" s="262" t="s">
        <v>2229</v>
      </c>
      <c r="H15363" s="270" t="s">
        <v>2317</v>
      </c>
      <c r="I15363" s="265" t="s">
        <v>562</v>
      </c>
      <c r="J15363" s="265">
        <v>-1.86</v>
      </c>
      <c r="K15363" s="83" t="str">
        <f>IFERROR(IFERROR(VLOOKUP(I15363,'DE-PARA'!B:D,3,0),VLOOKUP(I15363,'DE-PARA'!C:D,2,0)),"NÃO ENCONTRADO")</f>
        <v>Outras Saídas</v>
      </c>
      <c r="L15363" s="50" t="str">
        <f>VLOOKUP(K15363,'Base -Receita-Despesa'!$B:$AS,1,FALSE)</f>
        <v>Outras Saídas</v>
      </c>
    </row>
    <row r="15364" spans="1:12" x14ac:dyDescent="0.3">
      <c r="A15364" s="82" t="str">
        <f t="shared" si="480"/>
        <v>2019</v>
      </c>
      <c r="B15364" s="260" t="s">
        <v>2228</v>
      </c>
      <c r="C15364" s="261" t="s">
        <v>138</v>
      </c>
      <c r="D15364" s="74" t="str">
        <f t="shared" ref="D15364:D15427" si="481">TEXT(E15364,"mmm/aaaa")</f>
        <v>out/2019</v>
      </c>
      <c r="E15364" s="264">
        <v>43761</v>
      </c>
      <c r="F15364" s="262">
        <v>45296</v>
      </c>
      <c r="G15364" s="262" t="s">
        <v>2229</v>
      </c>
      <c r="H15364" s="270" t="s">
        <v>2317</v>
      </c>
      <c r="I15364" s="270" t="s">
        <v>846</v>
      </c>
      <c r="J15364" s="270">
        <v>-64</v>
      </c>
      <c r="K15364" s="83" t="str">
        <f>IFERROR(IFERROR(VLOOKUP(I15364,'DE-PARA'!B:D,3,0),VLOOKUP(I15364,'DE-PARA'!C:D,2,0)),"NÃO ENCONTRADO")</f>
        <v>Pessoal</v>
      </c>
      <c r="L15364" s="50" t="str">
        <f>VLOOKUP(K15364,'Base -Receita-Despesa'!$B:$AS,1,FALSE)</f>
        <v>Pessoal</v>
      </c>
    </row>
    <row r="15365" spans="1:12" x14ac:dyDescent="0.3">
      <c r="A15365" s="82" t="str">
        <f t="shared" si="480"/>
        <v>2019</v>
      </c>
      <c r="B15365" s="260" t="s">
        <v>2228</v>
      </c>
      <c r="C15365" s="261" t="s">
        <v>138</v>
      </c>
      <c r="D15365" s="74" t="str">
        <f t="shared" si="481"/>
        <v>out/2019</v>
      </c>
      <c r="E15365" s="264">
        <v>43761</v>
      </c>
      <c r="F15365" s="262">
        <v>45296</v>
      </c>
      <c r="G15365" s="262" t="s">
        <v>2229</v>
      </c>
      <c r="H15365" s="270" t="s">
        <v>2317</v>
      </c>
      <c r="I15365" s="265" t="s">
        <v>562</v>
      </c>
      <c r="J15365" s="265">
        <v>-1.86</v>
      </c>
      <c r="K15365" s="83" t="str">
        <f>IFERROR(IFERROR(VLOOKUP(I15365,'DE-PARA'!B:D,3,0),VLOOKUP(I15365,'DE-PARA'!C:D,2,0)),"NÃO ENCONTRADO")</f>
        <v>Outras Saídas</v>
      </c>
      <c r="L15365" s="50" t="str">
        <f>VLOOKUP(K15365,'Base -Receita-Despesa'!$B:$AS,1,FALSE)</f>
        <v>Outras Saídas</v>
      </c>
    </row>
    <row r="15366" spans="1:12" x14ac:dyDescent="0.3">
      <c r="A15366" s="82" t="str">
        <f t="shared" si="480"/>
        <v>2019</v>
      </c>
      <c r="B15366" s="260" t="s">
        <v>2228</v>
      </c>
      <c r="C15366" s="261" t="s">
        <v>138</v>
      </c>
      <c r="D15366" s="74" t="str">
        <f t="shared" si="481"/>
        <v>out/2019</v>
      </c>
      <c r="E15366" s="264">
        <v>43761</v>
      </c>
      <c r="F15366" s="262">
        <v>38490</v>
      </c>
      <c r="G15366" s="262" t="s">
        <v>2229</v>
      </c>
      <c r="H15366" s="270" t="s">
        <v>4743</v>
      </c>
      <c r="I15366" s="270" t="s">
        <v>120</v>
      </c>
      <c r="J15366" s="266">
        <v>-1574.64</v>
      </c>
      <c r="K15366" s="83" t="str">
        <f>IFERROR(IFERROR(VLOOKUP(I15366,'DE-PARA'!B:D,3,0),VLOOKUP(I15366,'DE-PARA'!C:D,2,0)),"NÃO ENCONTRADO")</f>
        <v>Serviços</v>
      </c>
      <c r="L15366" s="50" t="str">
        <f>VLOOKUP(K15366,'Base -Receita-Despesa'!$B:$AS,1,FALSE)</f>
        <v>Serviços</v>
      </c>
    </row>
    <row r="15367" spans="1:12" x14ac:dyDescent="0.3">
      <c r="A15367" s="82" t="str">
        <f t="shared" si="480"/>
        <v>2019</v>
      </c>
      <c r="B15367" s="260" t="s">
        <v>2228</v>
      </c>
      <c r="C15367" s="261" t="s">
        <v>138</v>
      </c>
      <c r="D15367" s="74" t="str">
        <f t="shared" si="481"/>
        <v>out/2019</v>
      </c>
      <c r="E15367" s="264">
        <v>43761</v>
      </c>
      <c r="F15367" s="262">
        <v>26</v>
      </c>
      <c r="G15367" s="262" t="s">
        <v>2229</v>
      </c>
      <c r="H15367" s="270" t="s">
        <v>2396</v>
      </c>
      <c r="I15367" s="270" t="s">
        <v>241</v>
      </c>
      <c r="J15367" s="265">
        <v>280</v>
      </c>
      <c r="K15367" s="83" t="str">
        <f>IFERROR(IFERROR(VLOOKUP(I15367,'DE-PARA'!B:D,3,0),VLOOKUP(I15367,'DE-PARA'!C:D,2,0)),"NÃO ENCONTRADO")</f>
        <v>Serviços</v>
      </c>
      <c r="L15367" s="50" t="str">
        <f>VLOOKUP(K15367,'Base -Receita-Despesa'!$B:$AS,1,FALSE)</f>
        <v>Serviços</v>
      </c>
    </row>
    <row r="15368" spans="1:12" x14ac:dyDescent="0.3">
      <c r="A15368" s="82" t="str">
        <f t="shared" si="480"/>
        <v>2019</v>
      </c>
      <c r="B15368" s="260" t="s">
        <v>2228</v>
      </c>
      <c r="C15368" s="261" t="s">
        <v>138</v>
      </c>
      <c r="D15368" s="74" t="str">
        <f t="shared" si="481"/>
        <v>out/2019</v>
      </c>
      <c r="E15368" s="264">
        <v>43761</v>
      </c>
      <c r="F15368" s="262">
        <v>26</v>
      </c>
      <c r="G15368" s="262" t="s">
        <v>2229</v>
      </c>
      <c r="H15368" s="270" t="s">
        <v>2396</v>
      </c>
      <c r="I15368" s="270" t="s">
        <v>241</v>
      </c>
      <c r="J15368" s="265">
        <v>-280</v>
      </c>
      <c r="K15368" s="83" t="str">
        <f>IFERROR(IFERROR(VLOOKUP(I15368,'DE-PARA'!B:D,3,0),VLOOKUP(I15368,'DE-PARA'!C:D,2,0)),"NÃO ENCONTRADO")</f>
        <v>Serviços</v>
      </c>
      <c r="L15368" s="50" t="str">
        <f>VLOOKUP(K15368,'Base -Receita-Despesa'!$B:$AS,1,FALSE)</f>
        <v>Serviços</v>
      </c>
    </row>
    <row r="15369" spans="1:12" x14ac:dyDescent="0.3">
      <c r="A15369" s="82" t="str">
        <f t="shared" si="480"/>
        <v>2019</v>
      </c>
      <c r="B15369" s="260" t="s">
        <v>2228</v>
      </c>
      <c r="C15369" s="261" t="s">
        <v>138</v>
      </c>
      <c r="D15369" s="74" t="str">
        <f t="shared" si="481"/>
        <v>out/2019</v>
      </c>
      <c r="E15369" s="264">
        <v>43761</v>
      </c>
      <c r="F15369" s="262" t="s">
        <v>4517</v>
      </c>
      <c r="G15369" s="262" t="s">
        <v>2229</v>
      </c>
      <c r="H15369" s="270" t="s">
        <v>4778</v>
      </c>
      <c r="I15369" s="270" t="s">
        <v>2209</v>
      </c>
      <c r="J15369" s="265">
        <v>-35</v>
      </c>
      <c r="K15369" s="83" t="str">
        <f>IFERROR(IFERROR(VLOOKUP(I15369,'DE-PARA'!B:D,3,0),VLOOKUP(I15369,'DE-PARA'!C:D,2,0)),"NÃO ENCONTRADO")</f>
        <v>Despesas com Viagens</v>
      </c>
      <c r="L15369" s="50" t="str">
        <f>VLOOKUP(K15369,'Base -Receita-Despesa'!$B:$AS,1,FALSE)</f>
        <v>Despesas com Viagens</v>
      </c>
    </row>
    <row r="15370" spans="1:12" x14ac:dyDescent="0.3">
      <c r="A15370" s="82" t="str">
        <f t="shared" si="480"/>
        <v>2019</v>
      </c>
      <c r="B15370" s="260" t="s">
        <v>2228</v>
      </c>
      <c r="C15370" s="261" t="s">
        <v>138</v>
      </c>
      <c r="D15370" s="74" t="str">
        <f t="shared" si="481"/>
        <v>out/2019</v>
      </c>
      <c r="E15370" s="264">
        <v>43761</v>
      </c>
      <c r="F15370" s="262" t="s">
        <v>4517</v>
      </c>
      <c r="G15370" s="262" t="s">
        <v>2229</v>
      </c>
      <c r="H15370" s="270" t="s">
        <v>4641</v>
      </c>
      <c r="I15370" s="270" t="s">
        <v>2209</v>
      </c>
      <c r="J15370" s="270">
        <v>-287</v>
      </c>
      <c r="K15370" s="83" t="str">
        <f>IFERROR(IFERROR(VLOOKUP(I15370,'DE-PARA'!B:D,3,0),VLOOKUP(I15370,'DE-PARA'!C:D,2,0)),"NÃO ENCONTRADO")</f>
        <v>Despesas com Viagens</v>
      </c>
      <c r="L15370" s="50" t="str">
        <f>VLOOKUP(K15370,'Base -Receita-Despesa'!$B:$AS,1,FALSE)</f>
        <v>Despesas com Viagens</v>
      </c>
    </row>
    <row r="15371" spans="1:12" x14ac:dyDescent="0.3">
      <c r="A15371" s="82" t="str">
        <f t="shared" si="480"/>
        <v>2019</v>
      </c>
      <c r="B15371" s="260" t="s">
        <v>2228</v>
      </c>
      <c r="C15371" s="261" t="s">
        <v>138</v>
      </c>
      <c r="D15371" s="74" t="str">
        <f t="shared" si="481"/>
        <v>out/2019</v>
      </c>
      <c r="E15371" s="264">
        <v>43761</v>
      </c>
      <c r="F15371" s="262" t="s">
        <v>4517</v>
      </c>
      <c r="G15371" s="262" t="s">
        <v>2229</v>
      </c>
      <c r="H15371" s="270" t="s">
        <v>4641</v>
      </c>
      <c r="I15371" s="270" t="s">
        <v>2209</v>
      </c>
      <c r="J15371" s="270">
        <v>-204.51</v>
      </c>
      <c r="K15371" s="83" t="str">
        <f>IFERROR(IFERROR(VLOOKUP(I15371,'DE-PARA'!B:D,3,0),VLOOKUP(I15371,'DE-PARA'!C:D,2,0)),"NÃO ENCONTRADO")</f>
        <v>Despesas com Viagens</v>
      </c>
      <c r="L15371" s="50" t="str">
        <f>VLOOKUP(K15371,'Base -Receita-Despesa'!$B:$AS,1,FALSE)</f>
        <v>Despesas com Viagens</v>
      </c>
    </row>
    <row r="15372" spans="1:12" x14ac:dyDescent="0.3">
      <c r="A15372" s="82" t="str">
        <f t="shared" si="480"/>
        <v>2019</v>
      </c>
      <c r="B15372" s="260" t="s">
        <v>2228</v>
      </c>
      <c r="C15372" s="261" t="s">
        <v>138</v>
      </c>
      <c r="D15372" s="74" t="str">
        <f t="shared" si="481"/>
        <v>out/2019</v>
      </c>
      <c r="E15372" s="264">
        <v>43761</v>
      </c>
      <c r="F15372" s="262" t="s">
        <v>4517</v>
      </c>
      <c r="G15372" s="262" t="s">
        <v>2229</v>
      </c>
      <c r="H15372" s="270" t="s">
        <v>4610</v>
      </c>
      <c r="I15372" s="270" t="s">
        <v>2209</v>
      </c>
      <c r="J15372" s="265">
        <v>-463.16</v>
      </c>
      <c r="K15372" s="83" t="str">
        <f>IFERROR(IFERROR(VLOOKUP(I15372,'DE-PARA'!B:D,3,0),VLOOKUP(I15372,'DE-PARA'!C:D,2,0)),"NÃO ENCONTRADO")</f>
        <v>Despesas com Viagens</v>
      </c>
      <c r="L15372" s="50" t="str">
        <f>VLOOKUP(K15372,'Base -Receita-Despesa'!$B:$AS,1,FALSE)</f>
        <v>Despesas com Viagens</v>
      </c>
    </row>
    <row r="15373" spans="1:12" x14ac:dyDescent="0.3">
      <c r="A15373" s="82" t="str">
        <f t="shared" si="480"/>
        <v>2019</v>
      </c>
      <c r="B15373" s="260" t="s">
        <v>2228</v>
      </c>
      <c r="C15373" s="261" t="s">
        <v>138</v>
      </c>
      <c r="D15373" s="74" t="str">
        <f t="shared" si="481"/>
        <v>out/2019</v>
      </c>
      <c r="E15373" s="264">
        <v>43761</v>
      </c>
      <c r="F15373" s="262" t="s">
        <v>4517</v>
      </c>
      <c r="G15373" s="262" t="s">
        <v>2229</v>
      </c>
      <c r="H15373" s="270" t="s">
        <v>4668</v>
      </c>
      <c r="I15373" s="270" t="s">
        <v>2209</v>
      </c>
      <c r="J15373" s="265">
        <v>-135.19999999999999</v>
      </c>
      <c r="K15373" s="83" t="str">
        <f>IFERROR(IFERROR(VLOOKUP(I15373,'DE-PARA'!B:D,3,0),VLOOKUP(I15373,'DE-PARA'!C:D,2,0)),"NÃO ENCONTRADO")</f>
        <v>Despesas com Viagens</v>
      </c>
      <c r="L15373" s="50" t="str">
        <f>VLOOKUP(K15373,'Base -Receita-Despesa'!$B:$AS,1,FALSE)</f>
        <v>Despesas com Viagens</v>
      </c>
    </row>
    <row r="15374" spans="1:12" x14ac:dyDescent="0.3">
      <c r="A15374" s="82" t="str">
        <f t="shared" si="480"/>
        <v>2019</v>
      </c>
      <c r="B15374" s="260" t="s">
        <v>2228</v>
      </c>
      <c r="C15374" s="261" t="s">
        <v>138</v>
      </c>
      <c r="D15374" s="74" t="str">
        <f t="shared" si="481"/>
        <v>out/2019</v>
      </c>
      <c r="E15374" s="264">
        <v>43761</v>
      </c>
      <c r="F15374" s="262">
        <v>2089</v>
      </c>
      <c r="G15374" s="262" t="s">
        <v>2229</v>
      </c>
      <c r="H15374" s="270" t="s">
        <v>257</v>
      </c>
      <c r="I15374" s="270" t="s">
        <v>2183</v>
      </c>
      <c r="J15374" s="265">
        <v>-721.46</v>
      </c>
      <c r="K15374" s="83" t="str">
        <f>IFERROR(IFERROR(VLOOKUP(I15374,'DE-PARA'!B:D,3,0),VLOOKUP(I15374,'DE-PARA'!C:D,2,0)),"NÃO ENCONTRADO")</f>
        <v>Materiais</v>
      </c>
      <c r="L15374" s="50" t="str">
        <f>VLOOKUP(K15374,'Base -Receita-Despesa'!$B:$AS,1,FALSE)</f>
        <v>Materiais</v>
      </c>
    </row>
    <row r="15375" spans="1:12" x14ac:dyDescent="0.3">
      <c r="A15375" s="82" t="str">
        <f t="shared" si="480"/>
        <v>2019</v>
      </c>
      <c r="B15375" s="260" t="s">
        <v>2228</v>
      </c>
      <c r="C15375" s="261" t="s">
        <v>138</v>
      </c>
      <c r="D15375" s="74" t="str">
        <f t="shared" si="481"/>
        <v>out/2019</v>
      </c>
      <c r="E15375" s="264">
        <v>43761</v>
      </c>
      <c r="F15375" s="262" t="s">
        <v>4517</v>
      </c>
      <c r="G15375" s="262" t="s">
        <v>2229</v>
      </c>
      <c r="H15375" s="270" t="s">
        <v>4385</v>
      </c>
      <c r="I15375" s="270" t="s">
        <v>2209</v>
      </c>
      <c r="J15375" s="270">
        <v>-160</v>
      </c>
      <c r="K15375" s="83" t="str">
        <f>IFERROR(IFERROR(VLOOKUP(I15375,'DE-PARA'!B:D,3,0),VLOOKUP(I15375,'DE-PARA'!C:D,2,0)),"NÃO ENCONTRADO")</f>
        <v>Despesas com Viagens</v>
      </c>
      <c r="L15375" s="50" t="str">
        <f>VLOOKUP(K15375,'Base -Receita-Despesa'!$B:$AS,1,FALSE)</f>
        <v>Despesas com Viagens</v>
      </c>
    </row>
    <row r="15376" spans="1:12" x14ac:dyDescent="0.3">
      <c r="A15376" s="82" t="str">
        <f t="shared" si="480"/>
        <v>2019</v>
      </c>
      <c r="B15376" s="260" t="s">
        <v>2228</v>
      </c>
      <c r="C15376" s="261" t="s">
        <v>138</v>
      </c>
      <c r="D15376" s="74" t="str">
        <f t="shared" si="481"/>
        <v>out/2019</v>
      </c>
      <c r="E15376" s="264">
        <v>43761</v>
      </c>
      <c r="F15376" s="262" t="s">
        <v>4517</v>
      </c>
      <c r="G15376" s="262" t="s">
        <v>2229</v>
      </c>
      <c r="H15376" s="270" t="s">
        <v>4385</v>
      </c>
      <c r="I15376" s="270" t="s">
        <v>2209</v>
      </c>
      <c r="J15376" s="270">
        <v>-160</v>
      </c>
      <c r="K15376" s="83" t="str">
        <f>IFERROR(IFERROR(VLOOKUP(I15376,'DE-PARA'!B:D,3,0),VLOOKUP(I15376,'DE-PARA'!C:D,2,0)),"NÃO ENCONTRADO")</f>
        <v>Despesas com Viagens</v>
      </c>
      <c r="L15376" s="50" t="str">
        <f>VLOOKUP(K15376,'Base -Receita-Despesa'!$B:$AS,1,FALSE)</f>
        <v>Despesas com Viagens</v>
      </c>
    </row>
    <row r="15377" spans="1:12" x14ac:dyDescent="0.3">
      <c r="A15377" s="82" t="str">
        <f t="shared" si="480"/>
        <v>2019</v>
      </c>
      <c r="B15377" s="260" t="s">
        <v>2228</v>
      </c>
      <c r="C15377" s="261" t="s">
        <v>138</v>
      </c>
      <c r="D15377" s="74" t="str">
        <f t="shared" si="481"/>
        <v>out/2019</v>
      </c>
      <c r="E15377" s="264">
        <v>43761</v>
      </c>
      <c r="F15377" s="262" t="s">
        <v>4517</v>
      </c>
      <c r="G15377" s="262" t="s">
        <v>2229</v>
      </c>
      <c r="H15377" s="270" t="s">
        <v>4385</v>
      </c>
      <c r="I15377" s="270" t="s">
        <v>2209</v>
      </c>
      <c r="J15377" s="270">
        <v>-320</v>
      </c>
      <c r="K15377" s="83" t="str">
        <f>IFERROR(IFERROR(VLOOKUP(I15377,'DE-PARA'!B:D,3,0),VLOOKUP(I15377,'DE-PARA'!C:D,2,0)),"NÃO ENCONTRADO")</f>
        <v>Despesas com Viagens</v>
      </c>
      <c r="L15377" s="50" t="str">
        <f>VLOOKUP(K15377,'Base -Receita-Despesa'!$B:$AS,1,FALSE)</f>
        <v>Despesas com Viagens</v>
      </c>
    </row>
    <row r="15378" spans="1:12" x14ac:dyDescent="0.3">
      <c r="A15378" s="82" t="str">
        <f t="shared" si="480"/>
        <v>2019</v>
      </c>
      <c r="B15378" s="260" t="s">
        <v>2228</v>
      </c>
      <c r="C15378" s="261" t="s">
        <v>138</v>
      </c>
      <c r="D15378" s="74" t="str">
        <f t="shared" si="481"/>
        <v>out/2019</v>
      </c>
      <c r="E15378" s="264">
        <v>43761</v>
      </c>
      <c r="F15378" s="276">
        <v>42330</v>
      </c>
      <c r="G15378" s="276" t="s">
        <v>2229</v>
      </c>
      <c r="H15378" s="280" t="s">
        <v>4779</v>
      </c>
      <c r="I15378" s="280" t="s">
        <v>2182</v>
      </c>
      <c r="J15378" s="265">
        <v>-600</v>
      </c>
      <c r="K15378" s="83" t="str">
        <f>IFERROR(IFERROR(VLOOKUP(I15378,'DE-PARA'!B:D,3,0),VLOOKUP(I15378,'DE-PARA'!C:D,2,0)),"NÃO ENCONTRADO")</f>
        <v>Materiais</v>
      </c>
      <c r="L15378" s="50" t="str">
        <f>VLOOKUP(K15378,'Base -Receita-Despesa'!$B:$AS,1,FALSE)</f>
        <v>Materiais</v>
      </c>
    </row>
    <row r="15379" spans="1:12" x14ac:dyDescent="0.3">
      <c r="A15379" s="82" t="str">
        <f t="shared" si="480"/>
        <v>2019</v>
      </c>
      <c r="B15379" s="260" t="s">
        <v>2228</v>
      </c>
      <c r="C15379" s="261" t="s">
        <v>138</v>
      </c>
      <c r="D15379" s="74" t="str">
        <f t="shared" si="481"/>
        <v>out/2019</v>
      </c>
      <c r="E15379" s="264">
        <v>43761</v>
      </c>
      <c r="F15379" s="262" t="s">
        <v>4517</v>
      </c>
      <c r="G15379" s="262" t="s">
        <v>2229</v>
      </c>
      <c r="H15379" s="270" t="s">
        <v>134</v>
      </c>
      <c r="I15379" s="270" t="s">
        <v>2209</v>
      </c>
      <c r="J15379" s="265">
        <v>-263.16000000000003</v>
      </c>
      <c r="K15379" s="83" t="str">
        <f>IFERROR(IFERROR(VLOOKUP(I15379,'DE-PARA'!B:D,3,0),VLOOKUP(I15379,'DE-PARA'!C:D,2,0)),"NÃO ENCONTRADO")</f>
        <v>Despesas com Viagens</v>
      </c>
      <c r="L15379" s="50" t="str">
        <f>VLOOKUP(K15379,'Base -Receita-Despesa'!$B:$AS,1,FALSE)</f>
        <v>Despesas com Viagens</v>
      </c>
    </row>
    <row r="15380" spans="1:12" x14ac:dyDescent="0.3">
      <c r="A15380" s="82" t="str">
        <f t="shared" si="480"/>
        <v>2019</v>
      </c>
      <c r="B15380" s="260" t="s">
        <v>2228</v>
      </c>
      <c r="C15380" s="261" t="s">
        <v>138</v>
      </c>
      <c r="D15380" s="74" t="str">
        <f t="shared" si="481"/>
        <v>out/2019</v>
      </c>
      <c r="E15380" s="264">
        <v>43761</v>
      </c>
      <c r="F15380" s="262" t="s">
        <v>4517</v>
      </c>
      <c r="G15380" s="262" t="s">
        <v>2229</v>
      </c>
      <c r="H15380" s="270" t="s">
        <v>134</v>
      </c>
      <c r="I15380" s="270" t="s">
        <v>2209</v>
      </c>
      <c r="J15380" s="270">
        <v>-263.16000000000003</v>
      </c>
      <c r="K15380" s="83" t="str">
        <f>IFERROR(IFERROR(VLOOKUP(I15380,'DE-PARA'!B:D,3,0),VLOOKUP(I15380,'DE-PARA'!C:D,2,0)),"NÃO ENCONTRADO")</f>
        <v>Despesas com Viagens</v>
      </c>
      <c r="L15380" s="50" t="str">
        <f>VLOOKUP(K15380,'Base -Receita-Despesa'!$B:$AS,1,FALSE)</f>
        <v>Despesas com Viagens</v>
      </c>
    </row>
    <row r="15381" spans="1:12" x14ac:dyDescent="0.3">
      <c r="A15381" s="82" t="str">
        <f t="shared" si="480"/>
        <v>2019</v>
      </c>
      <c r="B15381" s="260" t="s">
        <v>2228</v>
      </c>
      <c r="C15381" s="261" t="s">
        <v>138</v>
      </c>
      <c r="D15381" s="74" t="str">
        <f t="shared" si="481"/>
        <v>out/2019</v>
      </c>
      <c r="E15381" s="264">
        <v>43761</v>
      </c>
      <c r="F15381" s="262" t="s">
        <v>4517</v>
      </c>
      <c r="G15381" s="262" t="s">
        <v>2229</v>
      </c>
      <c r="H15381" s="270" t="s">
        <v>134</v>
      </c>
      <c r="I15381" s="270" t="s">
        <v>2209</v>
      </c>
      <c r="J15381" s="270">
        <v>-383.16</v>
      </c>
      <c r="K15381" s="83" t="str">
        <f>IFERROR(IFERROR(VLOOKUP(I15381,'DE-PARA'!B:D,3,0),VLOOKUP(I15381,'DE-PARA'!C:D,2,0)),"NÃO ENCONTRADO")</f>
        <v>Despesas com Viagens</v>
      </c>
      <c r="L15381" s="50" t="str">
        <f>VLOOKUP(K15381,'Base -Receita-Despesa'!$B:$AS,1,FALSE)</f>
        <v>Despesas com Viagens</v>
      </c>
    </row>
    <row r="15382" spans="1:12" x14ac:dyDescent="0.3">
      <c r="A15382" s="82" t="str">
        <f t="shared" si="480"/>
        <v>2019</v>
      </c>
      <c r="B15382" s="260" t="s">
        <v>2228</v>
      </c>
      <c r="C15382" s="261" t="s">
        <v>138</v>
      </c>
      <c r="D15382" s="74" t="str">
        <f t="shared" si="481"/>
        <v>out/2019</v>
      </c>
      <c r="E15382" s="264">
        <v>43761</v>
      </c>
      <c r="F15382" s="262" t="s">
        <v>4517</v>
      </c>
      <c r="G15382" s="262" t="s">
        <v>2229</v>
      </c>
      <c r="H15382" s="270" t="s">
        <v>134</v>
      </c>
      <c r="I15382" s="270" t="s">
        <v>2209</v>
      </c>
      <c r="J15382" s="270">
        <v>-500.78</v>
      </c>
      <c r="K15382" s="83" t="str">
        <f>IFERROR(IFERROR(VLOOKUP(I15382,'DE-PARA'!B:D,3,0),VLOOKUP(I15382,'DE-PARA'!C:D,2,0)),"NÃO ENCONTRADO")</f>
        <v>Despesas com Viagens</v>
      </c>
      <c r="L15382" s="50" t="str">
        <f>VLOOKUP(K15382,'Base -Receita-Despesa'!$B:$AS,1,FALSE)</f>
        <v>Despesas com Viagens</v>
      </c>
    </row>
    <row r="15383" spans="1:12" x14ac:dyDescent="0.3">
      <c r="A15383" s="82" t="str">
        <f t="shared" si="480"/>
        <v>2019</v>
      </c>
      <c r="B15383" s="260" t="s">
        <v>2228</v>
      </c>
      <c r="C15383" s="261" t="s">
        <v>138</v>
      </c>
      <c r="D15383" s="74" t="str">
        <f t="shared" si="481"/>
        <v>out/2019</v>
      </c>
      <c r="E15383" s="264">
        <v>43761</v>
      </c>
      <c r="F15383" s="262">
        <v>2724</v>
      </c>
      <c r="G15383" s="262" t="s">
        <v>2229</v>
      </c>
      <c r="H15383" s="270" t="s">
        <v>2322</v>
      </c>
      <c r="I15383" s="270" t="s">
        <v>120</v>
      </c>
      <c r="J15383" s="266">
        <v>-1239.3399999999999</v>
      </c>
      <c r="K15383" s="83" t="str">
        <f>IFERROR(IFERROR(VLOOKUP(I15383,'DE-PARA'!B:D,3,0),VLOOKUP(I15383,'DE-PARA'!C:D,2,0)),"NÃO ENCONTRADO")</f>
        <v>Serviços</v>
      </c>
      <c r="L15383" s="50" t="str">
        <f>VLOOKUP(K15383,'Base -Receita-Despesa'!$B:$AS,1,FALSE)</f>
        <v>Serviços</v>
      </c>
    </row>
    <row r="15384" spans="1:12" x14ac:dyDescent="0.3">
      <c r="A15384" s="82" t="str">
        <f t="shared" si="480"/>
        <v>2019</v>
      </c>
      <c r="B15384" s="260" t="s">
        <v>2228</v>
      </c>
      <c r="C15384" s="261" t="s">
        <v>138</v>
      </c>
      <c r="D15384" s="74" t="str">
        <f t="shared" si="481"/>
        <v>out/2019</v>
      </c>
      <c r="E15384" s="264">
        <v>43761</v>
      </c>
      <c r="F15384" s="262">
        <v>406</v>
      </c>
      <c r="G15384" s="262" t="s">
        <v>2229</v>
      </c>
      <c r="H15384" s="270" t="s">
        <v>2395</v>
      </c>
      <c r="I15384" s="270" t="s">
        <v>215</v>
      </c>
      <c r="J15384" s="266">
        <v>-12500</v>
      </c>
      <c r="K15384" s="83" t="str">
        <f>IFERROR(IFERROR(VLOOKUP(I15384,'DE-PARA'!B:D,3,0),VLOOKUP(I15384,'DE-PARA'!C:D,2,0)),"NÃO ENCONTRADO")</f>
        <v>Serviços</v>
      </c>
      <c r="L15384" s="50" t="str">
        <f>VLOOKUP(K15384,'Base -Receita-Despesa'!$B:$AS,1,FALSE)</f>
        <v>Serviços</v>
      </c>
    </row>
    <row r="15385" spans="1:12" x14ac:dyDescent="0.3">
      <c r="A15385" s="82" t="str">
        <f t="shared" si="480"/>
        <v>2019</v>
      </c>
      <c r="B15385" s="260" t="s">
        <v>2228</v>
      </c>
      <c r="C15385" s="261" t="s">
        <v>138</v>
      </c>
      <c r="D15385" s="74" t="str">
        <f t="shared" si="481"/>
        <v>out/2019</v>
      </c>
      <c r="E15385" s="264">
        <v>43761</v>
      </c>
      <c r="F15385" s="260" t="s">
        <v>1261</v>
      </c>
      <c r="G15385" s="262" t="s">
        <v>2229</v>
      </c>
      <c r="H15385" s="265" t="s">
        <v>2250</v>
      </c>
      <c r="I15385" s="265" t="s">
        <v>135</v>
      </c>
      <c r="J15385" s="265">
        <v>-9.5</v>
      </c>
      <c r="K15385" s="83" t="str">
        <f>IFERROR(IFERROR(VLOOKUP(I15385,'DE-PARA'!B:D,3,0),VLOOKUP(I15385,'DE-PARA'!C:D,2,0)),"NÃO ENCONTRADO")</f>
        <v>Outras Saídas</v>
      </c>
      <c r="L15385" s="50" t="str">
        <f>VLOOKUP(K15385,'Base -Receita-Despesa'!$B:$AS,1,FALSE)</f>
        <v>Outras Saídas</v>
      </c>
    </row>
    <row r="15386" spans="1:12" x14ac:dyDescent="0.3">
      <c r="A15386" s="82" t="str">
        <f t="shared" si="480"/>
        <v>2019</v>
      </c>
      <c r="B15386" s="260" t="s">
        <v>2228</v>
      </c>
      <c r="C15386" s="261" t="s">
        <v>138</v>
      </c>
      <c r="D15386" s="74" t="str">
        <f t="shared" si="481"/>
        <v>out/2019</v>
      </c>
      <c r="E15386" s="264">
        <v>43761</v>
      </c>
      <c r="F15386" s="260" t="s">
        <v>1261</v>
      </c>
      <c r="G15386" s="262" t="s">
        <v>2229</v>
      </c>
      <c r="H15386" s="265" t="s">
        <v>2250</v>
      </c>
      <c r="I15386" s="265" t="s">
        <v>135</v>
      </c>
      <c r="J15386" s="265">
        <v>-9.5</v>
      </c>
      <c r="K15386" s="83" t="str">
        <f>IFERROR(IFERROR(VLOOKUP(I15386,'DE-PARA'!B:D,3,0),VLOOKUP(I15386,'DE-PARA'!C:D,2,0)),"NÃO ENCONTRADO")</f>
        <v>Outras Saídas</v>
      </c>
      <c r="L15386" s="50" t="str">
        <f>VLOOKUP(K15386,'Base -Receita-Despesa'!$B:$AS,1,FALSE)</f>
        <v>Outras Saídas</v>
      </c>
    </row>
    <row r="15387" spans="1:12" x14ac:dyDescent="0.3">
      <c r="A15387" s="82" t="str">
        <f t="shared" si="480"/>
        <v>2019</v>
      </c>
      <c r="B15387" s="260" t="s">
        <v>2228</v>
      </c>
      <c r="C15387" s="261" t="s">
        <v>138</v>
      </c>
      <c r="D15387" s="74" t="str">
        <f t="shared" si="481"/>
        <v>out/2019</v>
      </c>
      <c r="E15387" s="264">
        <v>43761</v>
      </c>
      <c r="F15387" s="260" t="s">
        <v>1261</v>
      </c>
      <c r="G15387" s="262" t="s">
        <v>2229</v>
      </c>
      <c r="H15387" s="265" t="s">
        <v>2250</v>
      </c>
      <c r="I15387" s="265" t="s">
        <v>135</v>
      </c>
      <c r="J15387" s="265">
        <v>-9.5</v>
      </c>
      <c r="K15387" s="83" t="str">
        <f>IFERROR(IFERROR(VLOOKUP(I15387,'DE-PARA'!B:D,3,0),VLOOKUP(I15387,'DE-PARA'!C:D,2,0)),"NÃO ENCONTRADO")</f>
        <v>Outras Saídas</v>
      </c>
      <c r="L15387" s="50" t="str">
        <f>VLOOKUP(K15387,'Base -Receita-Despesa'!$B:$AS,1,FALSE)</f>
        <v>Outras Saídas</v>
      </c>
    </row>
    <row r="15388" spans="1:12" x14ac:dyDescent="0.3">
      <c r="A15388" s="82" t="str">
        <f t="shared" si="480"/>
        <v>2019</v>
      </c>
      <c r="B15388" s="260" t="s">
        <v>2228</v>
      </c>
      <c r="C15388" s="261" t="s">
        <v>138</v>
      </c>
      <c r="D15388" s="74" t="str">
        <f t="shared" si="481"/>
        <v>out/2019</v>
      </c>
      <c r="E15388" s="264">
        <v>43761</v>
      </c>
      <c r="F15388" s="260" t="s">
        <v>1261</v>
      </c>
      <c r="G15388" s="262" t="s">
        <v>2229</v>
      </c>
      <c r="H15388" s="265" t="s">
        <v>2250</v>
      </c>
      <c r="I15388" s="265" t="s">
        <v>135</v>
      </c>
      <c r="J15388" s="265">
        <v>-9.5</v>
      </c>
      <c r="K15388" s="83" t="str">
        <f>IFERROR(IFERROR(VLOOKUP(I15388,'DE-PARA'!B:D,3,0),VLOOKUP(I15388,'DE-PARA'!C:D,2,0)),"NÃO ENCONTRADO")</f>
        <v>Outras Saídas</v>
      </c>
      <c r="L15388" s="50" t="str">
        <f>VLOOKUP(K15388,'Base -Receita-Despesa'!$B:$AS,1,FALSE)</f>
        <v>Outras Saídas</v>
      </c>
    </row>
    <row r="15389" spans="1:12" x14ac:dyDescent="0.3">
      <c r="A15389" s="82" t="str">
        <f t="shared" si="480"/>
        <v>2019</v>
      </c>
      <c r="B15389" s="260" t="s">
        <v>2228</v>
      </c>
      <c r="C15389" s="261" t="s">
        <v>138</v>
      </c>
      <c r="D15389" s="74" t="str">
        <f t="shared" si="481"/>
        <v>out/2019</v>
      </c>
      <c r="E15389" s="264">
        <v>43761</v>
      </c>
      <c r="F15389" s="260" t="s">
        <v>1261</v>
      </c>
      <c r="G15389" s="262" t="s">
        <v>2229</v>
      </c>
      <c r="H15389" s="265" t="s">
        <v>2250</v>
      </c>
      <c r="I15389" s="265" t="s">
        <v>135</v>
      </c>
      <c r="J15389" s="265">
        <v>-9.5</v>
      </c>
      <c r="K15389" s="83" t="str">
        <f>IFERROR(IFERROR(VLOOKUP(I15389,'DE-PARA'!B:D,3,0),VLOOKUP(I15389,'DE-PARA'!C:D,2,0)),"NÃO ENCONTRADO")</f>
        <v>Outras Saídas</v>
      </c>
      <c r="L15389" s="50" t="str">
        <f>VLOOKUP(K15389,'Base -Receita-Despesa'!$B:$AS,1,FALSE)</f>
        <v>Outras Saídas</v>
      </c>
    </row>
    <row r="15390" spans="1:12" x14ac:dyDescent="0.3">
      <c r="A15390" s="82" t="str">
        <f t="shared" si="480"/>
        <v>2019</v>
      </c>
      <c r="B15390" s="260" t="s">
        <v>2228</v>
      </c>
      <c r="C15390" s="261" t="s">
        <v>138</v>
      </c>
      <c r="D15390" s="74" t="str">
        <f t="shared" si="481"/>
        <v>out/2019</v>
      </c>
      <c r="E15390" s="264">
        <v>43761</v>
      </c>
      <c r="F15390" s="260" t="s">
        <v>1261</v>
      </c>
      <c r="G15390" s="262" t="s">
        <v>2229</v>
      </c>
      <c r="H15390" s="265" t="s">
        <v>2250</v>
      </c>
      <c r="I15390" s="265" t="s">
        <v>135</v>
      </c>
      <c r="J15390" s="265">
        <v>-9.5</v>
      </c>
      <c r="K15390" s="83" t="str">
        <f>IFERROR(IFERROR(VLOOKUP(I15390,'DE-PARA'!B:D,3,0),VLOOKUP(I15390,'DE-PARA'!C:D,2,0)),"NÃO ENCONTRADO")</f>
        <v>Outras Saídas</v>
      </c>
      <c r="L15390" s="50" t="str">
        <f>VLOOKUP(K15390,'Base -Receita-Despesa'!$B:$AS,1,FALSE)</f>
        <v>Outras Saídas</v>
      </c>
    </row>
    <row r="15391" spans="1:12" x14ac:dyDescent="0.3">
      <c r="A15391" s="82" t="str">
        <f t="shared" si="480"/>
        <v>2019</v>
      </c>
      <c r="B15391" s="260" t="s">
        <v>2228</v>
      </c>
      <c r="C15391" s="261" t="s">
        <v>138</v>
      </c>
      <c r="D15391" s="74" t="str">
        <f t="shared" si="481"/>
        <v>out/2019</v>
      </c>
      <c r="E15391" s="264">
        <v>43761</v>
      </c>
      <c r="F15391" s="260" t="s">
        <v>1261</v>
      </c>
      <c r="G15391" s="262" t="s">
        <v>2229</v>
      </c>
      <c r="H15391" s="265" t="s">
        <v>2250</v>
      </c>
      <c r="I15391" s="265" t="s">
        <v>135</v>
      </c>
      <c r="J15391" s="265">
        <v>-9.5</v>
      </c>
      <c r="K15391" s="83" t="str">
        <f>IFERROR(IFERROR(VLOOKUP(I15391,'DE-PARA'!B:D,3,0),VLOOKUP(I15391,'DE-PARA'!C:D,2,0)),"NÃO ENCONTRADO")</f>
        <v>Outras Saídas</v>
      </c>
      <c r="L15391" s="50" t="str">
        <f>VLOOKUP(K15391,'Base -Receita-Despesa'!$B:$AS,1,FALSE)</f>
        <v>Outras Saídas</v>
      </c>
    </row>
    <row r="15392" spans="1:12" x14ac:dyDescent="0.3">
      <c r="A15392" s="82" t="str">
        <f t="shared" si="480"/>
        <v>2019</v>
      </c>
      <c r="B15392" s="260" t="s">
        <v>2228</v>
      </c>
      <c r="C15392" s="261" t="s">
        <v>138</v>
      </c>
      <c r="D15392" s="74" t="str">
        <f t="shared" si="481"/>
        <v>out/2019</v>
      </c>
      <c r="E15392" s="264">
        <v>43761</v>
      </c>
      <c r="F15392" s="260" t="s">
        <v>1261</v>
      </c>
      <c r="G15392" s="262" t="s">
        <v>2229</v>
      </c>
      <c r="H15392" s="265" t="s">
        <v>2250</v>
      </c>
      <c r="I15392" s="265" t="s">
        <v>135</v>
      </c>
      <c r="J15392" s="265">
        <v>-9.5</v>
      </c>
      <c r="K15392" s="83" t="str">
        <f>IFERROR(IFERROR(VLOOKUP(I15392,'DE-PARA'!B:D,3,0),VLOOKUP(I15392,'DE-PARA'!C:D,2,0)),"NÃO ENCONTRADO")</f>
        <v>Outras Saídas</v>
      </c>
      <c r="L15392" s="50" t="str">
        <f>VLOOKUP(K15392,'Base -Receita-Despesa'!$B:$AS,1,FALSE)</f>
        <v>Outras Saídas</v>
      </c>
    </row>
    <row r="15393" spans="1:12" x14ac:dyDescent="0.3">
      <c r="A15393" s="82" t="str">
        <f t="shared" si="480"/>
        <v>2019</v>
      </c>
      <c r="B15393" s="260" t="s">
        <v>2228</v>
      </c>
      <c r="C15393" s="261" t="s">
        <v>138</v>
      </c>
      <c r="D15393" s="74" t="str">
        <f t="shared" si="481"/>
        <v>out/2019</v>
      </c>
      <c r="E15393" s="264">
        <v>43761</v>
      </c>
      <c r="F15393" s="260" t="s">
        <v>1261</v>
      </c>
      <c r="G15393" s="262" t="s">
        <v>2229</v>
      </c>
      <c r="H15393" s="265" t="s">
        <v>2250</v>
      </c>
      <c r="I15393" s="265" t="s">
        <v>135</v>
      </c>
      <c r="J15393" s="265">
        <v>-9.5</v>
      </c>
      <c r="K15393" s="83" t="str">
        <f>IFERROR(IFERROR(VLOOKUP(I15393,'DE-PARA'!B:D,3,0),VLOOKUP(I15393,'DE-PARA'!C:D,2,0)),"NÃO ENCONTRADO")</f>
        <v>Outras Saídas</v>
      </c>
      <c r="L15393" s="50" t="str">
        <f>VLOOKUP(K15393,'Base -Receita-Despesa'!$B:$AS,1,FALSE)</f>
        <v>Outras Saídas</v>
      </c>
    </row>
    <row r="15394" spans="1:12" x14ac:dyDescent="0.3">
      <c r="A15394" s="82" t="str">
        <f t="shared" si="480"/>
        <v>2019</v>
      </c>
      <c r="B15394" s="260" t="s">
        <v>2228</v>
      </c>
      <c r="C15394" s="261" t="s">
        <v>138</v>
      </c>
      <c r="D15394" s="74" t="str">
        <f t="shared" si="481"/>
        <v>out/2019</v>
      </c>
      <c r="E15394" s="264">
        <v>43761</v>
      </c>
      <c r="F15394" s="260" t="s">
        <v>1261</v>
      </c>
      <c r="G15394" s="262" t="s">
        <v>2229</v>
      </c>
      <c r="H15394" s="265" t="s">
        <v>2250</v>
      </c>
      <c r="I15394" s="265" t="s">
        <v>135</v>
      </c>
      <c r="J15394" s="265">
        <v>-9.5</v>
      </c>
      <c r="K15394" s="83" t="str">
        <f>IFERROR(IFERROR(VLOOKUP(I15394,'DE-PARA'!B:D,3,0),VLOOKUP(I15394,'DE-PARA'!C:D,2,0)),"NÃO ENCONTRADO")</f>
        <v>Outras Saídas</v>
      </c>
      <c r="L15394" s="50" t="str">
        <f>VLOOKUP(K15394,'Base -Receita-Despesa'!$B:$AS,1,FALSE)</f>
        <v>Outras Saídas</v>
      </c>
    </row>
    <row r="15395" spans="1:12" x14ac:dyDescent="0.3">
      <c r="A15395" s="82" t="str">
        <f t="shared" si="480"/>
        <v>2019</v>
      </c>
      <c r="B15395" s="260" t="s">
        <v>2228</v>
      </c>
      <c r="C15395" s="261" t="s">
        <v>138</v>
      </c>
      <c r="D15395" s="74" t="str">
        <f t="shared" si="481"/>
        <v>out/2019</v>
      </c>
      <c r="E15395" s="264">
        <v>43761</v>
      </c>
      <c r="F15395" s="260" t="s">
        <v>1261</v>
      </c>
      <c r="G15395" s="262" t="s">
        <v>2229</v>
      </c>
      <c r="H15395" s="265" t="s">
        <v>2250</v>
      </c>
      <c r="I15395" s="265" t="s">
        <v>135</v>
      </c>
      <c r="J15395" s="265">
        <v>-9.5</v>
      </c>
      <c r="K15395" s="83" t="str">
        <f>IFERROR(IFERROR(VLOOKUP(I15395,'DE-PARA'!B:D,3,0),VLOOKUP(I15395,'DE-PARA'!C:D,2,0)),"NÃO ENCONTRADO")</f>
        <v>Outras Saídas</v>
      </c>
      <c r="L15395" s="50" t="str">
        <f>VLOOKUP(K15395,'Base -Receita-Despesa'!$B:$AS,1,FALSE)</f>
        <v>Outras Saídas</v>
      </c>
    </row>
    <row r="15396" spans="1:12" x14ac:dyDescent="0.3">
      <c r="A15396" s="82" t="str">
        <f t="shared" si="480"/>
        <v>2019</v>
      </c>
      <c r="B15396" s="260" t="s">
        <v>2228</v>
      </c>
      <c r="C15396" s="261" t="s">
        <v>138</v>
      </c>
      <c r="D15396" s="74" t="str">
        <f t="shared" si="481"/>
        <v>out/2019</v>
      </c>
      <c r="E15396" s="264">
        <v>43761</v>
      </c>
      <c r="F15396" s="260" t="s">
        <v>1261</v>
      </c>
      <c r="G15396" s="262" t="s">
        <v>2229</v>
      </c>
      <c r="H15396" s="265" t="s">
        <v>2250</v>
      </c>
      <c r="I15396" s="265" t="s">
        <v>135</v>
      </c>
      <c r="J15396" s="265">
        <v>-9.5</v>
      </c>
      <c r="K15396" s="83" t="str">
        <f>IFERROR(IFERROR(VLOOKUP(I15396,'DE-PARA'!B:D,3,0),VLOOKUP(I15396,'DE-PARA'!C:D,2,0)),"NÃO ENCONTRADO")</f>
        <v>Outras Saídas</v>
      </c>
      <c r="L15396" s="50" t="str">
        <f>VLOOKUP(K15396,'Base -Receita-Despesa'!$B:$AS,1,FALSE)</f>
        <v>Outras Saídas</v>
      </c>
    </row>
    <row r="15397" spans="1:12" x14ac:dyDescent="0.3">
      <c r="A15397" s="82" t="str">
        <f t="shared" si="480"/>
        <v>2019</v>
      </c>
      <c r="B15397" s="260" t="s">
        <v>2228</v>
      </c>
      <c r="C15397" s="261" t="s">
        <v>138</v>
      </c>
      <c r="D15397" s="74" t="str">
        <f t="shared" si="481"/>
        <v>out/2019</v>
      </c>
      <c r="E15397" s="264">
        <v>43761</v>
      </c>
      <c r="F15397" s="260" t="s">
        <v>1261</v>
      </c>
      <c r="G15397" s="262" t="s">
        <v>2229</v>
      </c>
      <c r="H15397" s="265" t="s">
        <v>2250</v>
      </c>
      <c r="I15397" s="265" t="s">
        <v>135</v>
      </c>
      <c r="J15397" s="265">
        <v>-9.5</v>
      </c>
      <c r="K15397" s="83" t="str">
        <f>IFERROR(IFERROR(VLOOKUP(I15397,'DE-PARA'!B:D,3,0),VLOOKUP(I15397,'DE-PARA'!C:D,2,0)),"NÃO ENCONTRADO")</f>
        <v>Outras Saídas</v>
      </c>
      <c r="L15397" s="50" t="str">
        <f>VLOOKUP(K15397,'Base -Receita-Despesa'!$B:$AS,1,FALSE)</f>
        <v>Outras Saídas</v>
      </c>
    </row>
    <row r="15398" spans="1:12" x14ac:dyDescent="0.3">
      <c r="A15398" s="82" t="str">
        <f t="shared" si="480"/>
        <v>2019</v>
      </c>
      <c r="B15398" s="260" t="s">
        <v>2228</v>
      </c>
      <c r="C15398" s="261" t="s">
        <v>138</v>
      </c>
      <c r="D15398" s="74" t="str">
        <f t="shared" si="481"/>
        <v>out/2019</v>
      </c>
      <c r="E15398" s="264">
        <v>43761</v>
      </c>
      <c r="F15398" s="260" t="s">
        <v>1261</v>
      </c>
      <c r="G15398" s="262" t="s">
        <v>2229</v>
      </c>
      <c r="H15398" s="265" t="s">
        <v>2250</v>
      </c>
      <c r="I15398" s="265" t="s">
        <v>135</v>
      </c>
      <c r="J15398" s="265">
        <v>-9.5</v>
      </c>
      <c r="K15398" s="83" t="str">
        <f>IFERROR(IFERROR(VLOOKUP(I15398,'DE-PARA'!B:D,3,0),VLOOKUP(I15398,'DE-PARA'!C:D,2,0)),"NÃO ENCONTRADO")</f>
        <v>Outras Saídas</v>
      </c>
      <c r="L15398" s="50" t="str">
        <f>VLOOKUP(K15398,'Base -Receita-Despesa'!$B:$AS,1,FALSE)</f>
        <v>Outras Saídas</v>
      </c>
    </row>
    <row r="15399" spans="1:12" x14ac:dyDescent="0.3">
      <c r="A15399" s="82" t="str">
        <f t="shared" si="480"/>
        <v>2019</v>
      </c>
      <c r="B15399" s="260" t="s">
        <v>2228</v>
      </c>
      <c r="C15399" s="261" t="s">
        <v>138</v>
      </c>
      <c r="D15399" s="74" t="str">
        <f t="shared" si="481"/>
        <v>out/2019</v>
      </c>
      <c r="E15399" s="264">
        <v>43761</v>
      </c>
      <c r="F15399" s="260" t="s">
        <v>1261</v>
      </c>
      <c r="G15399" s="262" t="s">
        <v>2229</v>
      </c>
      <c r="H15399" s="265" t="s">
        <v>2250</v>
      </c>
      <c r="I15399" s="265" t="s">
        <v>135</v>
      </c>
      <c r="J15399" s="265">
        <v>-9.5</v>
      </c>
      <c r="K15399" s="83" t="str">
        <f>IFERROR(IFERROR(VLOOKUP(I15399,'DE-PARA'!B:D,3,0),VLOOKUP(I15399,'DE-PARA'!C:D,2,0)),"NÃO ENCONTRADO")</f>
        <v>Outras Saídas</v>
      </c>
      <c r="L15399" s="50" t="str">
        <f>VLOOKUP(K15399,'Base -Receita-Despesa'!$B:$AS,1,FALSE)</f>
        <v>Outras Saídas</v>
      </c>
    </row>
    <row r="15400" spans="1:12" x14ac:dyDescent="0.3">
      <c r="A15400" s="82" t="str">
        <f t="shared" si="480"/>
        <v>2019</v>
      </c>
      <c r="B15400" s="260" t="s">
        <v>2228</v>
      </c>
      <c r="C15400" s="261" t="s">
        <v>138</v>
      </c>
      <c r="D15400" s="74" t="str">
        <f t="shared" si="481"/>
        <v>out/2019</v>
      </c>
      <c r="E15400" s="264">
        <v>43761</v>
      </c>
      <c r="F15400" s="260" t="s">
        <v>1261</v>
      </c>
      <c r="G15400" s="262" t="s">
        <v>2229</v>
      </c>
      <c r="H15400" s="265" t="s">
        <v>2250</v>
      </c>
      <c r="I15400" s="265" t="s">
        <v>135</v>
      </c>
      <c r="J15400" s="265">
        <v>-9.5</v>
      </c>
      <c r="K15400" s="83" t="str">
        <f>IFERROR(IFERROR(VLOOKUP(I15400,'DE-PARA'!B:D,3,0),VLOOKUP(I15400,'DE-PARA'!C:D,2,0)),"NÃO ENCONTRADO")</f>
        <v>Outras Saídas</v>
      </c>
      <c r="L15400" s="50" t="str">
        <f>VLOOKUP(K15400,'Base -Receita-Despesa'!$B:$AS,1,FALSE)</f>
        <v>Outras Saídas</v>
      </c>
    </row>
    <row r="15401" spans="1:12" x14ac:dyDescent="0.3">
      <c r="A15401" s="82" t="str">
        <f t="shared" si="480"/>
        <v>2019</v>
      </c>
      <c r="B15401" s="260" t="s">
        <v>2228</v>
      </c>
      <c r="C15401" s="261" t="s">
        <v>138</v>
      </c>
      <c r="D15401" s="74" t="str">
        <f t="shared" si="481"/>
        <v>out/2019</v>
      </c>
      <c r="E15401" s="264">
        <v>43761</v>
      </c>
      <c r="F15401" s="260" t="s">
        <v>1261</v>
      </c>
      <c r="G15401" s="262" t="s">
        <v>2229</v>
      </c>
      <c r="H15401" s="265" t="s">
        <v>2250</v>
      </c>
      <c r="I15401" s="265" t="s">
        <v>135</v>
      </c>
      <c r="J15401" s="265">
        <v>-9.5</v>
      </c>
      <c r="K15401" s="83" t="str">
        <f>IFERROR(IFERROR(VLOOKUP(I15401,'DE-PARA'!B:D,3,0),VLOOKUP(I15401,'DE-PARA'!C:D,2,0)),"NÃO ENCONTRADO")</f>
        <v>Outras Saídas</v>
      </c>
      <c r="L15401" s="50" t="str">
        <f>VLOOKUP(K15401,'Base -Receita-Despesa'!$B:$AS,1,FALSE)</f>
        <v>Outras Saídas</v>
      </c>
    </row>
    <row r="15402" spans="1:12" x14ac:dyDescent="0.3">
      <c r="A15402" s="82" t="str">
        <f t="shared" ref="A15402:A15465" si="482">IF(K15402="NÃO ENCONTRADO",0,RIGHT(D15402,4))</f>
        <v>2019</v>
      </c>
      <c r="B15402" s="260" t="s">
        <v>2228</v>
      </c>
      <c r="C15402" s="261" t="s">
        <v>138</v>
      </c>
      <c r="D15402" s="74" t="str">
        <f t="shared" si="481"/>
        <v>out/2019</v>
      </c>
      <c r="E15402" s="264">
        <v>43761</v>
      </c>
      <c r="F15402" s="260" t="s">
        <v>1261</v>
      </c>
      <c r="G15402" s="262" t="s">
        <v>2229</v>
      </c>
      <c r="H15402" s="265" t="s">
        <v>2250</v>
      </c>
      <c r="I15402" s="265" t="s">
        <v>135</v>
      </c>
      <c r="J15402" s="265">
        <v>-9.5</v>
      </c>
      <c r="K15402" s="83" t="str">
        <f>IFERROR(IFERROR(VLOOKUP(I15402,'DE-PARA'!B:D,3,0),VLOOKUP(I15402,'DE-PARA'!C:D,2,0)),"NÃO ENCONTRADO")</f>
        <v>Outras Saídas</v>
      </c>
      <c r="L15402" s="50" t="str">
        <f>VLOOKUP(K15402,'Base -Receita-Despesa'!$B:$AS,1,FALSE)</f>
        <v>Outras Saídas</v>
      </c>
    </row>
    <row r="15403" spans="1:12" x14ac:dyDescent="0.3">
      <c r="A15403" s="82" t="str">
        <f t="shared" si="482"/>
        <v>2019</v>
      </c>
      <c r="B15403" s="260" t="s">
        <v>2228</v>
      </c>
      <c r="C15403" s="261" t="s">
        <v>138</v>
      </c>
      <c r="D15403" s="74" t="str">
        <f t="shared" si="481"/>
        <v>out/2019</v>
      </c>
      <c r="E15403" s="264">
        <v>43761</v>
      </c>
      <c r="F15403" s="260" t="s">
        <v>1261</v>
      </c>
      <c r="G15403" s="262" t="s">
        <v>2229</v>
      </c>
      <c r="H15403" s="265" t="s">
        <v>2250</v>
      </c>
      <c r="I15403" s="265" t="s">
        <v>135</v>
      </c>
      <c r="J15403" s="265">
        <v>-9.5</v>
      </c>
      <c r="K15403" s="83" t="str">
        <f>IFERROR(IFERROR(VLOOKUP(I15403,'DE-PARA'!B:D,3,0),VLOOKUP(I15403,'DE-PARA'!C:D,2,0)),"NÃO ENCONTRADO")</f>
        <v>Outras Saídas</v>
      </c>
      <c r="L15403" s="50" t="str">
        <f>VLOOKUP(K15403,'Base -Receita-Despesa'!$B:$AS,1,FALSE)</f>
        <v>Outras Saídas</v>
      </c>
    </row>
    <row r="15404" spans="1:12" x14ac:dyDescent="0.3">
      <c r="A15404" s="82" t="str">
        <f t="shared" si="482"/>
        <v>2019</v>
      </c>
      <c r="B15404" s="260" t="s">
        <v>2228</v>
      </c>
      <c r="C15404" s="261" t="s">
        <v>138</v>
      </c>
      <c r="D15404" s="74" t="str">
        <f t="shared" si="481"/>
        <v>out/2019</v>
      </c>
      <c r="E15404" s="264">
        <v>43761</v>
      </c>
      <c r="F15404" s="260" t="s">
        <v>1261</v>
      </c>
      <c r="G15404" s="262" t="s">
        <v>2229</v>
      </c>
      <c r="H15404" s="265" t="s">
        <v>2250</v>
      </c>
      <c r="I15404" s="265" t="s">
        <v>135</v>
      </c>
      <c r="J15404" s="265">
        <v>-9.5</v>
      </c>
      <c r="K15404" s="83" t="str">
        <f>IFERROR(IFERROR(VLOOKUP(I15404,'DE-PARA'!B:D,3,0),VLOOKUP(I15404,'DE-PARA'!C:D,2,0)),"NÃO ENCONTRADO")</f>
        <v>Outras Saídas</v>
      </c>
      <c r="L15404" s="50" t="str">
        <f>VLOOKUP(K15404,'Base -Receita-Despesa'!$B:$AS,1,FALSE)</f>
        <v>Outras Saídas</v>
      </c>
    </row>
    <row r="15405" spans="1:12" x14ac:dyDescent="0.3">
      <c r="A15405" s="82" t="str">
        <f t="shared" si="482"/>
        <v>2019</v>
      </c>
      <c r="B15405" s="260" t="s">
        <v>2228</v>
      </c>
      <c r="C15405" s="261" t="s">
        <v>138</v>
      </c>
      <c r="D15405" s="74" t="str">
        <f t="shared" si="481"/>
        <v>out/2019</v>
      </c>
      <c r="E15405" s="264">
        <v>43761</v>
      </c>
      <c r="F15405" s="262">
        <v>1163</v>
      </c>
      <c r="G15405" s="262" t="s">
        <v>2232</v>
      </c>
      <c r="H15405" s="270" t="s">
        <v>4730</v>
      </c>
      <c r="I15405" s="270" t="s">
        <v>2194</v>
      </c>
      <c r="J15405" s="270">
        <v>-350</v>
      </c>
      <c r="K15405" s="83" t="str">
        <f>IFERROR(IFERROR(VLOOKUP(I15405,'DE-PARA'!B:D,3,0),VLOOKUP(I15405,'DE-PARA'!C:D,2,0)),"NÃO ENCONTRADO")</f>
        <v>Materiais</v>
      </c>
      <c r="L15405" s="50" t="str">
        <f>VLOOKUP(K15405,'Base -Receita-Despesa'!$B:$AS,1,FALSE)</f>
        <v>Materiais</v>
      </c>
    </row>
    <row r="15406" spans="1:12" x14ac:dyDescent="0.3">
      <c r="A15406" s="82" t="str">
        <f t="shared" si="482"/>
        <v>2019</v>
      </c>
      <c r="B15406" s="260" t="s">
        <v>2228</v>
      </c>
      <c r="C15406" s="261" t="s">
        <v>138</v>
      </c>
      <c r="D15406" s="74" t="str">
        <f t="shared" si="481"/>
        <v>out/2019</v>
      </c>
      <c r="E15406" s="264">
        <v>43761</v>
      </c>
      <c r="F15406" s="262">
        <v>1163</v>
      </c>
      <c r="G15406" s="262" t="s">
        <v>2232</v>
      </c>
      <c r="H15406" s="270" t="s">
        <v>4730</v>
      </c>
      <c r="I15406" s="265" t="s">
        <v>562</v>
      </c>
      <c r="J15406" s="265">
        <v>-119.6</v>
      </c>
      <c r="K15406" s="83" t="str">
        <f>IFERROR(IFERROR(VLOOKUP(I15406,'DE-PARA'!B:D,3,0),VLOOKUP(I15406,'DE-PARA'!C:D,2,0)),"NÃO ENCONTRADO")</f>
        <v>Outras Saídas</v>
      </c>
      <c r="L15406" s="50" t="str">
        <f>VLOOKUP(K15406,'Base -Receita-Despesa'!$B:$AS,1,FALSE)</f>
        <v>Outras Saídas</v>
      </c>
    </row>
    <row r="15407" spans="1:12" x14ac:dyDescent="0.3">
      <c r="A15407" s="82" t="str">
        <f t="shared" si="482"/>
        <v>2019</v>
      </c>
      <c r="B15407" s="260" t="s">
        <v>2228</v>
      </c>
      <c r="C15407" s="261" t="s">
        <v>138</v>
      </c>
      <c r="D15407" s="74" t="str">
        <f t="shared" si="481"/>
        <v>out/2019</v>
      </c>
      <c r="E15407" s="264">
        <v>43761</v>
      </c>
      <c r="F15407" s="262" t="s">
        <v>4780</v>
      </c>
      <c r="G15407" s="262" t="s">
        <v>2229</v>
      </c>
      <c r="H15407" s="270" t="s">
        <v>4768</v>
      </c>
      <c r="I15407" s="270" t="s">
        <v>118</v>
      </c>
      <c r="J15407" s="275">
        <v>-5941.71</v>
      </c>
      <c r="K15407" s="83" t="str">
        <f>IFERROR(IFERROR(VLOOKUP(I15407,'DE-PARA'!B:D,3,0),VLOOKUP(I15407,'DE-PARA'!C:D,2,0)),"NÃO ENCONTRADO")</f>
        <v>Serviços</v>
      </c>
      <c r="L15407" s="50" t="str">
        <f>VLOOKUP(K15407,'Base -Receita-Despesa'!$B:$AS,1,FALSE)</f>
        <v>Serviços</v>
      </c>
    </row>
    <row r="15408" spans="1:12" x14ac:dyDescent="0.3">
      <c r="A15408" s="82" t="str">
        <f t="shared" si="482"/>
        <v>2019</v>
      </c>
      <c r="B15408" s="260" t="s">
        <v>2228</v>
      </c>
      <c r="C15408" s="261" t="s">
        <v>138</v>
      </c>
      <c r="D15408" s="74" t="str">
        <f t="shared" si="481"/>
        <v>out/2019</v>
      </c>
      <c r="E15408" s="264">
        <v>43761</v>
      </c>
      <c r="F15408" s="262" t="s">
        <v>4780</v>
      </c>
      <c r="G15408" s="262" t="s">
        <v>2229</v>
      </c>
      <c r="H15408" s="270" t="s">
        <v>4768</v>
      </c>
      <c r="I15408" s="265" t="s">
        <v>562</v>
      </c>
      <c r="J15408" s="265">
        <v>-71.27</v>
      </c>
      <c r="K15408" s="83" t="str">
        <f>IFERROR(IFERROR(VLOOKUP(I15408,'DE-PARA'!B:D,3,0),VLOOKUP(I15408,'DE-PARA'!C:D,2,0)),"NÃO ENCONTRADO")</f>
        <v>Outras Saídas</v>
      </c>
      <c r="L15408" s="50" t="str">
        <f>VLOOKUP(K15408,'Base -Receita-Despesa'!$B:$AS,1,FALSE)</f>
        <v>Outras Saídas</v>
      </c>
    </row>
    <row r="15409" spans="1:12" x14ac:dyDescent="0.3">
      <c r="A15409" s="82" t="str">
        <f t="shared" si="482"/>
        <v>2019</v>
      </c>
      <c r="B15409" s="260" t="s">
        <v>2228</v>
      </c>
      <c r="C15409" s="261" t="s">
        <v>138</v>
      </c>
      <c r="D15409" s="74" t="str">
        <f t="shared" si="481"/>
        <v>out/2019</v>
      </c>
      <c r="E15409" s="264">
        <v>43761</v>
      </c>
      <c r="F15409" s="262">
        <v>2009</v>
      </c>
      <c r="G15409" s="262" t="s">
        <v>2229</v>
      </c>
      <c r="H15409" s="270" t="s">
        <v>4768</v>
      </c>
      <c r="I15409" s="270" t="s">
        <v>118</v>
      </c>
      <c r="J15409" s="266">
        <v>-120626.38</v>
      </c>
      <c r="K15409" s="83" t="str">
        <f>IFERROR(IFERROR(VLOOKUP(I15409,'DE-PARA'!B:D,3,0),VLOOKUP(I15409,'DE-PARA'!C:D,2,0)),"NÃO ENCONTRADO")</f>
        <v>Serviços</v>
      </c>
      <c r="L15409" s="50" t="str">
        <f>VLOOKUP(K15409,'Base -Receita-Despesa'!$B:$AS,1,FALSE)</f>
        <v>Serviços</v>
      </c>
    </row>
    <row r="15410" spans="1:12" x14ac:dyDescent="0.3">
      <c r="A15410" s="82" t="str">
        <f t="shared" si="482"/>
        <v>2019</v>
      </c>
      <c r="B15410" s="260" t="s">
        <v>2228</v>
      </c>
      <c r="C15410" s="261" t="s">
        <v>138</v>
      </c>
      <c r="D15410" s="74" t="str">
        <f t="shared" si="481"/>
        <v>out/2019</v>
      </c>
      <c r="E15410" s="264">
        <v>43761</v>
      </c>
      <c r="F15410" s="262" t="s">
        <v>4781</v>
      </c>
      <c r="G15410" s="262" t="s">
        <v>2229</v>
      </c>
      <c r="H15410" s="270" t="s">
        <v>180</v>
      </c>
      <c r="I15410" s="270" t="s">
        <v>181</v>
      </c>
      <c r="J15410" s="270">
        <v>-421.77</v>
      </c>
      <c r="K15410" s="83" t="str">
        <f>IFERROR(IFERROR(VLOOKUP(I15410,'DE-PARA'!B:D,3,0),VLOOKUP(I15410,'DE-PARA'!C:D,2,0)),"NÃO ENCONTRADO")</f>
        <v>Serviços</v>
      </c>
      <c r="L15410" s="50" t="str">
        <f>VLOOKUP(K15410,'Base -Receita-Despesa'!$B:$AS,1,FALSE)</f>
        <v>Serviços</v>
      </c>
    </row>
    <row r="15411" spans="1:12" x14ac:dyDescent="0.3">
      <c r="A15411" s="82" t="str">
        <f t="shared" si="482"/>
        <v>2019</v>
      </c>
      <c r="B15411" s="260" t="s">
        <v>2228</v>
      </c>
      <c r="C15411" s="261" t="s">
        <v>138</v>
      </c>
      <c r="D15411" s="74" t="str">
        <f t="shared" si="481"/>
        <v>out/2019</v>
      </c>
      <c r="E15411" s="264">
        <v>43761</v>
      </c>
      <c r="F15411" s="262" t="s">
        <v>4781</v>
      </c>
      <c r="G15411" s="262" t="s">
        <v>2229</v>
      </c>
      <c r="H15411" s="270" t="s">
        <v>180</v>
      </c>
      <c r="I15411" s="265" t="s">
        <v>562</v>
      </c>
      <c r="J15411" s="265">
        <v>-5.03</v>
      </c>
      <c r="K15411" s="83" t="str">
        <f>IFERROR(IFERROR(VLOOKUP(I15411,'DE-PARA'!B:D,3,0),VLOOKUP(I15411,'DE-PARA'!C:D,2,0)),"NÃO ENCONTRADO")</f>
        <v>Outras Saídas</v>
      </c>
      <c r="L15411" s="50" t="str">
        <f>VLOOKUP(K15411,'Base -Receita-Despesa'!$B:$AS,1,FALSE)</f>
        <v>Outras Saídas</v>
      </c>
    </row>
    <row r="15412" spans="1:12" x14ac:dyDescent="0.3">
      <c r="A15412" s="82" t="str">
        <f t="shared" si="482"/>
        <v>2019</v>
      </c>
      <c r="B15412" s="260" t="s">
        <v>2228</v>
      </c>
      <c r="C15412" s="261" t="s">
        <v>138</v>
      </c>
      <c r="D15412" s="74" t="str">
        <f t="shared" si="481"/>
        <v>out/2019</v>
      </c>
      <c r="E15412" s="264">
        <v>43761</v>
      </c>
      <c r="F15412" s="262" t="s">
        <v>4782</v>
      </c>
      <c r="G15412" s="262" t="s">
        <v>2229</v>
      </c>
      <c r="H15412" s="270" t="s">
        <v>180</v>
      </c>
      <c r="I15412" s="270" t="s">
        <v>181</v>
      </c>
      <c r="J15412" s="270">
        <v>-948.09</v>
      </c>
      <c r="K15412" s="83" t="str">
        <f>IFERROR(IFERROR(VLOOKUP(I15412,'DE-PARA'!B:D,3,0),VLOOKUP(I15412,'DE-PARA'!C:D,2,0)),"NÃO ENCONTRADO")</f>
        <v>Serviços</v>
      </c>
      <c r="L15412" s="50" t="str">
        <f>VLOOKUP(K15412,'Base -Receita-Despesa'!$B:$AS,1,FALSE)</f>
        <v>Serviços</v>
      </c>
    </row>
    <row r="15413" spans="1:12" x14ac:dyDescent="0.3">
      <c r="A15413" s="82" t="str">
        <f t="shared" si="482"/>
        <v>2019</v>
      </c>
      <c r="B15413" s="260" t="s">
        <v>2228</v>
      </c>
      <c r="C15413" s="261" t="s">
        <v>138</v>
      </c>
      <c r="D15413" s="74" t="str">
        <f t="shared" si="481"/>
        <v>out/2019</v>
      </c>
      <c r="E15413" s="264">
        <v>43761</v>
      </c>
      <c r="F15413" s="262" t="s">
        <v>4782</v>
      </c>
      <c r="G15413" s="262" t="s">
        <v>2229</v>
      </c>
      <c r="H15413" s="270" t="s">
        <v>180</v>
      </c>
      <c r="I15413" s="265" t="s">
        <v>562</v>
      </c>
      <c r="J15413" s="265">
        <v>-11.35</v>
      </c>
      <c r="K15413" s="83" t="str">
        <f>IFERROR(IFERROR(VLOOKUP(I15413,'DE-PARA'!B:D,3,0),VLOOKUP(I15413,'DE-PARA'!C:D,2,0)),"NÃO ENCONTRADO")</f>
        <v>Outras Saídas</v>
      </c>
      <c r="L15413" s="50" t="str">
        <f>VLOOKUP(K15413,'Base -Receita-Despesa'!$B:$AS,1,FALSE)</f>
        <v>Outras Saídas</v>
      </c>
    </row>
    <row r="15414" spans="1:12" x14ac:dyDescent="0.3">
      <c r="A15414" s="82" t="str">
        <f t="shared" si="482"/>
        <v>2019</v>
      </c>
      <c r="B15414" s="260" t="s">
        <v>2228</v>
      </c>
      <c r="C15414" s="261" t="s">
        <v>138</v>
      </c>
      <c r="D15414" s="74" t="str">
        <f t="shared" si="481"/>
        <v>out/2019</v>
      </c>
      <c r="E15414" s="264">
        <v>43761</v>
      </c>
      <c r="F15414" s="262">
        <v>105356</v>
      </c>
      <c r="G15414" s="262" t="s">
        <v>2229</v>
      </c>
      <c r="H15414" s="270" t="s">
        <v>4783</v>
      </c>
      <c r="I15414" s="270" t="s">
        <v>2192</v>
      </c>
      <c r="J15414" s="275">
        <v>-6311.16</v>
      </c>
      <c r="K15414" s="83" t="str">
        <f>IFERROR(IFERROR(VLOOKUP(I15414,'DE-PARA'!B:D,3,0),VLOOKUP(I15414,'DE-PARA'!C:D,2,0)),"NÃO ENCONTRADO")</f>
        <v>Materiais</v>
      </c>
      <c r="L15414" s="50" t="str">
        <f>VLOOKUP(K15414,'Base -Receita-Despesa'!$B:$AS,1,FALSE)</f>
        <v>Materiais</v>
      </c>
    </row>
    <row r="15415" spans="1:12" x14ac:dyDescent="0.3">
      <c r="A15415" s="82" t="str">
        <f t="shared" si="482"/>
        <v>2019</v>
      </c>
      <c r="B15415" s="260" t="s">
        <v>2228</v>
      </c>
      <c r="C15415" s="261" t="s">
        <v>138</v>
      </c>
      <c r="D15415" s="74" t="str">
        <f t="shared" si="481"/>
        <v>out/2019</v>
      </c>
      <c r="E15415" s="264">
        <v>43761</v>
      </c>
      <c r="F15415" s="262">
        <v>105356</v>
      </c>
      <c r="G15415" s="262" t="s">
        <v>2229</v>
      </c>
      <c r="H15415" s="270" t="s">
        <v>4783</v>
      </c>
      <c r="I15415" s="270" t="s">
        <v>562</v>
      </c>
      <c r="J15415" s="270">
        <v>-126.22</v>
      </c>
      <c r="K15415" s="83" t="str">
        <f>IFERROR(IFERROR(VLOOKUP(I15415,'DE-PARA'!B:D,3,0),VLOOKUP(I15415,'DE-PARA'!C:D,2,0)),"NÃO ENCONTRADO")</f>
        <v>Outras Saídas</v>
      </c>
      <c r="L15415" s="50" t="str">
        <f>VLOOKUP(K15415,'Base -Receita-Despesa'!$B:$AS,1,FALSE)</f>
        <v>Outras Saídas</v>
      </c>
    </row>
    <row r="15416" spans="1:12" x14ac:dyDescent="0.3">
      <c r="A15416" s="82" t="str">
        <f t="shared" si="482"/>
        <v>2019</v>
      </c>
      <c r="B15416" s="260" t="s">
        <v>2228</v>
      </c>
      <c r="C15416" s="261" t="s">
        <v>138</v>
      </c>
      <c r="D15416" s="74" t="str">
        <f t="shared" si="481"/>
        <v>out/2019</v>
      </c>
      <c r="E15416" s="264">
        <v>43761</v>
      </c>
      <c r="F15416" s="262">
        <v>86</v>
      </c>
      <c r="G15416" s="262" t="s">
        <v>2229</v>
      </c>
      <c r="H15416" s="270" t="s">
        <v>2351</v>
      </c>
      <c r="I15416" s="270" t="s">
        <v>145</v>
      </c>
      <c r="J15416" s="266">
        <v>-27466.5</v>
      </c>
      <c r="K15416" s="83" t="str">
        <f>IFERROR(IFERROR(VLOOKUP(I15416,'DE-PARA'!B:D,3,0),VLOOKUP(I15416,'DE-PARA'!C:D,2,0)),"NÃO ENCONTRADO")</f>
        <v>Serviços</v>
      </c>
      <c r="L15416" s="50" t="str">
        <f>VLOOKUP(K15416,'Base -Receita-Despesa'!$B:$AS,1,FALSE)</f>
        <v>Serviços</v>
      </c>
    </row>
    <row r="15417" spans="1:12" x14ac:dyDescent="0.3">
      <c r="A15417" s="82" t="str">
        <f t="shared" si="482"/>
        <v>2019</v>
      </c>
      <c r="B15417" s="260" t="s">
        <v>2240</v>
      </c>
      <c r="C15417" s="261" t="s">
        <v>138</v>
      </c>
      <c r="D15417" s="74" t="str">
        <f t="shared" si="481"/>
        <v>out/2019</v>
      </c>
      <c r="E15417" s="264">
        <v>43762</v>
      </c>
      <c r="F15417" s="260" t="s">
        <v>1261</v>
      </c>
      <c r="G15417" s="262" t="s">
        <v>2229</v>
      </c>
      <c r="H15417" s="265" t="s">
        <v>2338</v>
      </c>
      <c r="I15417" s="265" t="s">
        <v>135</v>
      </c>
      <c r="J15417" s="265">
        <v>-0.04</v>
      </c>
      <c r="K15417" s="83" t="str">
        <f>IFERROR(IFERROR(VLOOKUP(I15417,'DE-PARA'!B:D,3,0),VLOOKUP(I15417,'DE-PARA'!C:D,2,0)),"NÃO ENCONTRADO")</f>
        <v>Outras Saídas</v>
      </c>
      <c r="L15417" s="50" t="str">
        <f>VLOOKUP(K15417,'Base -Receita-Despesa'!$B:$AS,1,FALSE)</f>
        <v>Outras Saídas</v>
      </c>
    </row>
    <row r="15418" spans="1:12" x14ac:dyDescent="0.3">
      <c r="A15418" s="82" t="str">
        <f t="shared" si="482"/>
        <v>2019</v>
      </c>
      <c r="B15418" s="260" t="s">
        <v>2240</v>
      </c>
      <c r="C15418" s="261" t="s">
        <v>138</v>
      </c>
      <c r="D15418" s="74" t="str">
        <f t="shared" si="481"/>
        <v>out/2019</v>
      </c>
      <c r="E15418" s="264">
        <v>43762</v>
      </c>
      <c r="F15418" s="260" t="s">
        <v>1070</v>
      </c>
      <c r="G15418" s="262" t="s">
        <v>2229</v>
      </c>
      <c r="H15418" s="265" t="s">
        <v>3777</v>
      </c>
      <c r="I15418" s="265" t="s">
        <v>2237</v>
      </c>
      <c r="J15418" s="265">
        <v>0.04</v>
      </c>
      <c r="K15418" s="83" t="str">
        <f>IFERROR(IFERROR(VLOOKUP(I15418,'DE-PARA'!B:D,3,0),VLOOKUP(I15418,'DE-PARA'!C:D,2,0)),"NÃO ENCONTRADO")</f>
        <v>Entrada Conta Aplicação (+)</v>
      </c>
      <c r="L15418" s="50" t="str">
        <f>VLOOKUP(K15418,'Base -Receita-Despesa'!$B:$AS,1,FALSE)</f>
        <v>ENTRADA CONTA APLICAÇÃO (+)</v>
      </c>
    </row>
    <row r="15419" spans="1:12" x14ac:dyDescent="0.3">
      <c r="A15419" s="82" t="str">
        <f t="shared" si="482"/>
        <v>2019</v>
      </c>
      <c r="B15419" s="260" t="s">
        <v>2228</v>
      </c>
      <c r="C15419" s="261" t="s">
        <v>138</v>
      </c>
      <c r="D15419" s="74" t="str">
        <f t="shared" si="481"/>
        <v>out/2019</v>
      </c>
      <c r="E15419" s="264">
        <v>43762</v>
      </c>
      <c r="F15419" s="260" t="s">
        <v>1261</v>
      </c>
      <c r="G15419" s="262" t="s">
        <v>2229</v>
      </c>
      <c r="H15419" s="265" t="s">
        <v>262</v>
      </c>
      <c r="I15419" s="265" t="s">
        <v>135</v>
      </c>
      <c r="J15419" s="265">
        <v>-19.68</v>
      </c>
      <c r="K15419" s="83" t="str">
        <f>IFERROR(IFERROR(VLOOKUP(I15419,'DE-PARA'!B:D,3,0),VLOOKUP(I15419,'DE-PARA'!C:D,2,0)),"NÃO ENCONTRADO")</f>
        <v>Outras Saídas</v>
      </c>
      <c r="L15419" s="50" t="str">
        <f>VLOOKUP(K15419,'Base -Receita-Despesa'!$B:$AS,1,FALSE)</f>
        <v>Outras Saídas</v>
      </c>
    </row>
    <row r="15420" spans="1:12" x14ac:dyDescent="0.3">
      <c r="A15420" s="82" t="str">
        <f t="shared" si="482"/>
        <v>2019</v>
      </c>
      <c r="B15420" s="260" t="s">
        <v>2228</v>
      </c>
      <c r="C15420" s="261" t="s">
        <v>138</v>
      </c>
      <c r="D15420" s="74" t="str">
        <f t="shared" si="481"/>
        <v>out/2019</v>
      </c>
      <c r="E15420" s="264">
        <v>43762</v>
      </c>
      <c r="F15420" s="262">
        <v>95833</v>
      </c>
      <c r="G15420" s="262" t="s">
        <v>2229</v>
      </c>
      <c r="H15420" s="270" t="s">
        <v>528</v>
      </c>
      <c r="I15420" s="270" t="s">
        <v>2182</v>
      </c>
      <c r="J15420" s="275">
        <v>-3152.76</v>
      </c>
      <c r="K15420" s="83" t="str">
        <f>IFERROR(IFERROR(VLOOKUP(I15420,'DE-PARA'!B:D,3,0),VLOOKUP(I15420,'DE-PARA'!C:D,2,0)),"NÃO ENCONTRADO")</f>
        <v>Materiais</v>
      </c>
      <c r="L15420" s="50" t="str">
        <f>VLOOKUP(K15420,'Base -Receita-Despesa'!$B:$AS,1,FALSE)</f>
        <v>Materiais</v>
      </c>
    </row>
    <row r="15421" spans="1:12" x14ac:dyDescent="0.3">
      <c r="A15421" s="82" t="str">
        <f t="shared" si="482"/>
        <v>2019</v>
      </c>
      <c r="B15421" s="260" t="s">
        <v>2228</v>
      </c>
      <c r="C15421" s="261" t="s">
        <v>138</v>
      </c>
      <c r="D15421" s="74" t="str">
        <f t="shared" si="481"/>
        <v>out/2019</v>
      </c>
      <c r="E15421" s="264">
        <v>43762</v>
      </c>
      <c r="F15421" s="262">
        <v>96109</v>
      </c>
      <c r="G15421" s="262" t="s">
        <v>2229</v>
      </c>
      <c r="H15421" s="270" t="s">
        <v>528</v>
      </c>
      <c r="I15421" s="270" t="s">
        <v>2182</v>
      </c>
      <c r="J15421" s="275">
        <v>-1625</v>
      </c>
      <c r="K15421" s="83" t="str">
        <f>IFERROR(IFERROR(VLOOKUP(I15421,'DE-PARA'!B:D,3,0),VLOOKUP(I15421,'DE-PARA'!C:D,2,0)),"NÃO ENCONTRADO")</f>
        <v>Materiais</v>
      </c>
      <c r="L15421" s="50" t="str">
        <f>VLOOKUP(K15421,'Base -Receita-Despesa'!$B:$AS,1,FALSE)</f>
        <v>Materiais</v>
      </c>
    </row>
    <row r="15422" spans="1:12" x14ac:dyDescent="0.3">
      <c r="A15422" s="82" t="str">
        <f t="shared" si="482"/>
        <v>2019</v>
      </c>
      <c r="B15422" s="260" t="s">
        <v>2228</v>
      </c>
      <c r="C15422" s="261" t="s">
        <v>138</v>
      </c>
      <c r="D15422" s="74" t="str">
        <f t="shared" si="481"/>
        <v>out/2019</v>
      </c>
      <c r="E15422" s="264">
        <v>43762</v>
      </c>
      <c r="F15422" s="262">
        <v>95781</v>
      </c>
      <c r="G15422" s="262" t="s">
        <v>2229</v>
      </c>
      <c r="H15422" s="270" t="s">
        <v>528</v>
      </c>
      <c r="I15422" s="270" t="s">
        <v>2181</v>
      </c>
      <c r="J15422" s="275">
        <v>-6437.86</v>
      </c>
      <c r="K15422" s="83" t="str">
        <f>IFERROR(IFERROR(VLOOKUP(I15422,'DE-PARA'!B:D,3,0),VLOOKUP(I15422,'DE-PARA'!C:D,2,0)),"NÃO ENCONTRADO")</f>
        <v>Materiais</v>
      </c>
      <c r="L15422" s="50" t="str">
        <f>VLOOKUP(K15422,'Base -Receita-Despesa'!$B:$AS,1,FALSE)</f>
        <v>Materiais</v>
      </c>
    </row>
    <row r="15423" spans="1:12" x14ac:dyDescent="0.3">
      <c r="A15423" s="82" t="str">
        <f t="shared" si="482"/>
        <v>2019</v>
      </c>
      <c r="B15423" s="260" t="s">
        <v>2228</v>
      </c>
      <c r="C15423" s="261" t="s">
        <v>138</v>
      </c>
      <c r="D15423" s="74" t="str">
        <f t="shared" si="481"/>
        <v>out/2019</v>
      </c>
      <c r="E15423" s="264">
        <v>43762</v>
      </c>
      <c r="F15423" s="262">
        <v>95764</v>
      </c>
      <c r="G15423" s="262" t="s">
        <v>2229</v>
      </c>
      <c r="H15423" s="270" t="s">
        <v>528</v>
      </c>
      <c r="I15423" s="270" t="s">
        <v>2181</v>
      </c>
      <c r="J15423" s="270">
        <v>-64</v>
      </c>
      <c r="K15423" s="83" t="str">
        <f>IFERROR(IFERROR(VLOOKUP(I15423,'DE-PARA'!B:D,3,0),VLOOKUP(I15423,'DE-PARA'!C:D,2,0)),"NÃO ENCONTRADO")</f>
        <v>Materiais</v>
      </c>
      <c r="L15423" s="50" t="str">
        <f>VLOOKUP(K15423,'Base -Receita-Despesa'!$B:$AS,1,FALSE)</f>
        <v>Materiais</v>
      </c>
    </row>
    <row r="15424" spans="1:12" x14ac:dyDescent="0.3">
      <c r="A15424" s="82" t="str">
        <f t="shared" si="482"/>
        <v>2019</v>
      </c>
      <c r="B15424" s="260" t="s">
        <v>2228</v>
      </c>
      <c r="C15424" s="261" t="s">
        <v>138</v>
      </c>
      <c r="D15424" s="74" t="str">
        <f t="shared" si="481"/>
        <v>out/2019</v>
      </c>
      <c r="E15424" s="264">
        <v>43762</v>
      </c>
      <c r="F15424" s="262">
        <v>96527</v>
      </c>
      <c r="G15424" s="262" t="s">
        <v>2229</v>
      </c>
      <c r="H15424" s="270" t="s">
        <v>528</v>
      </c>
      <c r="I15424" s="270" t="s">
        <v>2182</v>
      </c>
      <c r="J15424" s="270">
        <v>-398.46</v>
      </c>
      <c r="K15424" s="83" t="str">
        <f>IFERROR(IFERROR(VLOOKUP(I15424,'DE-PARA'!B:D,3,0),VLOOKUP(I15424,'DE-PARA'!C:D,2,0)),"NÃO ENCONTRADO")</f>
        <v>Materiais</v>
      </c>
      <c r="L15424" s="50" t="str">
        <f>VLOOKUP(K15424,'Base -Receita-Despesa'!$B:$AS,1,FALSE)</f>
        <v>Materiais</v>
      </c>
    </row>
    <row r="15425" spans="1:12" x14ac:dyDescent="0.3">
      <c r="A15425" s="82" t="str">
        <f t="shared" si="482"/>
        <v>2019</v>
      </c>
      <c r="B15425" s="260" t="s">
        <v>2228</v>
      </c>
      <c r="C15425" s="261" t="s">
        <v>138</v>
      </c>
      <c r="D15425" s="74" t="str">
        <f t="shared" si="481"/>
        <v>out/2019</v>
      </c>
      <c r="E15425" s="264">
        <v>43762</v>
      </c>
      <c r="F15425" s="260" t="s">
        <v>1261</v>
      </c>
      <c r="G15425" s="262" t="s">
        <v>2229</v>
      </c>
      <c r="H15425" s="265" t="s">
        <v>2250</v>
      </c>
      <c r="I15425" s="265" t="s">
        <v>135</v>
      </c>
      <c r="J15425" s="265">
        <v>-9.5</v>
      </c>
      <c r="K15425" s="83" t="str">
        <f>IFERROR(IFERROR(VLOOKUP(I15425,'DE-PARA'!B:D,3,0),VLOOKUP(I15425,'DE-PARA'!C:D,2,0)),"NÃO ENCONTRADO")</f>
        <v>Outras Saídas</v>
      </c>
      <c r="L15425" s="50" t="str">
        <f>VLOOKUP(K15425,'Base -Receita-Despesa'!$B:$AS,1,FALSE)</f>
        <v>Outras Saídas</v>
      </c>
    </row>
    <row r="15426" spans="1:12" x14ac:dyDescent="0.3">
      <c r="A15426" s="82" t="str">
        <f t="shared" si="482"/>
        <v>2019</v>
      </c>
      <c r="B15426" s="260" t="s">
        <v>2228</v>
      </c>
      <c r="C15426" s="261" t="s">
        <v>138</v>
      </c>
      <c r="D15426" s="74" t="str">
        <f t="shared" si="481"/>
        <v>out/2019</v>
      </c>
      <c r="E15426" s="264">
        <v>43762</v>
      </c>
      <c r="F15426" s="260" t="s">
        <v>1261</v>
      </c>
      <c r="G15426" s="262" t="s">
        <v>2229</v>
      </c>
      <c r="H15426" s="265" t="s">
        <v>2250</v>
      </c>
      <c r="I15426" s="265" t="s">
        <v>135</v>
      </c>
      <c r="J15426" s="265">
        <v>-9.5</v>
      </c>
      <c r="K15426" s="83" t="str">
        <f>IFERROR(IFERROR(VLOOKUP(I15426,'DE-PARA'!B:D,3,0),VLOOKUP(I15426,'DE-PARA'!C:D,2,0)),"NÃO ENCONTRADO")</f>
        <v>Outras Saídas</v>
      </c>
      <c r="L15426" s="50" t="str">
        <f>VLOOKUP(K15426,'Base -Receita-Despesa'!$B:$AS,1,FALSE)</f>
        <v>Outras Saídas</v>
      </c>
    </row>
    <row r="15427" spans="1:12" x14ac:dyDescent="0.3">
      <c r="A15427" s="82" t="str">
        <f t="shared" si="482"/>
        <v>2019</v>
      </c>
      <c r="B15427" s="260" t="s">
        <v>2228</v>
      </c>
      <c r="C15427" s="261" t="s">
        <v>138</v>
      </c>
      <c r="D15427" s="74" t="str">
        <f t="shared" si="481"/>
        <v>out/2019</v>
      </c>
      <c r="E15427" s="264">
        <v>43762</v>
      </c>
      <c r="F15427" s="276">
        <v>2434887</v>
      </c>
      <c r="G15427" s="262" t="s">
        <v>2229</v>
      </c>
      <c r="H15427" s="270" t="s">
        <v>2392</v>
      </c>
      <c r="I15427" s="270" t="s">
        <v>145</v>
      </c>
      <c r="J15427" s="280">
        <v>-435.35</v>
      </c>
      <c r="K15427" s="83" t="str">
        <f>IFERROR(IFERROR(VLOOKUP(I15427,'DE-PARA'!B:D,3,0),VLOOKUP(I15427,'DE-PARA'!C:D,2,0)),"NÃO ENCONTRADO")</f>
        <v>Serviços</v>
      </c>
      <c r="L15427" s="50" t="str">
        <f>VLOOKUP(K15427,'Base -Receita-Despesa'!$B:$AS,1,FALSE)</f>
        <v>Serviços</v>
      </c>
    </row>
    <row r="15428" spans="1:12" x14ac:dyDescent="0.3">
      <c r="A15428" s="82" t="str">
        <f t="shared" si="482"/>
        <v>2019</v>
      </c>
      <c r="B15428" s="260" t="s">
        <v>2228</v>
      </c>
      <c r="C15428" s="261" t="s">
        <v>138</v>
      </c>
      <c r="D15428" s="74" t="str">
        <f t="shared" ref="D15428:D15491" si="483">TEXT(E15428,"mmm/aaaa")</f>
        <v>out/2019</v>
      </c>
      <c r="E15428" s="264">
        <v>43762</v>
      </c>
      <c r="F15428" s="276">
        <v>2489051</v>
      </c>
      <c r="G15428" s="262" t="s">
        <v>2229</v>
      </c>
      <c r="H15428" s="270" t="s">
        <v>2392</v>
      </c>
      <c r="I15428" s="270" t="s">
        <v>145</v>
      </c>
      <c r="J15428" s="280">
        <v>-415.11</v>
      </c>
      <c r="K15428" s="83" t="str">
        <f>IFERROR(IFERROR(VLOOKUP(I15428,'DE-PARA'!B:D,3,0),VLOOKUP(I15428,'DE-PARA'!C:D,2,0)),"NÃO ENCONTRADO")</f>
        <v>Serviços</v>
      </c>
      <c r="L15428" s="50" t="str">
        <f>VLOOKUP(K15428,'Base -Receita-Despesa'!$B:$AS,1,FALSE)</f>
        <v>Serviços</v>
      </c>
    </row>
    <row r="15429" spans="1:12" x14ac:dyDescent="0.3">
      <c r="A15429" s="82" t="str">
        <f t="shared" si="482"/>
        <v>2019</v>
      </c>
      <c r="B15429" s="260" t="s">
        <v>2228</v>
      </c>
      <c r="C15429" s="261" t="s">
        <v>138</v>
      </c>
      <c r="D15429" s="74" t="str">
        <f t="shared" si="483"/>
        <v>out/2019</v>
      </c>
      <c r="E15429" s="264">
        <v>43762</v>
      </c>
      <c r="F15429" s="276">
        <v>2511045</v>
      </c>
      <c r="G15429" s="262" t="s">
        <v>2229</v>
      </c>
      <c r="H15429" s="270" t="s">
        <v>2392</v>
      </c>
      <c r="I15429" s="270" t="s">
        <v>145</v>
      </c>
      <c r="J15429" s="280">
        <v>-415.11</v>
      </c>
      <c r="K15429" s="83" t="str">
        <f>IFERROR(IFERROR(VLOOKUP(I15429,'DE-PARA'!B:D,3,0),VLOOKUP(I15429,'DE-PARA'!C:D,2,0)),"NÃO ENCONTRADO")</f>
        <v>Serviços</v>
      </c>
      <c r="L15429" s="50" t="str">
        <f>VLOOKUP(K15429,'Base -Receita-Despesa'!$B:$AS,1,FALSE)</f>
        <v>Serviços</v>
      </c>
    </row>
    <row r="15430" spans="1:12" x14ac:dyDescent="0.3">
      <c r="A15430" s="82" t="str">
        <f t="shared" si="482"/>
        <v>2019</v>
      </c>
      <c r="B15430" s="260" t="s">
        <v>2228</v>
      </c>
      <c r="C15430" s="261" t="s">
        <v>138</v>
      </c>
      <c r="D15430" s="74" t="str">
        <f t="shared" si="483"/>
        <v>out/2019</v>
      </c>
      <c r="E15430" s="264">
        <v>43762</v>
      </c>
      <c r="F15430" s="276">
        <v>2535942</v>
      </c>
      <c r="G15430" s="262" t="s">
        <v>2229</v>
      </c>
      <c r="H15430" s="270" t="s">
        <v>2392</v>
      </c>
      <c r="I15430" s="270" t="s">
        <v>145</v>
      </c>
      <c r="J15430" s="280">
        <v>-415.11</v>
      </c>
      <c r="K15430" s="83" t="str">
        <f>IFERROR(IFERROR(VLOOKUP(I15430,'DE-PARA'!B:D,3,0),VLOOKUP(I15430,'DE-PARA'!C:D,2,0)),"NÃO ENCONTRADO")</f>
        <v>Serviços</v>
      </c>
      <c r="L15430" s="50" t="str">
        <f>VLOOKUP(K15430,'Base -Receita-Despesa'!$B:$AS,1,FALSE)</f>
        <v>Serviços</v>
      </c>
    </row>
    <row r="15431" spans="1:12" x14ac:dyDescent="0.3">
      <c r="A15431" s="82" t="str">
        <f t="shared" si="482"/>
        <v>2019</v>
      </c>
      <c r="B15431" s="260" t="s">
        <v>2228</v>
      </c>
      <c r="C15431" s="261" t="s">
        <v>138</v>
      </c>
      <c r="D15431" s="74" t="str">
        <f t="shared" si="483"/>
        <v>out/2019</v>
      </c>
      <c r="E15431" s="264">
        <v>43762</v>
      </c>
      <c r="F15431" s="276">
        <v>2560576</v>
      </c>
      <c r="G15431" s="262" t="s">
        <v>2229</v>
      </c>
      <c r="H15431" s="270" t="s">
        <v>2392</v>
      </c>
      <c r="I15431" s="270" t="s">
        <v>145</v>
      </c>
      <c r="J15431" s="280">
        <v>-415.11</v>
      </c>
      <c r="K15431" s="83" t="str">
        <f>IFERROR(IFERROR(VLOOKUP(I15431,'DE-PARA'!B:D,3,0),VLOOKUP(I15431,'DE-PARA'!C:D,2,0)),"NÃO ENCONTRADO")</f>
        <v>Serviços</v>
      </c>
      <c r="L15431" s="50" t="str">
        <f>VLOOKUP(K15431,'Base -Receita-Despesa'!$B:$AS,1,FALSE)</f>
        <v>Serviços</v>
      </c>
    </row>
    <row r="15432" spans="1:12" x14ac:dyDescent="0.3">
      <c r="A15432" s="82" t="str">
        <f t="shared" si="482"/>
        <v>2019</v>
      </c>
      <c r="B15432" s="260" t="s">
        <v>2228</v>
      </c>
      <c r="C15432" s="261" t="s">
        <v>138</v>
      </c>
      <c r="D15432" s="74" t="str">
        <f t="shared" si="483"/>
        <v>out/2019</v>
      </c>
      <c r="E15432" s="264">
        <v>43762</v>
      </c>
      <c r="F15432" s="276">
        <v>2587255</v>
      </c>
      <c r="G15432" s="262" t="s">
        <v>2229</v>
      </c>
      <c r="H15432" s="270" t="s">
        <v>2392</v>
      </c>
      <c r="I15432" s="270" t="s">
        <v>145</v>
      </c>
      <c r="J15432" s="280">
        <v>-415.11</v>
      </c>
      <c r="K15432" s="83" t="str">
        <f>IFERROR(IFERROR(VLOOKUP(I15432,'DE-PARA'!B:D,3,0),VLOOKUP(I15432,'DE-PARA'!C:D,2,0)),"NÃO ENCONTRADO")</f>
        <v>Serviços</v>
      </c>
      <c r="L15432" s="50" t="str">
        <f>VLOOKUP(K15432,'Base -Receita-Despesa'!$B:$AS,1,FALSE)</f>
        <v>Serviços</v>
      </c>
    </row>
    <row r="15433" spans="1:12" x14ac:dyDescent="0.3">
      <c r="A15433" s="82" t="str">
        <f t="shared" si="482"/>
        <v>2019</v>
      </c>
      <c r="B15433" s="260" t="s">
        <v>2228</v>
      </c>
      <c r="C15433" s="261" t="s">
        <v>138</v>
      </c>
      <c r="D15433" s="74" t="str">
        <f t="shared" si="483"/>
        <v>out/2019</v>
      </c>
      <c r="E15433" s="264">
        <v>43762</v>
      </c>
      <c r="F15433" s="276">
        <v>2610273</v>
      </c>
      <c r="G15433" s="262" t="s">
        <v>2229</v>
      </c>
      <c r="H15433" s="270" t="s">
        <v>2392</v>
      </c>
      <c r="I15433" s="270" t="s">
        <v>145</v>
      </c>
      <c r="J15433" s="280">
        <v>-415.11</v>
      </c>
      <c r="K15433" s="83" t="str">
        <f>IFERROR(IFERROR(VLOOKUP(I15433,'DE-PARA'!B:D,3,0),VLOOKUP(I15433,'DE-PARA'!C:D,2,0)),"NÃO ENCONTRADO")</f>
        <v>Serviços</v>
      </c>
      <c r="L15433" s="50" t="str">
        <f>VLOOKUP(K15433,'Base -Receita-Despesa'!$B:$AS,1,FALSE)</f>
        <v>Serviços</v>
      </c>
    </row>
    <row r="15434" spans="1:12" x14ac:dyDescent="0.3">
      <c r="A15434" s="82" t="str">
        <f t="shared" si="482"/>
        <v>2019</v>
      </c>
      <c r="B15434" s="260" t="s">
        <v>2228</v>
      </c>
      <c r="C15434" s="261" t="s">
        <v>138</v>
      </c>
      <c r="D15434" s="74" t="str">
        <f t="shared" si="483"/>
        <v>out/2019</v>
      </c>
      <c r="E15434" s="264">
        <v>43766</v>
      </c>
      <c r="F15434" s="262">
        <v>7148</v>
      </c>
      <c r="G15434" s="262" t="s">
        <v>2229</v>
      </c>
      <c r="H15434" s="270" t="s">
        <v>4691</v>
      </c>
      <c r="I15434" s="270" t="s">
        <v>2207</v>
      </c>
      <c r="J15434" s="266">
        <v>-3500</v>
      </c>
      <c r="K15434" s="83" t="str">
        <f>IFERROR(IFERROR(VLOOKUP(I15434,'DE-PARA'!B:D,3,0),VLOOKUP(I15434,'DE-PARA'!C:D,2,0)),"NÃO ENCONTRADO")</f>
        <v>Serviços</v>
      </c>
      <c r="L15434" s="50" t="str">
        <f>VLOOKUP(K15434,'Base -Receita-Despesa'!$B:$AS,1,FALSE)</f>
        <v>Serviços</v>
      </c>
    </row>
    <row r="15435" spans="1:12" x14ac:dyDescent="0.3">
      <c r="A15435" s="82" t="str">
        <f t="shared" si="482"/>
        <v>2019</v>
      </c>
      <c r="B15435" s="260" t="s">
        <v>2228</v>
      </c>
      <c r="C15435" s="261" t="s">
        <v>138</v>
      </c>
      <c r="D15435" s="74" t="str">
        <f t="shared" si="483"/>
        <v>out/2019</v>
      </c>
      <c r="E15435" s="264">
        <v>43766</v>
      </c>
      <c r="F15435" s="260" t="s">
        <v>4374</v>
      </c>
      <c r="G15435" s="260" t="s">
        <v>2229</v>
      </c>
      <c r="H15435" s="265" t="s">
        <v>72</v>
      </c>
      <c r="I15435" s="265" t="s">
        <v>1064</v>
      </c>
      <c r="J15435" s="266">
        <v>-667299.69999999995</v>
      </c>
      <c r="K15435" s="83" t="str">
        <f>IFERROR(IFERROR(VLOOKUP(I15435,'DE-PARA'!B:D,3,0),VLOOKUP(I15435,'DE-PARA'!C:D,2,0)),"NÃO ENCONTRADO")</f>
        <v>Saídas Da C/A Por Regates (-)</v>
      </c>
      <c r="L15435" s="50" t="str">
        <f>VLOOKUP(K15435,'Base -Receita-Despesa'!$B:$AS,1,FALSE)</f>
        <v>SAÍDAS DA C/A POR REGATES (-)</v>
      </c>
    </row>
    <row r="15436" spans="1:12" x14ac:dyDescent="0.3">
      <c r="A15436" s="82" t="str">
        <f t="shared" si="482"/>
        <v>2019</v>
      </c>
      <c r="B15436" s="260" t="s">
        <v>2228</v>
      </c>
      <c r="C15436" s="261" t="s">
        <v>138</v>
      </c>
      <c r="D15436" s="74" t="str">
        <f t="shared" si="483"/>
        <v>out/2019</v>
      </c>
      <c r="E15436" s="264">
        <v>43766</v>
      </c>
      <c r="F15436" s="260" t="s">
        <v>4619</v>
      </c>
      <c r="G15436" s="260" t="s">
        <v>2229</v>
      </c>
      <c r="H15436" s="265" t="s">
        <v>4371</v>
      </c>
      <c r="I15436" s="265" t="s">
        <v>2170</v>
      </c>
      <c r="J15436" s="266">
        <v>-69279.179999999993</v>
      </c>
      <c r="K15436" s="83" t="str">
        <f>IFERROR(IFERROR(VLOOKUP(I15436,'DE-PARA'!B:D,3,0),VLOOKUP(I15436,'DE-PARA'!C:D,2,0)),"NÃO ENCONTRADO")</f>
        <v>Reembolso de Rateios(-)</v>
      </c>
      <c r="L15436" s="50" t="str">
        <f>VLOOKUP(K15436,'Base -Receita-Despesa'!$B:$AS,1,FALSE)</f>
        <v>Reembolso de Rateios(-)</v>
      </c>
    </row>
    <row r="15437" spans="1:12" x14ac:dyDescent="0.3">
      <c r="A15437" s="82" t="str">
        <f t="shared" si="482"/>
        <v>2019</v>
      </c>
      <c r="B15437" s="260" t="s">
        <v>2228</v>
      </c>
      <c r="C15437" s="261" t="s">
        <v>138</v>
      </c>
      <c r="D15437" s="74" t="str">
        <f t="shared" si="483"/>
        <v>out/2019</v>
      </c>
      <c r="E15437" s="264">
        <v>43766</v>
      </c>
      <c r="F15437" s="262">
        <v>17353</v>
      </c>
      <c r="G15437" s="262" t="s">
        <v>2229</v>
      </c>
      <c r="H15437" s="270" t="s">
        <v>2401</v>
      </c>
      <c r="I15437" s="270" t="s">
        <v>2182</v>
      </c>
      <c r="J15437" s="265">
        <v>-760</v>
      </c>
      <c r="K15437" s="83" t="str">
        <f>IFERROR(IFERROR(VLOOKUP(I15437,'DE-PARA'!B:D,3,0),VLOOKUP(I15437,'DE-PARA'!C:D,2,0)),"NÃO ENCONTRADO")</f>
        <v>Materiais</v>
      </c>
      <c r="L15437" s="50" t="str">
        <f>VLOOKUP(K15437,'Base -Receita-Despesa'!$B:$AS,1,FALSE)</f>
        <v>Materiais</v>
      </c>
    </row>
    <row r="15438" spans="1:12" x14ac:dyDescent="0.3">
      <c r="A15438" s="82" t="str">
        <f t="shared" si="482"/>
        <v>2019</v>
      </c>
      <c r="B15438" s="260" t="s">
        <v>2228</v>
      </c>
      <c r="C15438" s="261" t="s">
        <v>138</v>
      </c>
      <c r="D15438" s="74" t="str">
        <f t="shared" si="483"/>
        <v>out/2019</v>
      </c>
      <c r="E15438" s="264">
        <v>43766</v>
      </c>
      <c r="F15438" s="262">
        <v>8953</v>
      </c>
      <c r="G15438" s="262" t="s">
        <v>2284</v>
      </c>
      <c r="H15438" s="270" t="s">
        <v>2299</v>
      </c>
      <c r="I15438" s="270" t="s">
        <v>2182</v>
      </c>
      <c r="J15438" s="266">
        <v>-1833.71</v>
      </c>
      <c r="K15438" s="83" t="str">
        <f>IFERROR(IFERROR(VLOOKUP(I15438,'DE-PARA'!B:D,3,0),VLOOKUP(I15438,'DE-PARA'!C:D,2,0)),"NÃO ENCONTRADO")</f>
        <v>Materiais</v>
      </c>
      <c r="L15438" s="50" t="str">
        <f>VLOOKUP(K15438,'Base -Receita-Despesa'!$B:$AS,1,FALSE)</f>
        <v>Materiais</v>
      </c>
    </row>
    <row r="15439" spans="1:12" x14ac:dyDescent="0.3">
      <c r="A15439" s="82" t="str">
        <f t="shared" si="482"/>
        <v>2019</v>
      </c>
      <c r="B15439" s="260" t="s">
        <v>2228</v>
      </c>
      <c r="C15439" s="261" t="s">
        <v>138</v>
      </c>
      <c r="D15439" s="74" t="str">
        <f t="shared" si="483"/>
        <v>out/2019</v>
      </c>
      <c r="E15439" s="264">
        <v>43766</v>
      </c>
      <c r="F15439" s="262">
        <v>30559</v>
      </c>
      <c r="G15439" s="262" t="s">
        <v>2229</v>
      </c>
      <c r="H15439" s="270" t="s">
        <v>4652</v>
      </c>
      <c r="I15439" s="270" t="s">
        <v>2181</v>
      </c>
      <c r="J15439" s="270">
        <v>-264</v>
      </c>
      <c r="K15439" s="83" t="str">
        <f>IFERROR(IFERROR(VLOOKUP(I15439,'DE-PARA'!B:D,3,0),VLOOKUP(I15439,'DE-PARA'!C:D,2,0)),"NÃO ENCONTRADO")</f>
        <v>Materiais</v>
      </c>
      <c r="L15439" s="50" t="str">
        <f>VLOOKUP(K15439,'Base -Receita-Despesa'!$B:$AS,1,FALSE)</f>
        <v>Materiais</v>
      </c>
    </row>
    <row r="15440" spans="1:12" x14ac:dyDescent="0.3">
      <c r="A15440" s="82" t="str">
        <f t="shared" si="482"/>
        <v>2019</v>
      </c>
      <c r="B15440" s="260" t="s">
        <v>2228</v>
      </c>
      <c r="C15440" s="261" t="s">
        <v>138</v>
      </c>
      <c r="D15440" s="74" t="str">
        <f t="shared" si="483"/>
        <v>out/2019</v>
      </c>
      <c r="E15440" s="264">
        <v>43766</v>
      </c>
      <c r="F15440" s="262">
        <v>30559</v>
      </c>
      <c r="G15440" s="262" t="s">
        <v>2229</v>
      </c>
      <c r="H15440" s="270" t="s">
        <v>4652</v>
      </c>
      <c r="I15440" s="265" t="s">
        <v>562</v>
      </c>
      <c r="J15440" s="265">
        <v>-66</v>
      </c>
      <c r="K15440" s="83" t="str">
        <f>IFERROR(IFERROR(VLOOKUP(I15440,'DE-PARA'!B:D,3,0),VLOOKUP(I15440,'DE-PARA'!C:D,2,0)),"NÃO ENCONTRADO")</f>
        <v>Outras Saídas</v>
      </c>
      <c r="L15440" s="50" t="str">
        <f>VLOOKUP(K15440,'Base -Receita-Despesa'!$B:$AS,1,FALSE)</f>
        <v>Outras Saídas</v>
      </c>
    </row>
    <row r="15441" spans="1:12" x14ac:dyDescent="0.3">
      <c r="A15441" s="82" t="str">
        <f t="shared" si="482"/>
        <v>2019</v>
      </c>
      <c r="B15441" s="260" t="s">
        <v>2228</v>
      </c>
      <c r="C15441" s="261" t="s">
        <v>138</v>
      </c>
      <c r="D15441" s="74" t="str">
        <f t="shared" si="483"/>
        <v>out/2019</v>
      </c>
      <c r="E15441" s="264">
        <v>43766</v>
      </c>
      <c r="F15441" s="262">
        <v>338258</v>
      </c>
      <c r="G15441" s="262" t="s">
        <v>2284</v>
      </c>
      <c r="H15441" s="270" t="s">
        <v>4386</v>
      </c>
      <c r="I15441" s="270" t="s">
        <v>2181</v>
      </c>
      <c r="J15441" s="275">
        <v>-1285.5</v>
      </c>
      <c r="K15441" s="83" t="str">
        <f>IFERROR(IFERROR(VLOOKUP(I15441,'DE-PARA'!B:D,3,0),VLOOKUP(I15441,'DE-PARA'!C:D,2,0)),"NÃO ENCONTRADO")</f>
        <v>Materiais</v>
      </c>
      <c r="L15441" s="50" t="str">
        <f>VLOOKUP(K15441,'Base -Receita-Despesa'!$B:$AS,1,FALSE)</f>
        <v>Materiais</v>
      </c>
    </row>
    <row r="15442" spans="1:12" x14ac:dyDescent="0.3">
      <c r="A15442" s="82" t="str">
        <f t="shared" si="482"/>
        <v>2019</v>
      </c>
      <c r="B15442" s="260" t="s">
        <v>2228</v>
      </c>
      <c r="C15442" s="261" t="s">
        <v>138</v>
      </c>
      <c r="D15442" s="74" t="str">
        <f t="shared" si="483"/>
        <v>out/2019</v>
      </c>
      <c r="E15442" s="264">
        <v>43766</v>
      </c>
      <c r="F15442" s="262">
        <v>338258</v>
      </c>
      <c r="G15442" s="262" t="s">
        <v>2284</v>
      </c>
      <c r="H15442" s="270" t="s">
        <v>4386</v>
      </c>
      <c r="I15442" s="265" t="s">
        <v>562</v>
      </c>
      <c r="J15442" s="265">
        <v>-76</v>
      </c>
      <c r="K15442" s="83" t="str">
        <f>IFERROR(IFERROR(VLOOKUP(I15442,'DE-PARA'!B:D,3,0),VLOOKUP(I15442,'DE-PARA'!C:D,2,0)),"NÃO ENCONTRADO")</f>
        <v>Outras Saídas</v>
      </c>
      <c r="L15442" s="50" t="str">
        <f>VLOOKUP(K15442,'Base -Receita-Despesa'!$B:$AS,1,FALSE)</f>
        <v>Outras Saídas</v>
      </c>
    </row>
    <row r="15443" spans="1:12" x14ac:dyDescent="0.3">
      <c r="A15443" s="82" t="str">
        <f t="shared" si="482"/>
        <v>2019</v>
      </c>
      <c r="B15443" s="260" t="s">
        <v>2228</v>
      </c>
      <c r="C15443" s="261" t="s">
        <v>138</v>
      </c>
      <c r="D15443" s="74" t="str">
        <f t="shared" si="483"/>
        <v>out/2019</v>
      </c>
      <c r="E15443" s="264">
        <v>43766</v>
      </c>
      <c r="F15443" s="262">
        <v>243</v>
      </c>
      <c r="G15443" s="262" t="s">
        <v>2232</v>
      </c>
      <c r="H15443" s="270" t="s">
        <v>4608</v>
      </c>
      <c r="I15443" s="270" t="s">
        <v>120</v>
      </c>
      <c r="J15443" s="266">
        <v>-4750</v>
      </c>
      <c r="K15443" s="83" t="str">
        <f>IFERROR(IFERROR(VLOOKUP(I15443,'DE-PARA'!B:D,3,0),VLOOKUP(I15443,'DE-PARA'!C:D,2,0)),"NÃO ENCONTRADO")</f>
        <v>Serviços</v>
      </c>
      <c r="L15443" s="50" t="str">
        <f>VLOOKUP(K15443,'Base -Receita-Despesa'!$B:$AS,1,FALSE)</f>
        <v>Serviços</v>
      </c>
    </row>
    <row r="15444" spans="1:12" x14ac:dyDescent="0.3">
      <c r="A15444" s="82" t="str">
        <f t="shared" si="482"/>
        <v>2019</v>
      </c>
      <c r="B15444" s="260" t="s">
        <v>2228</v>
      </c>
      <c r="C15444" s="261" t="s">
        <v>138</v>
      </c>
      <c r="D15444" s="74" t="str">
        <f t="shared" si="483"/>
        <v>out/2019</v>
      </c>
      <c r="E15444" s="264">
        <v>43766</v>
      </c>
      <c r="F15444" s="262" t="s">
        <v>4517</v>
      </c>
      <c r="G15444" s="262" t="s">
        <v>2229</v>
      </c>
      <c r="H15444" s="270" t="s">
        <v>4610</v>
      </c>
      <c r="I15444" s="270" t="s">
        <v>2209</v>
      </c>
      <c r="J15444" s="265">
        <v>-263.16000000000003</v>
      </c>
      <c r="K15444" s="83" t="str">
        <f>IFERROR(IFERROR(VLOOKUP(I15444,'DE-PARA'!B:D,3,0),VLOOKUP(I15444,'DE-PARA'!C:D,2,0)),"NÃO ENCONTRADO")</f>
        <v>Despesas com Viagens</v>
      </c>
      <c r="L15444" s="50" t="str">
        <f>VLOOKUP(K15444,'Base -Receita-Despesa'!$B:$AS,1,FALSE)</f>
        <v>Despesas com Viagens</v>
      </c>
    </row>
    <row r="15445" spans="1:12" x14ac:dyDescent="0.3">
      <c r="A15445" s="82" t="str">
        <f t="shared" si="482"/>
        <v>2019</v>
      </c>
      <c r="B15445" s="260" t="s">
        <v>2228</v>
      </c>
      <c r="C15445" s="261" t="s">
        <v>138</v>
      </c>
      <c r="D15445" s="74" t="str">
        <f t="shared" si="483"/>
        <v>out/2019</v>
      </c>
      <c r="E15445" s="264">
        <v>43766</v>
      </c>
      <c r="F15445" s="262">
        <v>149755</v>
      </c>
      <c r="G15445" s="262" t="s">
        <v>2229</v>
      </c>
      <c r="H15445" s="270" t="s">
        <v>4662</v>
      </c>
      <c r="I15445" s="270" t="s">
        <v>2188</v>
      </c>
      <c r="J15445" s="265">
        <v>-290.52</v>
      </c>
      <c r="K15445" s="83" t="str">
        <f>IFERROR(IFERROR(VLOOKUP(I15445,'DE-PARA'!B:D,3,0),VLOOKUP(I15445,'DE-PARA'!C:D,2,0)),"NÃO ENCONTRADO")</f>
        <v>Materiais</v>
      </c>
      <c r="L15445" s="50" t="str">
        <f>VLOOKUP(K15445,'Base -Receita-Despesa'!$B:$AS,1,FALSE)</f>
        <v>Materiais</v>
      </c>
    </row>
    <row r="15446" spans="1:12" x14ac:dyDescent="0.3">
      <c r="A15446" s="82" t="str">
        <f t="shared" si="482"/>
        <v>2019</v>
      </c>
      <c r="B15446" s="260" t="s">
        <v>2228</v>
      </c>
      <c r="C15446" s="261" t="s">
        <v>138</v>
      </c>
      <c r="D15446" s="74" t="str">
        <f t="shared" si="483"/>
        <v>out/2019</v>
      </c>
      <c r="E15446" s="264">
        <v>43766</v>
      </c>
      <c r="F15446" s="262" t="s">
        <v>4517</v>
      </c>
      <c r="G15446" s="262" t="s">
        <v>2229</v>
      </c>
      <c r="H15446" s="270" t="s">
        <v>4385</v>
      </c>
      <c r="I15446" s="270" t="s">
        <v>2209</v>
      </c>
      <c r="J15446" s="270">
        <v>-161.78</v>
      </c>
      <c r="K15446" s="83" t="str">
        <f>IFERROR(IFERROR(VLOOKUP(I15446,'DE-PARA'!B:D,3,0),VLOOKUP(I15446,'DE-PARA'!C:D,2,0)),"NÃO ENCONTRADO")</f>
        <v>Despesas com Viagens</v>
      </c>
      <c r="L15446" s="50" t="str">
        <f>VLOOKUP(K15446,'Base -Receita-Despesa'!$B:$AS,1,FALSE)</f>
        <v>Despesas com Viagens</v>
      </c>
    </row>
    <row r="15447" spans="1:12" x14ac:dyDescent="0.3">
      <c r="A15447" s="82" t="str">
        <f t="shared" si="482"/>
        <v>2019</v>
      </c>
      <c r="B15447" s="260" t="s">
        <v>2228</v>
      </c>
      <c r="C15447" s="261" t="s">
        <v>138</v>
      </c>
      <c r="D15447" s="74" t="str">
        <f t="shared" si="483"/>
        <v>out/2019</v>
      </c>
      <c r="E15447" s="264">
        <v>43766</v>
      </c>
      <c r="F15447" s="262" t="s">
        <v>4517</v>
      </c>
      <c r="G15447" s="262" t="s">
        <v>2229</v>
      </c>
      <c r="H15447" s="270" t="s">
        <v>4385</v>
      </c>
      <c r="I15447" s="270" t="s">
        <v>2209</v>
      </c>
      <c r="J15447" s="270">
        <v>-158.5</v>
      </c>
      <c r="K15447" s="83" t="str">
        <f>IFERROR(IFERROR(VLOOKUP(I15447,'DE-PARA'!B:D,3,0),VLOOKUP(I15447,'DE-PARA'!C:D,2,0)),"NÃO ENCONTRADO")</f>
        <v>Despesas com Viagens</v>
      </c>
      <c r="L15447" s="50" t="str">
        <f>VLOOKUP(K15447,'Base -Receita-Despesa'!$B:$AS,1,FALSE)</f>
        <v>Despesas com Viagens</v>
      </c>
    </row>
    <row r="15448" spans="1:12" x14ac:dyDescent="0.3">
      <c r="A15448" s="82" t="str">
        <f t="shared" si="482"/>
        <v>2019</v>
      </c>
      <c r="B15448" s="260" t="s">
        <v>2228</v>
      </c>
      <c r="C15448" s="261" t="s">
        <v>138</v>
      </c>
      <c r="D15448" s="74" t="str">
        <f t="shared" si="483"/>
        <v>out/2019</v>
      </c>
      <c r="E15448" s="264">
        <v>43766</v>
      </c>
      <c r="F15448" s="260" t="s">
        <v>1261</v>
      </c>
      <c r="G15448" s="260" t="s">
        <v>2229</v>
      </c>
      <c r="H15448" s="265" t="s">
        <v>2250</v>
      </c>
      <c r="I15448" s="265" t="s">
        <v>135</v>
      </c>
      <c r="J15448" s="265">
        <v>-9.5</v>
      </c>
      <c r="K15448" s="83" t="str">
        <f>IFERROR(IFERROR(VLOOKUP(I15448,'DE-PARA'!B:D,3,0),VLOOKUP(I15448,'DE-PARA'!C:D,2,0)),"NÃO ENCONTRADO")</f>
        <v>Outras Saídas</v>
      </c>
      <c r="L15448" s="50" t="str">
        <f>VLOOKUP(K15448,'Base -Receita-Despesa'!$B:$AS,1,FALSE)</f>
        <v>Outras Saídas</v>
      </c>
    </row>
    <row r="15449" spans="1:12" x14ac:dyDescent="0.3">
      <c r="A15449" s="82" t="str">
        <f t="shared" si="482"/>
        <v>2019</v>
      </c>
      <c r="B15449" s="260" t="s">
        <v>2228</v>
      </c>
      <c r="C15449" s="261" t="s">
        <v>138</v>
      </c>
      <c r="D15449" s="74" t="str">
        <f t="shared" si="483"/>
        <v>out/2019</v>
      </c>
      <c r="E15449" s="264">
        <v>43766</v>
      </c>
      <c r="F15449" s="260" t="s">
        <v>1261</v>
      </c>
      <c r="G15449" s="260" t="s">
        <v>2229</v>
      </c>
      <c r="H15449" s="265" t="s">
        <v>2250</v>
      </c>
      <c r="I15449" s="265" t="s">
        <v>135</v>
      </c>
      <c r="J15449" s="265">
        <v>-9.5</v>
      </c>
      <c r="K15449" s="83" t="str">
        <f>IFERROR(IFERROR(VLOOKUP(I15449,'DE-PARA'!B:D,3,0),VLOOKUP(I15449,'DE-PARA'!C:D,2,0)),"NÃO ENCONTRADO")</f>
        <v>Outras Saídas</v>
      </c>
      <c r="L15449" s="50" t="str">
        <f>VLOOKUP(K15449,'Base -Receita-Despesa'!$B:$AS,1,FALSE)</f>
        <v>Outras Saídas</v>
      </c>
    </row>
    <row r="15450" spans="1:12" x14ac:dyDescent="0.3">
      <c r="A15450" s="82" t="str">
        <f t="shared" si="482"/>
        <v>2019</v>
      </c>
      <c r="B15450" s="260" t="s">
        <v>2228</v>
      </c>
      <c r="C15450" s="261" t="s">
        <v>138</v>
      </c>
      <c r="D15450" s="74" t="str">
        <f t="shared" si="483"/>
        <v>out/2019</v>
      </c>
      <c r="E15450" s="264">
        <v>43766</v>
      </c>
      <c r="F15450" s="260" t="s">
        <v>1261</v>
      </c>
      <c r="G15450" s="260" t="s">
        <v>2229</v>
      </c>
      <c r="H15450" s="265" t="s">
        <v>2250</v>
      </c>
      <c r="I15450" s="265" t="s">
        <v>135</v>
      </c>
      <c r="J15450" s="265">
        <v>-9.5</v>
      </c>
      <c r="K15450" s="83" t="str">
        <f>IFERROR(IFERROR(VLOOKUP(I15450,'DE-PARA'!B:D,3,0),VLOOKUP(I15450,'DE-PARA'!C:D,2,0)),"NÃO ENCONTRADO")</f>
        <v>Outras Saídas</v>
      </c>
      <c r="L15450" s="50" t="str">
        <f>VLOOKUP(K15450,'Base -Receita-Despesa'!$B:$AS,1,FALSE)</f>
        <v>Outras Saídas</v>
      </c>
    </row>
    <row r="15451" spans="1:12" x14ac:dyDescent="0.3">
      <c r="A15451" s="82" t="str">
        <f t="shared" si="482"/>
        <v>2019</v>
      </c>
      <c r="B15451" s="260" t="s">
        <v>2228</v>
      </c>
      <c r="C15451" s="261" t="s">
        <v>138</v>
      </c>
      <c r="D15451" s="74" t="str">
        <f t="shared" si="483"/>
        <v>out/2019</v>
      </c>
      <c r="E15451" s="264">
        <v>43766</v>
      </c>
      <c r="F15451" s="260" t="s">
        <v>1261</v>
      </c>
      <c r="G15451" s="260" t="s">
        <v>2229</v>
      </c>
      <c r="H15451" s="265" t="s">
        <v>2250</v>
      </c>
      <c r="I15451" s="265" t="s">
        <v>135</v>
      </c>
      <c r="J15451" s="265">
        <v>-9.5</v>
      </c>
      <c r="K15451" s="83" t="str">
        <f>IFERROR(IFERROR(VLOOKUP(I15451,'DE-PARA'!B:D,3,0),VLOOKUP(I15451,'DE-PARA'!C:D,2,0)),"NÃO ENCONTRADO")</f>
        <v>Outras Saídas</v>
      </c>
      <c r="L15451" s="50" t="str">
        <f>VLOOKUP(K15451,'Base -Receita-Despesa'!$B:$AS,1,FALSE)</f>
        <v>Outras Saídas</v>
      </c>
    </row>
    <row r="15452" spans="1:12" x14ac:dyDescent="0.3">
      <c r="A15452" s="82" t="str">
        <f t="shared" si="482"/>
        <v>2019</v>
      </c>
      <c r="B15452" s="260" t="s">
        <v>2228</v>
      </c>
      <c r="C15452" s="261" t="s">
        <v>138</v>
      </c>
      <c r="D15452" s="74" t="str">
        <f t="shared" si="483"/>
        <v>out/2019</v>
      </c>
      <c r="E15452" s="264">
        <v>43766</v>
      </c>
      <c r="F15452" s="260" t="s">
        <v>1261</v>
      </c>
      <c r="G15452" s="260" t="s">
        <v>2229</v>
      </c>
      <c r="H15452" s="265" t="s">
        <v>2250</v>
      </c>
      <c r="I15452" s="265" t="s">
        <v>135</v>
      </c>
      <c r="J15452" s="265">
        <v>-9.5</v>
      </c>
      <c r="K15452" s="83" t="str">
        <f>IFERROR(IFERROR(VLOOKUP(I15452,'DE-PARA'!B:D,3,0),VLOOKUP(I15452,'DE-PARA'!C:D,2,0)),"NÃO ENCONTRADO")</f>
        <v>Outras Saídas</v>
      </c>
      <c r="L15452" s="50" t="str">
        <f>VLOOKUP(K15452,'Base -Receita-Despesa'!$B:$AS,1,FALSE)</f>
        <v>Outras Saídas</v>
      </c>
    </row>
    <row r="15453" spans="1:12" x14ac:dyDescent="0.3">
      <c r="A15453" s="82" t="str">
        <f t="shared" si="482"/>
        <v>2019</v>
      </c>
      <c r="B15453" s="260" t="s">
        <v>2228</v>
      </c>
      <c r="C15453" s="261" t="s">
        <v>138</v>
      </c>
      <c r="D15453" s="74" t="str">
        <f t="shared" si="483"/>
        <v>out/2019</v>
      </c>
      <c r="E15453" s="264">
        <v>43766</v>
      </c>
      <c r="F15453" s="262" t="s">
        <v>4784</v>
      </c>
      <c r="G15453" s="262" t="s">
        <v>2229</v>
      </c>
      <c r="H15453" s="270" t="s">
        <v>2392</v>
      </c>
      <c r="I15453" s="270" t="s">
        <v>145</v>
      </c>
      <c r="J15453" s="270">
        <v>-69.61</v>
      </c>
      <c r="K15453" s="83" t="str">
        <f>IFERROR(IFERROR(VLOOKUP(I15453,'DE-PARA'!B:D,3,0),VLOOKUP(I15453,'DE-PARA'!C:D,2,0)),"NÃO ENCONTRADO")</f>
        <v>Serviços</v>
      </c>
      <c r="L15453" s="50" t="str">
        <f>VLOOKUP(K15453,'Base -Receita-Despesa'!$B:$AS,1,FALSE)</f>
        <v>Serviços</v>
      </c>
    </row>
    <row r="15454" spans="1:12" x14ac:dyDescent="0.3">
      <c r="A15454" s="82" t="str">
        <f t="shared" si="482"/>
        <v>2019</v>
      </c>
      <c r="B15454" s="260" t="s">
        <v>2228</v>
      </c>
      <c r="C15454" s="261" t="s">
        <v>138</v>
      </c>
      <c r="D15454" s="74" t="str">
        <f t="shared" si="483"/>
        <v>out/2019</v>
      </c>
      <c r="E15454" s="264">
        <v>43766</v>
      </c>
      <c r="F15454" s="262" t="s">
        <v>4784</v>
      </c>
      <c r="G15454" s="262" t="s">
        <v>2229</v>
      </c>
      <c r="H15454" s="270" t="s">
        <v>2392</v>
      </c>
      <c r="I15454" s="270" t="s">
        <v>562</v>
      </c>
      <c r="J15454" s="270">
        <v>-15.68</v>
      </c>
      <c r="K15454" s="83" t="str">
        <f>IFERROR(IFERROR(VLOOKUP(I15454,'DE-PARA'!B:D,3,0),VLOOKUP(I15454,'DE-PARA'!C:D,2,0)),"NÃO ENCONTRADO")</f>
        <v>Outras Saídas</v>
      </c>
      <c r="L15454" s="50" t="str">
        <f>VLOOKUP(K15454,'Base -Receita-Despesa'!$B:$AS,1,FALSE)</f>
        <v>Outras Saídas</v>
      </c>
    </row>
    <row r="15455" spans="1:12" x14ac:dyDescent="0.3">
      <c r="A15455" s="82" t="str">
        <f t="shared" si="482"/>
        <v>2019</v>
      </c>
      <c r="B15455" s="260" t="s">
        <v>2228</v>
      </c>
      <c r="C15455" s="261" t="s">
        <v>138</v>
      </c>
      <c r="D15455" s="74" t="str">
        <f t="shared" si="483"/>
        <v>out/2019</v>
      </c>
      <c r="E15455" s="264">
        <v>43766</v>
      </c>
      <c r="F15455" s="262" t="s">
        <v>4785</v>
      </c>
      <c r="G15455" s="262" t="s">
        <v>2229</v>
      </c>
      <c r="H15455" s="270" t="s">
        <v>2392</v>
      </c>
      <c r="I15455" s="270" t="s">
        <v>145</v>
      </c>
      <c r="J15455" s="270">
        <v>-348.05</v>
      </c>
      <c r="K15455" s="83" t="str">
        <f>IFERROR(IFERROR(VLOOKUP(I15455,'DE-PARA'!B:D,3,0),VLOOKUP(I15455,'DE-PARA'!C:D,2,0)),"NÃO ENCONTRADO")</f>
        <v>Serviços</v>
      </c>
      <c r="L15455" s="50" t="str">
        <f>VLOOKUP(K15455,'Base -Receita-Despesa'!$B:$AS,1,FALSE)</f>
        <v>Serviços</v>
      </c>
    </row>
    <row r="15456" spans="1:12" x14ac:dyDescent="0.3">
      <c r="A15456" s="82" t="str">
        <f t="shared" si="482"/>
        <v>2019</v>
      </c>
      <c r="B15456" s="260" t="s">
        <v>2228</v>
      </c>
      <c r="C15456" s="261" t="s">
        <v>138</v>
      </c>
      <c r="D15456" s="74" t="str">
        <f t="shared" si="483"/>
        <v>out/2019</v>
      </c>
      <c r="E15456" s="264">
        <v>43766</v>
      </c>
      <c r="F15456" s="262" t="s">
        <v>4785</v>
      </c>
      <c r="G15456" s="262" t="s">
        <v>2229</v>
      </c>
      <c r="H15456" s="270" t="s">
        <v>2392</v>
      </c>
      <c r="I15456" s="270" t="s">
        <v>562</v>
      </c>
      <c r="J15456" s="270">
        <v>-78.41</v>
      </c>
      <c r="K15456" s="83" t="str">
        <f>IFERROR(IFERROR(VLOOKUP(I15456,'DE-PARA'!B:D,3,0),VLOOKUP(I15456,'DE-PARA'!C:D,2,0)),"NÃO ENCONTRADO")</f>
        <v>Outras Saídas</v>
      </c>
      <c r="L15456" s="50" t="str">
        <f>VLOOKUP(K15456,'Base -Receita-Despesa'!$B:$AS,1,FALSE)</f>
        <v>Outras Saídas</v>
      </c>
    </row>
    <row r="15457" spans="1:12" x14ac:dyDescent="0.3">
      <c r="A15457" s="82" t="str">
        <f t="shared" si="482"/>
        <v>2019</v>
      </c>
      <c r="B15457" s="260" t="s">
        <v>2228</v>
      </c>
      <c r="C15457" s="261" t="s">
        <v>138</v>
      </c>
      <c r="D15457" s="74" t="str">
        <f t="shared" si="483"/>
        <v>out/2019</v>
      </c>
      <c r="E15457" s="264">
        <v>43766</v>
      </c>
      <c r="F15457" s="262" t="s">
        <v>4786</v>
      </c>
      <c r="G15457" s="262" t="s">
        <v>2229</v>
      </c>
      <c r="H15457" s="270" t="s">
        <v>2392</v>
      </c>
      <c r="I15457" s="270" t="s">
        <v>145</v>
      </c>
      <c r="J15457" s="270">
        <v>-84.81</v>
      </c>
      <c r="K15457" s="83" t="str">
        <f>IFERROR(IFERROR(VLOOKUP(I15457,'DE-PARA'!B:D,3,0),VLOOKUP(I15457,'DE-PARA'!C:D,2,0)),"NÃO ENCONTRADO")</f>
        <v>Serviços</v>
      </c>
      <c r="L15457" s="50" t="str">
        <f>VLOOKUP(K15457,'Base -Receita-Despesa'!$B:$AS,1,FALSE)</f>
        <v>Serviços</v>
      </c>
    </row>
    <row r="15458" spans="1:12" x14ac:dyDescent="0.3">
      <c r="A15458" s="82" t="str">
        <f t="shared" si="482"/>
        <v>2019</v>
      </c>
      <c r="B15458" s="260" t="s">
        <v>2228</v>
      </c>
      <c r="C15458" s="261" t="s">
        <v>138</v>
      </c>
      <c r="D15458" s="74" t="str">
        <f t="shared" si="483"/>
        <v>out/2019</v>
      </c>
      <c r="E15458" s="264">
        <v>43766</v>
      </c>
      <c r="F15458" s="262" t="s">
        <v>4786</v>
      </c>
      <c r="G15458" s="262" t="s">
        <v>2229</v>
      </c>
      <c r="H15458" s="270" t="s">
        <v>2392</v>
      </c>
      <c r="I15458" s="270" t="s">
        <v>562</v>
      </c>
      <c r="J15458" s="270">
        <v>-19.11</v>
      </c>
      <c r="K15458" s="83" t="str">
        <f>IFERROR(IFERROR(VLOOKUP(I15458,'DE-PARA'!B:D,3,0),VLOOKUP(I15458,'DE-PARA'!C:D,2,0)),"NÃO ENCONTRADO")</f>
        <v>Outras Saídas</v>
      </c>
      <c r="L15458" s="50" t="str">
        <f>VLOOKUP(K15458,'Base -Receita-Despesa'!$B:$AS,1,FALSE)</f>
        <v>Outras Saídas</v>
      </c>
    </row>
    <row r="15459" spans="1:12" x14ac:dyDescent="0.3">
      <c r="A15459" s="82" t="str">
        <f t="shared" si="482"/>
        <v>2019</v>
      </c>
      <c r="B15459" s="260" t="s">
        <v>2228</v>
      </c>
      <c r="C15459" s="261" t="s">
        <v>138</v>
      </c>
      <c r="D15459" s="74" t="str">
        <f t="shared" si="483"/>
        <v>out/2019</v>
      </c>
      <c r="E15459" s="264">
        <v>43766</v>
      </c>
      <c r="F15459" s="262" t="s">
        <v>4787</v>
      </c>
      <c r="G15459" s="262" t="s">
        <v>2229</v>
      </c>
      <c r="H15459" s="270" t="s">
        <v>2392</v>
      </c>
      <c r="I15459" s="270" t="s">
        <v>145</v>
      </c>
      <c r="J15459" s="270">
        <v>-69.61</v>
      </c>
      <c r="K15459" s="83" t="str">
        <f>IFERROR(IFERROR(VLOOKUP(I15459,'DE-PARA'!B:D,3,0),VLOOKUP(I15459,'DE-PARA'!C:D,2,0)),"NÃO ENCONTRADO")</f>
        <v>Serviços</v>
      </c>
      <c r="L15459" s="50" t="str">
        <f>VLOOKUP(K15459,'Base -Receita-Despesa'!$B:$AS,1,FALSE)</f>
        <v>Serviços</v>
      </c>
    </row>
    <row r="15460" spans="1:12" x14ac:dyDescent="0.3">
      <c r="A15460" s="82" t="str">
        <f t="shared" si="482"/>
        <v>2019</v>
      </c>
      <c r="B15460" s="260" t="s">
        <v>2228</v>
      </c>
      <c r="C15460" s="261" t="s">
        <v>138</v>
      </c>
      <c r="D15460" s="74" t="str">
        <f t="shared" si="483"/>
        <v>out/2019</v>
      </c>
      <c r="E15460" s="264">
        <v>43766</v>
      </c>
      <c r="F15460" s="262" t="s">
        <v>4787</v>
      </c>
      <c r="G15460" s="262" t="s">
        <v>2229</v>
      </c>
      <c r="H15460" s="270" t="s">
        <v>2392</v>
      </c>
      <c r="I15460" s="270" t="s">
        <v>562</v>
      </c>
      <c r="J15460" s="270">
        <v>-15.28</v>
      </c>
      <c r="K15460" s="83" t="str">
        <f>IFERROR(IFERROR(VLOOKUP(I15460,'DE-PARA'!B:D,3,0),VLOOKUP(I15460,'DE-PARA'!C:D,2,0)),"NÃO ENCONTRADO")</f>
        <v>Outras Saídas</v>
      </c>
      <c r="L15460" s="50" t="str">
        <f>VLOOKUP(K15460,'Base -Receita-Despesa'!$B:$AS,1,FALSE)</f>
        <v>Outras Saídas</v>
      </c>
    </row>
    <row r="15461" spans="1:12" x14ac:dyDescent="0.3">
      <c r="A15461" s="82" t="str">
        <f t="shared" si="482"/>
        <v>2019</v>
      </c>
      <c r="B15461" s="260" t="s">
        <v>2228</v>
      </c>
      <c r="C15461" s="261" t="s">
        <v>138</v>
      </c>
      <c r="D15461" s="74" t="str">
        <f t="shared" si="483"/>
        <v>out/2019</v>
      </c>
      <c r="E15461" s="264">
        <v>43766</v>
      </c>
      <c r="F15461" s="262" t="s">
        <v>4788</v>
      </c>
      <c r="G15461" s="262" t="s">
        <v>2229</v>
      </c>
      <c r="H15461" s="270" t="s">
        <v>2392</v>
      </c>
      <c r="I15461" s="270" t="s">
        <v>145</v>
      </c>
      <c r="J15461" s="270">
        <v>-84.81</v>
      </c>
      <c r="K15461" s="83" t="str">
        <f>IFERROR(IFERROR(VLOOKUP(I15461,'DE-PARA'!B:D,3,0),VLOOKUP(I15461,'DE-PARA'!C:D,2,0)),"NÃO ENCONTRADO")</f>
        <v>Serviços</v>
      </c>
      <c r="L15461" s="50" t="str">
        <f>VLOOKUP(K15461,'Base -Receita-Despesa'!$B:$AS,1,FALSE)</f>
        <v>Serviços</v>
      </c>
    </row>
    <row r="15462" spans="1:12" x14ac:dyDescent="0.3">
      <c r="A15462" s="82" t="str">
        <f t="shared" si="482"/>
        <v>2019</v>
      </c>
      <c r="B15462" s="260" t="s">
        <v>2228</v>
      </c>
      <c r="C15462" s="261" t="s">
        <v>138</v>
      </c>
      <c r="D15462" s="74" t="str">
        <f t="shared" si="483"/>
        <v>out/2019</v>
      </c>
      <c r="E15462" s="264">
        <v>43766</v>
      </c>
      <c r="F15462" s="262" t="s">
        <v>4788</v>
      </c>
      <c r="G15462" s="262" t="s">
        <v>2229</v>
      </c>
      <c r="H15462" s="270" t="s">
        <v>2392</v>
      </c>
      <c r="I15462" s="265" t="s">
        <v>562</v>
      </c>
      <c r="J15462" s="265">
        <v>-18.62</v>
      </c>
      <c r="K15462" s="83" t="str">
        <f>IFERROR(IFERROR(VLOOKUP(I15462,'DE-PARA'!B:D,3,0),VLOOKUP(I15462,'DE-PARA'!C:D,2,0)),"NÃO ENCONTRADO")</f>
        <v>Outras Saídas</v>
      </c>
      <c r="L15462" s="50" t="str">
        <f>VLOOKUP(K15462,'Base -Receita-Despesa'!$B:$AS,1,FALSE)</f>
        <v>Outras Saídas</v>
      </c>
    </row>
    <row r="15463" spans="1:12" x14ac:dyDescent="0.3">
      <c r="A15463" s="82" t="str">
        <f t="shared" si="482"/>
        <v>2019</v>
      </c>
      <c r="B15463" s="260" t="s">
        <v>2228</v>
      </c>
      <c r="C15463" s="261" t="s">
        <v>138</v>
      </c>
      <c r="D15463" s="74" t="str">
        <f t="shared" si="483"/>
        <v>out/2019</v>
      </c>
      <c r="E15463" s="264">
        <v>43766</v>
      </c>
      <c r="F15463" s="262">
        <v>72046</v>
      </c>
      <c r="G15463" s="262" t="s">
        <v>2229</v>
      </c>
      <c r="H15463" s="270" t="s">
        <v>4383</v>
      </c>
      <c r="I15463" s="270" t="s">
        <v>2183</v>
      </c>
      <c r="J15463" s="266">
        <v>-1111.2</v>
      </c>
      <c r="K15463" s="83" t="str">
        <f>IFERROR(IFERROR(VLOOKUP(I15463,'DE-PARA'!B:D,3,0),VLOOKUP(I15463,'DE-PARA'!C:D,2,0)),"NÃO ENCONTRADO")</f>
        <v>Materiais</v>
      </c>
      <c r="L15463" s="50" t="str">
        <f>VLOOKUP(K15463,'Base -Receita-Despesa'!$B:$AS,1,FALSE)</f>
        <v>Materiais</v>
      </c>
    </row>
    <row r="15464" spans="1:12" x14ac:dyDescent="0.3">
      <c r="A15464" s="82" t="str">
        <f t="shared" si="482"/>
        <v>2019</v>
      </c>
      <c r="B15464" s="260" t="s">
        <v>2228</v>
      </c>
      <c r="C15464" s="261" t="s">
        <v>138</v>
      </c>
      <c r="D15464" s="74" t="str">
        <f t="shared" si="483"/>
        <v>out/2019</v>
      </c>
      <c r="E15464" s="264">
        <v>43767</v>
      </c>
      <c r="F15464" s="262">
        <v>14296</v>
      </c>
      <c r="G15464" s="262" t="s">
        <v>2229</v>
      </c>
      <c r="H15464" s="270" t="s">
        <v>4655</v>
      </c>
      <c r="I15464" s="270" t="s">
        <v>2190</v>
      </c>
      <c r="J15464" s="275">
        <v>-1632</v>
      </c>
      <c r="K15464" s="83" t="str">
        <f>IFERROR(IFERROR(VLOOKUP(I15464,'DE-PARA'!B:D,3,0),VLOOKUP(I15464,'DE-PARA'!C:D,2,0)),"NÃO ENCONTRADO")</f>
        <v>Materiais</v>
      </c>
      <c r="L15464" s="50" t="str">
        <f>VLOOKUP(K15464,'Base -Receita-Despesa'!$B:$AS,1,FALSE)</f>
        <v>Materiais</v>
      </c>
    </row>
    <row r="15465" spans="1:12" x14ac:dyDescent="0.3">
      <c r="A15465" s="82" t="str">
        <f t="shared" si="482"/>
        <v>2019</v>
      </c>
      <c r="B15465" s="260" t="s">
        <v>2228</v>
      </c>
      <c r="C15465" s="261" t="s">
        <v>138</v>
      </c>
      <c r="D15465" s="74" t="str">
        <f t="shared" si="483"/>
        <v>out/2019</v>
      </c>
      <c r="E15465" s="264">
        <v>43767</v>
      </c>
      <c r="F15465" s="262">
        <v>14296</v>
      </c>
      <c r="G15465" s="262" t="s">
        <v>2229</v>
      </c>
      <c r="H15465" s="270" t="s">
        <v>4655</v>
      </c>
      <c r="I15465" s="270" t="s">
        <v>562</v>
      </c>
      <c r="J15465" s="270">
        <v>-143.16</v>
      </c>
      <c r="K15465" s="83" t="str">
        <f>IFERROR(IFERROR(VLOOKUP(I15465,'DE-PARA'!B:D,3,0),VLOOKUP(I15465,'DE-PARA'!C:D,2,0)),"NÃO ENCONTRADO")</f>
        <v>Outras Saídas</v>
      </c>
      <c r="L15465" s="50" t="str">
        <f>VLOOKUP(K15465,'Base -Receita-Despesa'!$B:$AS,1,FALSE)</f>
        <v>Outras Saídas</v>
      </c>
    </row>
    <row r="15466" spans="1:12" x14ac:dyDescent="0.3">
      <c r="A15466" s="82" t="str">
        <f t="shared" ref="A15466:A15529" si="484">IF(K15466="NÃO ENCONTRADO",0,RIGHT(D15466,4))</f>
        <v>2019</v>
      </c>
      <c r="B15466" s="260" t="s">
        <v>2228</v>
      </c>
      <c r="C15466" s="261" t="s">
        <v>138</v>
      </c>
      <c r="D15466" s="74" t="str">
        <f t="shared" si="483"/>
        <v>out/2019</v>
      </c>
      <c r="E15466" s="264">
        <v>43767</v>
      </c>
      <c r="F15466" s="262">
        <v>14646</v>
      </c>
      <c r="G15466" s="262" t="s">
        <v>2232</v>
      </c>
      <c r="H15466" s="270" t="s">
        <v>4655</v>
      </c>
      <c r="I15466" s="270" t="s">
        <v>2190</v>
      </c>
      <c r="J15466" s="275">
        <v>-1419.5</v>
      </c>
      <c r="K15466" s="83" t="str">
        <f>IFERROR(IFERROR(VLOOKUP(I15466,'DE-PARA'!B:D,3,0),VLOOKUP(I15466,'DE-PARA'!C:D,2,0)),"NÃO ENCONTRADO")</f>
        <v>Materiais</v>
      </c>
      <c r="L15466" s="50" t="str">
        <f>VLOOKUP(K15466,'Base -Receita-Despesa'!$B:$AS,1,FALSE)</f>
        <v>Materiais</v>
      </c>
    </row>
    <row r="15467" spans="1:12" x14ac:dyDescent="0.3">
      <c r="A15467" s="82" t="str">
        <f t="shared" si="484"/>
        <v>2019</v>
      </c>
      <c r="B15467" s="260" t="s">
        <v>2228</v>
      </c>
      <c r="C15467" s="261" t="s">
        <v>138</v>
      </c>
      <c r="D15467" s="74" t="str">
        <f t="shared" si="483"/>
        <v>out/2019</v>
      </c>
      <c r="E15467" s="264">
        <v>43767</v>
      </c>
      <c r="F15467" s="262">
        <v>14646</v>
      </c>
      <c r="G15467" s="262" t="s">
        <v>2232</v>
      </c>
      <c r="H15467" s="270" t="s">
        <v>4655</v>
      </c>
      <c r="I15467" s="265" t="s">
        <v>562</v>
      </c>
      <c r="J15467" s="265">
        <v>-38.950000000000003</v>
      </c>
      <c r="K15467" s="83" t="str">
        <f>IFERROR(IFERROR(VLOOKUP(I15467,'DE-PARA'!B:D,3,0),VLOOKUP(I15467,'DE-PARA'!C:D,2,0)),"NÃO ENCONTRADO")</f>
        <v>Outras Saídas</v>
      </c>
      <c r="L15467" s="50" t="str">
        <f>VLOOKUP(K15467,'Base -Receita-Despesa'!$B:$AS,1,FALSE)</f>
        <v>Outras Saídas</v>
      </c>
    </row>
    <row r="15468" spans="1:12" x14ac:dyDescent="0.3">
      <c r="A15468" s="82" t="str">
        <f t="shared" si="484"/>
        <v>2019</v>
      </c>
      <c r="B15468" s="260" t="s">
        <v>2228</v>
      </c>
      <c r="C15468" s="261" t="s">
        <v>138</v>
      </c>
      <c r="D15468" s="74" t="str">
        <f t="shared" si="483"/>
        <v>out/2019</v>
      </c>
      <c r="E15468" s="264">
        <v>43767</v>
      </c>
      <c r="F15468" s="262">
        <v>232</v>
      </c>
      <c r="G15468" s="262" t="s">
        <v>2229</v>
      </c>
      <c r="H15468" s="279" t="s">
        <v>4534</v>
      </c>
      <c r="I15468" s="270" t="s">
        <v>2188</v>
      </c>
      <c r="J15468" s="275">
        <v>-1280</v>
      </c>
      <c r="K15468" s="83" t="str">
        <f>IFERROR(IFERROR(VLOOKUP(I15468,'DE-PARA'!B:D,3,0),VLOOKUP(I15468,'DE-PARA'!C:D,2,0)),"NÃO ENCONTRADO")</f>
        <v>Materiais</v>
      </c>
      <c r="L15468" s="50" t="str">
        <f>VLOOKUP(K15468,'Base -Receita-Despesa'!$B:$AS,1,FALSE)</f>
        <v>Materiais</v>
      </c>
    </row>
    <row r="15469" spans="1:12" x14ac:dyDescent="0.3">
      <c r="A15469" s="82" t="str">
        <f t="shared" si="484"/>
        <v>2019</v>
      </c>
      <c r="B15469" s="260" t="s">
        <v>2228</v>
      </c>
      <c r="C15469" s="261" t="s">
        <v>138</v>
      </c>
      <c r="D15469" s="74" t="str">
        <f t="shared" si="483"/>
        <v>out/2019</v>
      </c>
      <c r="E15469" s="264">
        <v>43767</v>
      </c>
      <c r="F15469" s="262">
        <v>263</v>
      </c>
      <c r="G15469" s="262" t="s">
        <v>2229</v>
      </c>
      <c r="H15469" s="270" t="s">
        <v>4534</v>
      </c>
      <c r="I15469" s="270" t="s">
        <v>2188</v>
      </c>
      <c r="J15469" s="270">
        <v>-233</v>
      </c>
      <c r="K15469" s="83" t="str">
        <f>IFERROR(IFERROR(VLOOKUP(I15469,'DE-PARA'!B:D,3,0),VLOOKUP(I15469,'DE-PARA'!C:D,2,0)),"NÃO ENCONTRADO")</f>
        <v>Materiais</v>
      </c>
      <c r="L15469" s="50" t="str">
        <f>VLOOKUP(K15469,'Base -Receita-Despesa'!$B:$AS,1,FALSE)</f>
        <v>Materiais</v>
      </c>
    </row>
    <row r="15470" spans="1:12" x14ac:dyDescent="0.3">
      <c r="A15470" s="82" t="str">
        <f t="shared" si="484"/>
        <v>2019</v>
      </c>
      <c r="B15470" s="260" t="s">
        <v>2228</v>
      </c>
      <c r="C15470" s="261" t="s">
        <v>138</v>
      </c>
      <c r="D15470" s="74" t="str">
        <f t="shared" si="483"/>
        <v>out/2019</v>
      </c>
      <c r="E15470" s="264">
        <v>43767</v>
      </c>
      <c r="F15470" s="262">
        <v>424655</v>
      </c>
      <c r="G15470" s="262" t="s">
        <v>2229</v>
      </c>
      <c r="H15470" s="270" t="s">
        <v>4398</v>
      </c>
      <c r="I15470" s="270" t="s">
        <v>232</v>
      </c>
      <c r="J15470" s="270">
        <v>-896</v>
      </c>
      <c r="K15470" s="83" t="str">
        <f>IFERROR(IFERROR(VLOOKUP(I15470,'DE-PARA'!B:D,3,0),VLOOKUP(I15470,'DE-PARA'!C:D,2,0)),"NÃO ENCONTRADO")</f>
        <v>Materiais</v>
      </c>
      <c r="L15470" s="50" t="str">
        <f>VLOOKUP(K15470,'Base -Receita-Despesa'!$B:$AS,1,FALSE)</f>
        <v>Materiais</v>
      </c>
    </row>
    <row r="15471" spans="1:12" x14ac:dyDescent="0.3">
      <c r="A15471" s="82" t="str">
        <f t="shared" si="484"/>
        <v>2019</v>
      </c>
      <c r="B15471" s="260" t="s">
        <v>2228</v>
      </c>
      <c r="C15471" s="261" t="s">
        <v>138</v>
      </c>
      <c r="D15471" s="74" t="str">
        <f t="shared" si="483"/>
        <v>out/2019</v>
      </c>
      <c r="E15471" s="264">
        <v>43767</v>
      </c>
      <c r="F15471" s="262">
        <v>424654</v>
      </c>
      <c r="G15471" s="262" t="s">
        <v>2229</v>
      </c>
      <c r="H15471" s="270" t="s">
        <v>4398</v>
      </c>
      <c r="I15471" s="270" t="s">
        <v>232</v>
      </c>
      <c r="J15471" s="270">
        <v>-448</v>
      </c>
      <c r="K15471" s="83" t="str">
        <f>IFERROR(IFERROR(VLOOKUP(I15471,'DE-PARA'!B:D,3,0),VLOOKUP(I15471,'DE-PARA'!C:D,2,0)),"NÃO ENCONTRADO")</f>
        <v>Materiais</v>
      </c>
      <c r="L15471" s="50" t="str">
        <f>VLOOKUP(K15471,'Base -Receita-Despesa'!$B:$AS,1,FALSE)</f>
        <v>Materiais</v>
      </c>
    </row>
    <row r="15472" spans="1:12" x14ac:dyDescent="0.3">
      <c r="A15472" s="82" t="str">
        <f t="shared" si="484"/>
        <v>2019</v>
      </c>
      <c r="B15472" s="260" t="s">
        <v>2228</v>
      </c>
      <c r="C15472" s="261" t="s">
        <v>138</v>
      </c>
      <c r="D15472" s="74" t="str">
        <f t="shared" si="483"/>
        <v>out/2019</v>
      </c>
      <c r="E15472" s="264">
        <v>43767</v>
      </c>
      <c r="F15472" s="262">
        <v>5194</v>
      </c>
      <c r="G15472" s="262" t="s">
        <v>2229</v>
      </c>
      <c r="H15472" s="270" t="s">
        <v>4376</v>
      </c>
      <c r="I15472" s="270" t="s">
        <v>2194</v>
      </c>
      <c r="J15472" s="265">
        <v>-146</v>
      </c>
      <c r="K15472" s="83" t="str">
        <f>IFERROR(IFERROR(VLOOKUP(I15472,'DE-PARA'!B:D,3,0),VLOOKUP(I15472,'DE-PARA'!C:D,2,0)),"NÃO ENCONTRADO")</f>
        <v>Materiais</v>
      </c>
      <c r="L15472" s="50" t="str">
        <f>VLOOKUP(K15472,'Base -Receita-Despesa'!$B:$AS,1,FALSE)</f>
        <v>Materiais</v>
      </c>
    </row>
    <row r="15473" spans="1:12" x14ac:dyDescent="0.3">
      <c r="A15473" s="82" t="str">
        <f t="shared" si="484"/>
        <v>2019</v>
      </c>
      <c r="B15473" s="260" t="s">
        <v>2228</v>
      </c>
      <c r="C15473" s="261" t="s">
        <v>138</v>
      </c>
      <c r="D15473" s="74" t="str">
        <f t="shared" si="483"/>
        <v>out/2019</v>
      </c>
      <c r="E15473" s="264">
        <v>43767</v>
      </c>
      <c r="F15473" s="262">
        <v>11268</v>
      </c>
      <c r="G15473" s="262" t="s">
        <v>2229</v>
      </c>
      <c r="H15473" s="270" t="s">
        <v>4649</v>
      </c>
      <c r="I15473" s="270" t="s">
        <v>2182</v>
      </c>
      <c r="J15473" s="265">
        <v>-730.4</v>
      </c>
      <c r="K15473" s="83" t="str">
        <f>IFERROR(IFERROR(VLOOKUP(I15473,'DE-PARA'!B:D,3,0),VLOOKUP(I15473,'DE-PARA'!C:D,2,0)),"NÃO ENCONTRADO")</f>
        <v>Materiais</v>
      </c>
      <c r="L15473" s="50" t="str">
        <f>VLOOKUP(K15473,'Base -Receita-Despesa'!$B:$AS,1,FALSE)</f>
        <v>Materiais</v>
      </c>
    </row>
    <row r="15474" spans="1:12" x14ac:dyDescent="0.3">
      <c r="A15474" s="82" t="str">
        <f t="shared" si="484"/>
        <v>2019</v>
      </c>
      <c r="B15474" s="260" t="s">
        <v>2228</v>
      </c>
      <c r="C15474" s="261" t="s">
        <v>138</v>
      </c>
      <c r="D15474" s="74" t="str">
        <f t="shared" si="483"/>
        <v>out/2019</v>
      </c>
      <c r="E15474" s="264">
        <v>43767</v>
      </c>
      <c r="F15474" s="262">
        <v>1104461</v>
      </c>
      <c r="G15474" s="262" t="s">
        <v>2232</v>
      </c>
      <c r="H15474" s="270" t="s">
        <v>2605</v>
      </c>
      <c r="I15474" s="270" t="s">
        <v>2182</v>
      </c>
      <c r="J15474" s="275">
        <v>-2491.0300000000002</v>
      </c>
      <c r="K15474" s="83" t="str">
        <f>IFERROR(IFERROR(VLOOKUP(I15474,'DE-PARA'!B:D,3,0),VLOOKUP(I15474,'DE-PARA'!C:D,2,0)),"NÃO ENCONTRADO")</f>
        <v>Materiais</v>
      </c>
      <c r="L15474" s="50" t="str">
        <f>VLOOKUP(K15474,'Base -Receita-Despesa'!$B:$AS,1,FALSE)</f>
        <v>Materiais</v>
      </c>
    </row>
    <row r="15475" spans="1:12" x14ac:dyDescent="0.3">
      <c r="A15475" s="82" t="str">
        <f t="shared" si="484"/>
        <v>2019</v>
      </c>
      <c r="B15475" s="260" t="s">
        <v>2228</v>
      </c>
      <c r="C15475" s="261" t="s">
        <v>138</v>
      </c>
      <c r="D15475" s="74" t="str">
        <f t="shared" si="483"/>
        <v>out/2019</v>
      </c>
      <c r="E15475" s="264">
        <v>43767</v>
      </c>
      <c r="F15475" s="262">
        <v>1117413</v>
      </c>
      <c r="G15475" s="262" t="s">
        <v>2330</v>
      </c>
      <c r="H15475" s="270" t="s">
        <v>2605</v>
      </c>
      <c r="I15475" s="270" t="s">
        <v>2182</v>
      </c>
      <c r="J15475" s="275">
        <v>-1366.83</v>
      </c>
      <c r="K15475" s="83" t="str">
        <f>IFERROR(IFERROR(VLOOKUP(I15475,'DE-PARA'!B:D,3,0),VLOOKUP(I15475,'DE-PARA'!C:D,2,0)),"NÃO ENCONTRADO")</f>
        <v>Materiais</v>
      </c>
      <c r="L15475" s="50" t="str">
        <f>VLOOKUP(K15475,'Base -Receita-Despesa'!$B:$AS,1,FALSE)</f>
        <v>Materiais</v>
      </c>
    </row>
    <row r="15476" spans="1:12" x14ac:dyDescent="0.3">
      <c r="A15476" s="82" t="str">
        <f t="shared" si="484"/>
        <v>2019</v>
      </c>
      <c r="B15476" s="260" t="s">
        <v>2228</v>
      </c>
      <c r="C15476" s="261" t="s">
        <v>138</v>
      </c>
      <c r="D15476" s="74" t="str">
        <f t="shared" si="483"/>
        <v>out/2019</v>
      </c>
      <c r="E15476" s="264">
        <v>43767</v>
      </c>
      <c r="F15476" s="262">
        <v>1117413</v>
      </c>
      <c r="G15476" s="262" t="s">
        <v>2324</v>
      </c>
      <c r="H15476" s="270" t="s">
        <v>2605</v>
      </c>
      <c r="I15476" s="270" t="s">
        <v>2182</v>
      </c>
      <c r="J15476" s="275">
        <v>-1366.83</v>
      </c>
      <c r="K15476" s="83" t="str">
        <f>IFERROR(IFERROR(VLOOKUP(I15476,'DE-PARA'!B:D,3,0),VLOOKUP(I15476,'DE-PARA'!C:D,2,0)),"NÃO ENCONTRADO")</f>
        <v>Materiais</v>
      </c>
      <c r="L15476" s="50" t="str">
        <f>VLOOKUP(K15476,'Base -Receita-Despesa'!$B:$AS,1,FALSE)</f>
        <v>Materiais</v>
      </c>
    </row>
    <row r="15477" spans="1:12" x14ac:dyDescent="0.3">
      <c r="A15477" s="82" t="str">
        <f t="shared" si="484"/>
        <v>2019</v>
      </c>
      <c r="B15477" s="260" t="s">
        <v>2228</v>
      </c>
      <c r="C15477" s="261" t="s">
        <v>138</v>
      </c>
      <c r="D15477" s="74" t="str">
        <f t="shared" si="483"/>
        <v>out/2019</v>
      </c>
      <c r="E15477" s="264">
        <v>43767</v>
      </c>
      <c r="F15477" s="262">
        <v>1117413</v>
      </c>
      <c r="G15477" s="262" t="s">
        <v>2238</v>
      </c>
      <c r="H15477" s="270" t="s">
        <v>2605</v>
      </c>
      <c r="I15477" s="270" t="s">
        <v>2182</v>
      </c>
      <c r="J15477" s="275">
        <v>-1408.25</v>
      </c>
      <c r="K15477" s="83" t="str">
        <f>IFERROR(IFERROR(VLOOKUP(I15477,'DE-PARA'!B:D,3,0),VLOOKUP(I15477,'DE-PARA'!C:D,2,0)),"NÃO ENCONTRADO")</f>
        <v>Materiais</v>
      </c>
      <c r="L15477" s="50" t="str">
        <f>VLOOKUP(K15477,'Base -Receita-Despesa'!$B:$AS,1,FALSE)</f>
        <v>Materiais</v>
      </c>
    </row>
    <row r="15478" spans="1:12" x14ac:dyDescent="0.3">
      <c r="A15478" s="82" t="str">
        <f t="shared" si="484"/>
        <v>2019</v>
      </c>
      <c r="B15478" s="260" t="s">
        <v>2228</v>
      </c>
      <c r="C15478" s="261" t="s">
        <v>138</v>
      </c>
      <c r="D15478" s="74" t="str">
        <f t="shared" si="483"/>
        <v>out/2019</v>
      </c>
      <c r="E15478" s="264">
        <v>43767</v>
      </c>
      <c r="F15478" s="262">
        <v>258762</v>
      </c>
      <c r="G15478" s="262" t="s">
        <v>2229</v>
      </c>
      <c r="H15478" s="270" t="s">
        <v>4789</v>
      </c>
      <c r="I15478" s="270" t="s">
        <v>2181</v>
      </c>
      <c r="J15478" s="270">
        <v>-16.899999999999999</v>
      </c>
      <c r="K15478" s="83" t="str">
        <f>IFERROR(IFERROR(VLOOKUP(I15478,'DE-PARA'!B:D,3,0),VLOOKUP(I15478,'DE-PARA'!C:D,2,0)),"NÃO ENCONTRADO")</f>
        <v>Materiais</v>
      </c>
      <c r="L15478" s="50" t="str">
        <f>VLOOKUP(K15478,'Base -Receita-Despesa'!$B:$AS,1,FALSE)</f>
        <v>Materiais</v>
      </c>
    </row>
    <row r="15479" spans="1:12" x14ac:dyDescent="0.3">
      <c r="A15479" s="82" t="str">
        <f t="shared" si="484"/>
        <v>2019</v>
      </c>
      <c r="B15479" s="260" t="s">
        <v>2228</v>
      </c>
      <c r="C15479" s="261" t="s">
        <v>138</v>
      </c>
      <c r="D15479" s="74" t="str">
        <f t="shared" si="483"/>
        <v>out/2019</v>
      </c>
      <c r="E15479" s="264">
        <v>43767</v>
      </c>
      <c r="F15479" s="262">
        <v>258762</v>
      </c>
      <c r="G15479" s="262" t="s">
        <v>2229</v>
      </c>
      <c r="H15479" s="270" t="s">
        <v>4789</v>
      </c>
      <c r="I15479" s="270" t="s">
        <v>562</v>
      </c>
      <c r="J15479" s="270">
        <v>-0.14000000000000001</v>
      </c>
      <c r="K15479" s="83" t="str">
        <f>IFERROR(IFERROR(VLOOKUP(I15479,'DE-PARA'!B:D,3,0),VLOOKUP(I15479,'DE-PARA'!C:D,2,0)),"NÃO ENCONTRADO")</f>
        <v>Outras Saídas</v>
      </c>
      <c r="L15479" s="50" t="str">
        <f>VLOOKUP(K15479,'Base -Receita-Despesa'!$B:$AS,1,FALSE)</f>
        <v>Outras Saídas</v>
      </c>
    </row>
    <row r="15480" spans="1:12" x14ac:dyDescent="0.3">
      <c r="A15480" s="82" t="str">
        <f t="shared" si="484"/>
        <v>2019</v>
      </c>
      <c r="B15480" s="260" t="s">
        <v>2228</v>
      </c>
      <c r="C15480" s="261" t="s">
        <v>138</v>
      </c>
      <c r="D15480" s="74" t="str">
        <f t="shared" si="483"/>
        <v>out/2019</v>
      </c>
      <c r="E15480" s="264">
        <v>43767</v>
      </c>
      <c r="F15480" s="262">
        <v>258809</v>
      </c>
      <c r="G15480" s="262" t="s">
        <v>2229</v>
      </c>
      <c r="H15480" s="270" t="s">
        <v>4789</v>
      </c>
      <c r="I15480" s="270" t="s">
        <v>2182</v>
      </c>
      <c r="J15480" s="275">
        <v>-1237.99</v>
      </c>
      <c r="K15480" s="83" t="str">
        <f>IFERROR(IFERROR(VLOOKUP(I15480,'DE-PARA'!B:D,3,0),VLOOKUP(I15480,'DE-PARA'!C:D,2,0)),"NÃO ENCONTRADO")</f>
        <v>Materiais</v>
      </c>
      <c r="L15480" s="50" t="str">
        <f>VLOOKUP(K15480,'Base -Receita-Despesa'!$B:$AS,1,FALSE)</f>
        <v>Materiais</v>
      </c>
    </row>
    <row r="15481" spans="1:12" x14ac:dyDescent="0.3">
      <c r="A15481" s="82" t="str">
        <f t="shared" si="484"/>
        <v>2019</v>
      </c>
      <c r="B15481" s="260" t="s">
        <v>2228</v>
      </c>
      <c r="C15481" s="261" t="s">
        <v>138</v>
      </c>
      <c r="D15481" s="74" t="str">
        <f t="shared" si="483"/>
        <v>out/2019</v>
      </c>
      <c r="E15481" s="264">
        <v>43767</v>
      </c>
      <c r="F15481" s="262">
        <v>258809</v>
      </c>
      <c r="G15481" s="262" t="s">
        <v>2229</v>
      </c>
      <c r="H15481" s="270" t="s">
        <v>4789</v>
      </c>
      <c r="I15481" s="265" t="s">
        <v>562</v>
      </c>
      <c r="J15481" s="265">
        <v>-9.89</v>
      </c>
      <c r="K15481" s="83" t="str">
        <f>IFERROR(IFERROR(VLOOKUP(I15481,'DE-PARA'!B:D,3,0),VLOOKUP(I15481,'DE-PARA'!C:D,2,0)),"NÃO ENCONTRADO")</f>
        <v>Outras Saídas</v>
      </c>
      <c r="L15481" s="50" t="str">
        <f>VLOOKUP(K15481,'Base -Receita-Despesa'!$B:$AS,1,FALSE)</f>
        <v>Outras Saídas</v>
      </c>
    </row>
    <row r="15482" spans="1:12" x14ac:dyDescent="0.3">
      <c r="A15482" s="82" t="str">
        <f t="shared" si="484"/>
        <v>2019</v>
      </c>
      <c r="B15482" s="260" t="s">
        <v>2228</v>
      </c>
      <c r="C15482" s="261" t="s">
        <v>138</v>
      </c>
      <c r="D15482" s="74" t="str">
        <f t="shared" si="483"/>
        <v>out/2019</v>
      </c>
      <c r="E15482" s="264">
        <v>43767</v>
      </c>
      <c r="F15482" s="262">
        <v>1194592</v>
      </c>
      <c r="G15482" s="262" t="s">
        <v>2229</v>
      </c>
      <c r="H15482" s="270" t="s">
        <v>4400</v>
      </c>
      <c r="I15482" s="270" t="s">
        <v>2182</v>
      </c>
      <c r="J15482" s="275">
        <v>-1065.56</v>
      </c>
      <c r="K15482" s="83" t="str">
        <f>IFERROR(IFERROR(VLOOKUP(I15482,'DE-PARA'!B:D,3,0),VLOOKUP(I15482,'DE-PARA'!C:D,2,0)),"NÃO ENCONTRADO")</f>
        <v>Materiais</v>
      </c>
      <c r="L15482" s="50" t="str">
        <f>VLOOKUP(K15482,'Base -Receita-Despesa'!$B:$AS,1,FALSE)</f>
        <v>Materiais</v>
      </c>
    </row>
    <row r="15483" spans="1:12" x14ac:dyDescent="0.3">
      <c r="A15483" s="82" t="str">
        <f t="shared" si="484"/>
        <v>2019</v>
      </c>
      <c r="B15483" s="260" t="s">
        <v>2228</v>
      </c>
      <c r="C15483" s="261" t="s">
        <v>138</v>
      </c>
      <c r="D15483" s="74" t="str">
        <f t="shared" si="483"/>
        <v>out/2019</v>
      </c>
      <c r="E15483" s="264">
        <v>43767</v>
      </c>
      <c r="F15483" s="262">
        <v>505627</v>
      </c>
      <c r="G15483" s="262" t="s">
        <v>2229</v>
      </c>
      <c r="H15483" s="270" t="s">
        <v>4400</v>
      </c>
      <c r="I15483" s="270" t="s">
        <v>2181</v>
      </c>
      <c r="J15483" s="270">
        <v>-949.4</v>
      </c>
      <c r="K15483" s="83" t="str">
        <f>IFERROR(IFERROR(VLOOKUP(I15483,'DE-PARA'!B:D,3,0),VLOOKUP(I15483,'DE-PARA'!C:D,2,0)),"NÃO ENCONTRADO")</f>
        <v>Materiais</v>
      </c>
      <c r="L15483" s="50" t="str">
        <f>VLOOKUP(K15483,'Base -Receita-Despesa'!$B:$AS,1,FALSE)</f>
        <v>Materiais</v>
      </c>
    </row>
    <row r="15484" spans="1:12" x14ac:dyDescent="0.3">
      <c r="A15484" s="82" t="str">
        <f t="shared" si="484"/>
        <v>2019</v>
      </c>
      <c r="B15484" s="260" t="s">
        <v>2228</v>
      </c>
      <c r="C15484" s="261" t="s">
        <v>138</v>
      </c>
      <c r="D15484" s="74" t="str">
        <f t="shared" si="483"/>
        <v>out/2019</v>
      </c>
      <c r="E15484" s="264">
        <v>43767</v>
      </c>
      <c r="F15484" s="262">
        <v>509198</v>
      </c>
      <c r="G15484" s="262" t="s">
        <v>2229</v>
      </c>
      <c r="H15484" s="270" t="s">
        <v>4400</v>
      </c>
      <c r="I15484" s="270" t="s">
        <v>2181</v>
      </c>
      <c r="J15484" s="275">
        <v>-6495.26</v>
      </c>
      <c r="K15484" s="83" t="str">
        <f>IFERROR(IFERROR(VLOOKUP(I15484,'DE-PARA'!B:D,3,0),VLOOKUP(I15484,'DE-PARA'!C:D,2,0)),"NÃO ENCONTRADO")</f>
        <v>Materiais</v>
      </c>
      <c r="L15484" s="50" t="str">
        <f>VLOOKUP(K15484,'Base -Receita-Despesa'!$B:$AS,1,FALSE)</f>
        <v>Materiais</v>
      </c>
    </row>
    <row r="15485" spans="1:12" x14ac:dyDescent="0.3">
      <c r="A15485" s="82" t="str">
        <f t="shared" si="484"/>
        <v>2019</v>
      </c>
      <c r="B15485" s="260" t="s">
        <v>2228</v>
      </c>
      <c r="C15485" s="261" t="s">
        <v>138</v>
      </c>
      <c r="D15485" s="74" t="str">
        <f t="shared" si="483"/>
        <v>out/2019</v>
      </c>
      <c r="E15485" s="264">
        <v>43767</v>
      </c>
      <c r="F15485" s="262">
        <v>28493</v>
      </c>
      <c r="G15485" s="262" t="s">
        <v>2229</v>
      </c>
      <c r="H15485" s="270" t="s">
        <v>4407</v>
      </c>
      <c r="I15485" s="270" t="s">
        <v>2182</v>
      </c>
      <c r="J15485" s="270">
        <v>-706.6</v>
      </c>
      <c r="K15485" s="83" t="str">
        <f>IFERROR(IFERROR(VLOOKUP(I15485,'DE-PARA'!B:D,3,0),VLOOKUP(I15485,'DE-PARA'!C:D,2,0)),"NÃO ENCONTRADO")</f>
        <v>Materiais</v>
      </c>
      <c r="L15485" s="50" t="str">
        <f>VLOOKUP(K15485,'Base -Receita-Despesa'!$B:$AS,1,FALSE)</f>
        <v>Materiais</v>
      </c>
    </row>
    <row r="15486" spans="1:12" x14ac:dyDescent="0.3">
      <c r="A15486" s="82" t="str">
        <f t="shared" si="484"/>
        <v>2019</v>
      </c>
      <c r="B15486" s="260" t="s">
        <v>2228</v>
      </c>
      <c r="C15486" s="261" t="s">
        <v>138</v>
      </c>
      <c r="D15486" s="74" t="str">
        <f t="shared" si="483"/>
        <v>out/2019</v>
      </c>
      <c r="E15486" s="264">
        <v>43767</v>
      </c>
      <c r="F15486" s="262">
        <v>28712</v>
      </c>
      <c r="G15486" s="262" t="s">
        <v>2229</v>
      </c>
      <c r="H15486" s="270" t="s">
        <v>4407</v>
      </c>
      <c r="I15486" s="270" t="s">
        <v>2182</v>
      </c>
      <c r="J15486" s="270">
        <v>-58.8</v>
      </c>
      <c r="K15486" s="83" t="str">
        <f>IFERROR(IFERROR(VLOOKUP(I15486,'DE-PARA'!B:D,3,0),VLOOKUP(I15486,'DE-PARA'!C:D,2,0)),"NÃO ENCONTRADO")</f>
        <v>Materiais</v>
      </c>
      <c r="L15486" s="50" t="str">
        <f>VLOOKUP(K15486,'Base -Receita-Despesa'!$B:$AS,1,FALSE)</f>
        <v>Materiais</v>
      </c>
    </row>
    <row r="15487" spans="1:12" x14ac:dyDescent="0.3">
      <c r="A15487" s="82" t="str">
        <f t="shared" si="484"/>
        <v>2019</v>
      </c>
      <c r="B15487" s="260" t="s">
        <v>2228</v>
      </c>
      <c r="C15487" s="261" t="s">
        <v>138</v>
      </c>
      <c r="D15487" s="74" t="str">
        <f t="shared" si="483"/>
        <v>out/2019</v>
      </c>
      <c r="E15487" s="264">
        <v>43767</v>
      </c>
      <c r="F15487" s="262">
        <v>28899</v>
      </c>
      <c r="G15487" s="262" t="s">
        <v>2229</v>
      </c>
      <c r="H15487" s="270" t="s">
        <v>4407</v>
      </c>
      <c r="I15487" s="270" t="s">
        <v>2190</v>
      </c>
      <c r="J15487" s="270">
        <v>-235.2</v>
      </c>
      <c r="K15487" s="83" t="str">
        <f>IFERROR(IFERROR(VLOOKUP(I15487,'DE-PARA'!B:D,3,0),VLOOKUP(I15487,'DE-PARA'!C:D,2,0)),"NÃO ENCONTRADO")</f>
        <v>Materiais</v>
      </c>
      <c r="L15487" s="50" t="str">
        <f>VLOOKUP(K15487,'Base -Receita-Despesa'!$B:$AS,1,FALSE)</f>
        <v>Materiais</v>
      </c>
    </row>
    <row r="15488" spans="1:12" x14ac:dyDescent="0.3">
      <c r="A15488" s="82" t="str">
        <f t="shared" si="484"/>
        <v>2019</v>
      </c>
      <c r="B15488" s="260" t="s">
        <v>2228</v>
      </c>
      <c r="C15488" s="261" t="s">
        <v>138</v>
      </c>
      <c r="D15488" s="74" t="str">
        <f t="shared" si="483"/>
        <v>out/2019</v>
      </c>
      <c r="E15488" s="264">
        <v>43767</v>
      </c>
      <c r="F15488" s="262">
        <v>29900</v>
      </c>
      <c r="G15488" s="262" t="s">
        <v>2229</v>
      </c>
      <c r="H15488" s="270" t="s">
        <v>4407</v>
      </c>
      <c r="I15488" s="270" t="s">
        <v>2182</v>
      </c>
      <c r="J15488" s="270">
        <v>-520.64</v>
      </c>
      <c r="K15488" s="83" t="str">
        <f>IFERROR(IFERROR(VLOOKUP(I15488,'DE-PARA'!B:D,3,0),VLOOKUP(I15488,'DE-PARA'!C:D,2,0)),"NÃO ENCONTRADO")</f>
        <v>Materiais</v>
      </c>
      <c r="L15488" s="50" t="str">
        <f>VLOOKUP(K15488,'Base -Receita-Despesa'!$B:$AS,1,FALSE)</f>
        <v>Materiais</v>
      </c>
    </row>
    <row r="15489" spans="1:12" x14ac:dyDescent="0.3">
      <c r="A15489" s="82" t="str">
        <f t="shared" si="484"/>
        <v>2019</v>
      </c>
      <c r="B15489" s="260" t="s">
        <v>2228</v>
      </c>
      <c r="C15489" s="261" t="s">
        <v>138</v>
      </c>
      <c r="D15489" s="74" t="str">
        <f t="shared" si="483"/>
        <v>out/2019</v>
      </c>
      <c r="E15489" s="264">
        <v>43767</v>
      </c>
      <c r="F15489" s="262">
        <v>8546</v>
      </c>
      <c r="G15489" s="262" t="s">
        <v>2229</v>
      </c>
      <c r="H15489" s="270" t="s">
        <v>2341</v>
      </c>
      <c r="I15489" s="270" t="s">
        <v>232</v>
      </c>
      <c r="J15489" s="270">
        <v>-152</v>
      </c>
      <c r="K15489" s="83" t="str">
        <f>IFERROR(IFERROR(VLOOKUP(I15489,'DE-PARA'!B:D,3,0),VLOOKUP(I15489,'DE-PARA'!C:D,2,0)),"NÃO ENCONTRADO")</f>
        <v>Materiais</v>
      </c>
      <c r="L15489" s="50" t="str">
        <f>VLOOKUP(K15489,'Base -Receita-Despesa'!$B:$AS,1,FALSE)</f>
        <v>Materiais</v>
      </c>
    </row>
    <row r="15490" spans="1:12" x14ac:dyDescent="0.3">
      <c r="A15490" s="82" t="str">
        <f t="shared" si="484"/>
        <v>2019</v>
      </c>
      <c r="B15490" s="260" t="s">
        <v>2228</v>
      </c>
      <c r="C15490" s="261" t="s">
        <v>138</v>
      </c>
      <c r="D15490" s="74" t="str">
        <f t="shared" si="483"/>
        <v>out/2019</v>
      </c>
      <c r="E15490" s="264">
        <v>43767</v>
      </c>
      <c r="F15490" s="262">
        <v>8546</v>
      </c>
      <c r="G15490" s="262" t="s">
        <v>2229</v>
      </c>
      <c r="H15490" s="270" t="s">
        <v>2341</v>
      </c>
      <c r="I15490" s="270" t="s">
        <v>562</v>
      </c>
      <c r="J15490" s="270">
        <v>-65.36</v>
      </c>
      <c r="K15490" s="83" t="str">
        <f>IFERROR(IFERROR(VLOOKUP(I15490,'DE-PARA'!B:D,3,0),VLOOKUP(I15490,'DE-PARA'!C:D,2,0)),"NÃO ENCONTRADO")</f>
        <v>Outras Saídas</v>
      </c>
      <c r="L15490" s="50" t="str">
        <f>VLOOKUP(K15490,'Base -Receita-Despesa'!$B:$AS,1,FALSE)</f>
        <v>Outras Saídas</v>
      </c>
    </row>
    <row r="15491" spans="1:12" x14ac:dyDescent="0.3">
      <c r="A15491" s="82" t="str">
        <f t="shared" si="484"/>
        <v>2019</v>
      </c>
      <c r="B15491" s="260" t="s">
        <v>2228</v>
      </c>
      <c r="C15491" s="261" t="s">
        <v>138</v>
      </c>
      <c r="D15491" s="74" t="str">
        <f t="shared" si="483"/>
        <v>out/2019</v>
      </c>
      <c r="E15491" s="264">
        <v>43767</v>
      </c>
      <c r="F15491" s="262">
        <v>8660</v>
      </c>
      <c r="G15491" s="262" t="s">
        <v>2229</v>
      </c>
      <c r="H15491" s="270" t="s">
        <v>2341</v>
      </c>
      <c r="I15491" s="270" t="s">
        <v>232</v>
      </c>
      <c r="J15491" s="270">
        <v>-283.7</v>
      </c>
      <c r="K15491" s="83" t="str">
        <f>IFERROR(IFERROR(VLOOKUP(I15491,'DE-PARA'!B:D,3,0),VLOOKUP(I15491,'DE-PARA'!C:D,2,0)),"NÃO ENCONTRADO")</f>
        <v>Materiais</v>
      </c>
      <c r="L15491" s="50" t="str">
        <f>VLOOKUP(K15491,'Base -Receita-Despesa'!$B:$AS,1,FALSE)</f>
        <v>Materiais</v>
      </c>
    </row>
    <row r="15492" spans="1:12" x14ac:dyDescent="0.3">
      <c r="A15492" s="82" t="str">
        <f t="shared" si="484"/>
        <v>2019</v>
      </c>
      <c r="B15492" s="260" t="s">
        <v>2228</v>
      </c>
      <c r="C15492" s="261" t="s">
        <v>138</v>
      </c>
      <c r="D15492" s="74" t="str">
        <f t="shared" ref="D15492:D15555" si="485">TEXT(E15492,"mmm/aaaa")</f>
        <v>out/2019</v>
      </c>
      <c r="E15492" s="264">
        <v>43767</v>
      </c>
      <c r="F15492" s="262">
        <v>3991</v>
      </c>
      <c r="G15492" s="262" t="s">
        <v>2229</v>
      </c>
      <c r="H15492" s="270" t="s">
        <v>4790</v>
      </c>
      <c r="I15492" s="270" t="s">
        <v>2181</v>
      </c>
      <c r="J15492" s="265">
        <v>-384.79</v>
      </c>
      <c r="K15492" s="83" t="str">
        <f>IFERROR(IFERROR(VLOOKUP(I15492,'DE-PARA'!B:D,3,0),VLOOKUP(I15492,'DE-PARA'!C:D,2,0)),"NÃO ENCONTRADO")</f>
        <v>Materiais</v>
      </c>
      <c r="L15492" s="50" t="str">
        <f>VLOOKUP(K15492,'Base -Receita-Despesa'!$B:$AS,1,FALSE)</f>
        <v>Materiais</v>
      </c>
    </row>
    <row r="15493" spans="1:12" x14ac:dyDescent="0.3">
      <c r="A15493" s="82" t="str">
        <f t="shared" si="484"/>
        <v>2019</v>
      </c>
      <c r="B15493" s="260" t="s">
        <v>2228</v>
      </c>
      <c r="C15493" s="261" t="s">
        <v>138</v>
      </c>
      <c r="D15493" s="74" t="str">
        <f t="shared" si="485"/>
        <v>out/2019</v>
      </c>
      <c r="E15493" s="264">
        <v>43767</v>
      </c>
      <c r="F15493" s="260" t="s">
        <v>1267</v>
      </c>
      <c r="G15493" s="260" t="s">
        <v>2229</v>
      </c>
      <c r="H15493" s="265" t="s">
        <v>1267</v>
      </c>
      <c r="I15493" s="265" t="s">
        <v>160</v>
      </c>
      <c r="J15493" s="270">
        <v>-500</v>
      </c>
      <c r="K15493" s="83" t="str">
        <f>IFERROR(IFERROR(VLOOKUP(I15493,'DE-PARA'!B:D,3,0),VLOOKUP(I15493,'DE-PARA'!C:D,2,0)),"NÃO ENCONTRADO")</f>
        <v>Outras Saídas</v>
      </c>
      <c r="L15493" s="50" t="str">
        <f>VLOOKUP(K15493,'Base -Receita-Despesa'!$B:$AS,1,FALSE)</f>
        <v>Outras Saídas</v>
      </c>
    </row>
    <row r="15494" spans="1:12" x14ac:dyDescent="0.3">
      <c r="A15494" s="82" t="str">
        <f t="shared" si="484"/>
        <v>2019</v>
      </c>
      <c r="B15494" s="260" t="s">
        <v>2228</v>
      </c>
      <c r="C15494" s="261" t="s">
        <v>138</v>
      </c>
      <c r="D15494" s="74" t="str">
        <f t="shared" si="485"/>
        <v>out/2019</v>
      </c>
      <c r="E15494" s="264">
        <v>43767</v>
      </c>
      <c r="F15494" s="262">
        <v>12487</v>
      </c>
      <c r="G15494" s="262" t="s">
        <v>2229</v>
      </c>
      <c r="H15494" s="270" t="s">
        <v>4468</v>
      </c>
      <c r="I15494" s="270" t="s">
        <v>2183</v>
      </c>
      <c r="J15494" s="270">
        <v>-98</v>
      </c>
      <c r="K15494" s="83" t="str">
        <f>IFERROR(IFERROR(VLOOKUP(I15494,'DE-PARA'!B:D,3,0),VLOOKUP(I15494,'DE-PARA'!C:D,2,0)),"NÃO ENCONTRADO")</f>
        <v>Materiais</v>
      </c>
      <c r="L15494" s="50" t="str">
        <f>VLOOKUP(K15494,'Base -Receita-Despesa'!$B:$AS,1,FALSE)</f>
        <v>Materiais</v>
      </c>
    </row>
    <row r="15495" spans="1:12" x14ac:dyDescent="0.3">
      <c r="A15495" s="82" t="str">
        <f t="shared" si="484"/>
        <v>2019</v>
      </c>
      <c r="B15495" s="260" t="s">
        <v>2228</v>
      </c>
      <c r="C15495" s="261" t="s">
        <v>138</v>
      </c>
      <c r="D15495" s="74" t="str">
        <f t="shared" si="485"/>
        <v>out/2019</v>
      </c>
      <c r="E15495" s="264">
        <v>43767</v>
      </c>
      <c r="F15495" s="262">
        <v>12482</v>
      </c>
      <c r="G15495" s="262" t="s">
        <v>2229</v>
      </c>
      <c r="H15495" s="270" t="s">
        <v>4468</v>
      </c>
      <c r="I15495" s="270" t="s">
        <v>2183</v>
      </c>
      <c r="J15495" s="270">
        <v>-514.4</v>
      </c>
      <c r="K15495" s="83" t="str">
        <f>IFERROR(IFERROR(VLOOKUP(I15495,'DE-PARA'!B:D,3,0),VLOOKUP(I15495,'DE-PARA'!C:D,2,0)),"NÃO ENCONTRADO")</f>
        <v>Materiais</v>
      </c>
      <c r="L15495" s="50" t="str">
        <f>VLOOKUP(K15495,'Base -Receita-Despesa'!$B:$AS,1,FALSE)</f>
        <v>Materiais</v>
      </c>
    </row>
    <row r="15496" spans="1:12" x14ac:dyDescent="0.3">
      <c r="A15496" s="82" t="str">
        <f t="shared" si="484"/>
        <v>2019</v>
      </c>
      <c r="B15496" s="260" t="s">
        <v>2228</v>
      </c>
      <c r="C15496" s="261" t="s">
        <v>138</v>
      </c>
      <c r="D15496" s="74" t="str">
        <f t="shared" si="485"/>
        <v>out/2019</v>
      </c>
      <c r="E15496" s="264">
        <v>43767</v>
      </c>
      <c r="F15496" s="262">
        <v>43299</v>
      </c>
      <c r="G15496" s="262" t="s">
        <v>2229</v>
      </c>
      <c r="H15496" s="270" t="s">
        <v>3287</v>
      </c>
      <c r="I15496" s="270" t="s">
        <v>2182</v>
      </c>
      <c r="J15496" s="270">
        <v>-787.5</v>
      </c>
      <c r="K15496" s="83" t="str">
        <f>IFERROR(IFERROR(VLOOKUP(I15496,'DE-PARA'!B:D,3,0),VLOOKUP(I15496,'DE-PARA'!C:D,2,0)),"NÃO ENCONTRADO")</f>
        <v>Materiais</v>
      </c>
      <c r="L15496" s="50" t="str">
        <f>VLOOKUP(K15496,'Base -Receita-Despesa'!$B:$AS,1,FALSE)</f>
        <v>Materiais</v>
      </c>
    </row>
    <row r="15497" spans="1:12" x14ac:dyDescent="0.3">
      <c r="A15497" s="82" t="str">
        <f t="shared" si="484"/>
        <v>2019</v>
      </c>
      <c r="B15497" s="260" t="s">
        <v>2228</v>
      </c>
      <c r="C15497" s="261" t="s">
        <v>138</v>
      </c>
      <c r="D15497" s="74" t="str">
        <f t="shared" si="485"/>
        <v>out/2019</v>
      </c>
      <c r="E15497" s="264">
        <v>43767</v>
      </c>
      <c r="F15497" s="262">
        <v>43508</v>
      </c>
      <c r="G15497" s="262" t="s">
        <v>2229</v>
      </c>
      <c r="H15497" s="270" t="s">
        <v>3287</v>
      </c>
      <c r="I15497" s="270" t="s">
        <v>2182</v>
      </c>
      <c r="J15497" s="275">
        <v>-1050</v>
      </c>
      <c r="K15497" s="83" t="str">
        <f>IFERROR(IFERROR(VLOOKUP(I15497,'DE-PARA'!B:D,3,0),VLOOKUP(I15497,'DE-PARA'!C:D,2,0)),"NÃO ENCONTRADO")</f>
        <v>Materiais</v>
      </c>
      <c r="L15497" s="50" t="str">
        <f>VLOOKUP(K15497,'Base -Receita-Despesa'!$B:$AS,1,FALSE)</f>
        <v>Materiais</v>
      </c>
    </row>
    <row r="15498" spans="1:12" x14ac:dyDescent="0.3">
      <c r="A15498" s="82" t="str">
        <f t="shared" si="484"/>
        <v>2019</v>
      </c>
      <c r="B15498" s="260" t="s">
        <v>2228</v>
      </c>
      <c r="C15498" s="261" t="s">
        <v>138</v>
      </c>
      <c r="D15498" s="74" t="str">
        <f t="shared" si="485"/>
        <v>out/2019</v>
      </c>
      <c r="E15498" s="264">
        <v>43767</v>
      </c>
      <c r="F15498" s="262">
        <v>7763</v>
      </c>
      <c r="G15498" s="262" t="s">
        <v>2232</v>
      </c>
      <c r="H15498" s="270" t="s">
        <v>4791</v>
      </c>
      <c r="I15498" s="270" t="s">
        <v>232</v>
      </c>
      <c r="J15498" s="275">
        <v>-1202.5</v>
      </c>
      <c r="K15498" s="83" t="str">
        <f>IFERROR(IFERROR(VLOOKUP(I15498,'DE-PARA'!B:D,3,0),VLOOKUP(I15498,'DE-PARA'!C:D,2,0)),"NÃO ENCONTRADO")</f>
        <v>Materiais</v>
      </c>
      <c r="L15498" s="50" t="str">
        <f>VLOOKUP(K15498,'Base -Receita-Despesa'!$B:$AS,1,FALSE)</f>
        <v>Materiais</v>
      </c>
    </row>
    <row r="15499" spans="1:12" x14ac:dyDescent="0.3">
      <c r="A15499" s="82" t="str">
        <f t="shared" si="484"/>
        <v>2019</v>
      </c>
      <c r="B15499" s="260" t="s">
        <v>2228</v>
      </c>
      <c r="C15499" s="261" t="s">
        <v>138</v>
      </c>
      <c r="D15499" s="74" t="str">
        <f t="shared" si="485"/>
        <v>out/2019</v>
      </c>
      <c r="E15499" s="264">
        <v>43767</v>
      </c>
      <c r="F15499" s="262">
        <v>7793</v>
      </c>
      <c r="G15499" s="262" t="s">
        <v>2330</v>
      </c>
      <c r="H15499" s="270" t="s">
        <v>4791</v>
      </c>
      <c r="I15499" s="270" t="s">
        <v>232</v>
      </c>
      <c r="J15499" s="270">
        <v>-531.66</v>
      </c>
      <c r="K15499" s="83" t="str">
        <f>IFERROR(IFERROR(VLOOKUP(I15499,'DE-PARA'!B:D,3,0),VLOOKUP(I15499,'DE-PARA'!C:D,2,0)),"NÃO ENCONTRADO")</f>
        <v>Materiais</v>
      </c>
      <c r="L15499" s="50" t="str">
        <f>VLOOKUP(K15499,'Base -Receita-Despesa'!$B:$AS,1,FALSE)</f>
        <v>Materiais</v>
      </c>
    </row>
    <row r="15500" spans="1:12" x14ac:dyDescent="0.3">
      <c r="A15500" s="82" t="str">
        <f t="shared" si="484"/>
        <v>2019</v>
      </c>
      <c r="B15500" s="260" t="s">
        <v>2228</v>
      </c>
      <c r="C15500" s="261" t="s">
        <v>138</v>
      </c>
      <c r="D15500" s="74" t="str">
        <f t="shared" si="485"/>
        <v>out/2019</v>
      </c>
      <c r="E15500" s="264">
        <v>43767</v>
      </c>
      <c r="F15500" s="262">
        <v>7793</v>
      </c>
      <c r="G15500" s="262" t="s">
        <v>2324</v>
      </c>
      <c r="H15500" s="270" t="s">
        <v>4791</v>
      </c>
      <c r="I15500" s="270" t="s">
        <v>232</v>
      </c>
      <c r="J15500" s="270">
        <v>-531.66</v>
      </c>
      <c r="K15500" s="83" t="str">
        <f>IFERROR(IFERROR(VLOOKUP(I15500,'DE-PARA'!B:D,3,0),VLOOKUP(I15500,'DE-PARA'!C:D,2,0)),"NÃO ENCONTRADO")</f>
        <v>Materiais</v>
      </c>
      <c r="L15500" s="50" t="str">
        <f>VLOOKUP(K15500,'Base -Receita-Despesa'!$B:$AS,1,FALSE)</f>
        <v>Materiais</v>
      </c>
    </row>
    <row r="15501" spans="1:12" x14ac:dyDescent="0.3">
      <c r="A15501" s="82" t="str">
        <f t="shared" si="484"/>
        <v>2019</v>
      </c>
      <c r="B15501" s="260" t="s">
        <v>2228</v>
      </c>
      <c r="C15501" s="261" t="s">
        <v>138</v>
      </c>
      <c r="D15501" s="74" t="str">
        <f t="shared" si="485"/>
        <v>out/2019</v>
      </c>
      <c r="E15501" s="264">
        <v>43767</v>
      </c>
      <c r="F15501" s="262">
        <v>7840</v>
      </c>
      <c r="G15501" s="262" t="s">
        <v>2229</v>
      </c>
      <c r="H15501" s="270" t="s">
        <v>4791</v>
      </c>
      <c r="I15501" s="270" t="s">
        <v>232</v>
      </c>
      <c r="J15501" s="270">
        <v>-759.9</v>
      </c>
      <c r="K15501" s="83" t="str">
        <f>IFERROR(IFERROR(VLOOKUP(I15501,'DE-PARA'!B:D,3,0),VLOOKUP(I15501,'DE-PARA'!C:D,2,0)),"NÃO ENCONTRADO")</f>
        <v>Materiais</v>
      </c>
      <c r="L15501" s="50" t="str">
        <f>VLOOKUP(K15501,'Base -Receita-Despesa'!$B:$AS,1,FALSE)</f>
        <v>Materiais</v>
      </c>
    </row>
    <row r="15502" spans="1:12" x14ac:dyDescent="0.3">
      <c r="A15502" s="82" t="str">
        <f t="shared" si="484"/>
        <v>2019</v>
      </c>
      <c r="B15502" s="260" t="s">
        <v>2228</v>
      </c>
      <c r="C15502" s="261" t="s">
        <v>138</v>
      </c>
      <c r="D15502" s="74" t="str">
        <f t="shared" si="485"/>
        <v>out/2019</v>
      </c>
      <c r="E15502" s="264">
        <v>43767</v>
      </c>
      <c r="F15502" s="262">
        <v>6549</v>
      </c>
      <c r="G15502" s="262" t="s">
        <v>2229</v>
      </c>
      <c r="H15502" s="270" t="s">
        <v>4658</v>
      </c>
      <c r="I15502" s="270" t="s">
        <v>2182</v>
      </c>
      <c r="J15502" s="270">
        <v>-600</v>
      </c>
      <c r="K15502" s="83" t="str">
        <f>IFERROR(IFERROR(VLOOKUP(I15502,'DE-PARA'!B:D,3,0),VLOOKUP(I15502,'DE-PARA'!C:D,2,0)),"NÃO ENCONTRADO")</f>
        <v>Materiais</v>
      </c>
      <c r="L15502" s="50" t="str">
        <f>VLOOKUP(K15502,'Base -Receita-Despesa'!$B:$AS,1,FALSE)</f>
        <v>Materiais</v>
      </c>
    </row>
    <row r="15503" spans="1:12" x14ac:dyDescent="0.3">
      <c r="A15503" s="82" t="str">
        <f t="shared" si="484"/>
        <v>2019</v>
      </c>
      <c r="B15503" s="260" t="s">
        <v>2228</v>
      </c>
      <c r="C15503" s="261" t="s">
        <v>138</v>
      </c>
      <c r="D15503" s="74" t="str">
        <f t="shared" si="485"/>
        <v>out/2019</v>
      </c>
      <c r="E15503" s="264">
        <v>43767</v>
      </c>
      <c r="F15503" s="262">
        <v>6766</v>
      </c>
      <c r="G15503" s="262" t="s">
        <v>2229</v>
      </c>
      <c r="H15503" s="270" t="s">
        <v>4658</v>
      </c>
      <c r="I15503" s="270" t="s">
        <v>2181</v>
      </c>
      <c r="J15503" s="270">
        <v>-600</v>
      </c>
      <c r="K15503" s="83" t="str">
        <f>IFERROR(IFERROR(VLOOKUP(I15503,'DE-PARA'!B:D,3,0),VLOOKUP(I15503,'DE-PARA'!C:D,2,0)),"NÃO ENCONTRADO")</f>
        <v>Materiais</v>
      </c>
      <c r="L15503" s="50" t="str">
        <f>VLOOKUP(K15503,'Base -Receita-Despesa'!$B:$AS,1,FALSE)</f>
        <v>Materiais</v>
      </c>
    </row>
    <row r="15504" spans="1:12" x14ac:dyDescent="0.3">
      <c r="A15504" s="82" t="str">
        <f t="shared" si="484"/>
        <v>2019</v>
      </c>
      <c r="B15504" s="260" t="s">
        <v>2228</v>
      </c>
      <c r="C15504" s="261" t="s">
        <v>138</v>
      </c>
      <c r="D15504" s="74" t="str">
        <f t="shared" si="485"/>
        <v>out/2019</v>
      </c>
      <c r="E15504" s="264">
        <v>43767</v>
      </c>
      <c r="F15504" s="262">
        <v>1369</v>
      </c>
      <c r="G15504" s="262" t="s">
        <v>2229</v>
      </c>
      <c r="H15504" s="270" t="s">
        <v>4513</v>
      </c>
      <c r="I15504" s="270" t="s">
        <v>2193</v>
      </c>
      <c r="J15504" s="265">
        <v>-480.45</v>
      </c>
      <c r="K15504" s="83" t="str">
        <f>IFERROR(IFERROR(VLOOKUP(I15504,'DE-PARA'!B:D,3,0),VLOOKUP(I15504,'DE-PARA'!C:D,2,0)),"NÃO ENCONTRADO")</f>
        <v>Materiais</v>
      </c>
      <c r="L15504" s="50" t="str">
        <f>VLOOKUP(K15504,'Base -Receita-Despesa'!$B:$AS,1,FALSE)</f>
        <v>Materiais</v>
      </c>
    </row>
    <row r="15505" spans="1:12" x14ac:dyDescent="0.3">
      <c r="A15505" s="82" t="str">
        <f t="shared" si="484"/>
        <v>2019</v>
      </c>
      <c r="B15505" s="260" t="s">
        <v>2228</v>
      </c>
      <c r="C15505" s="261" t="s">
        <v>138</v>
      </c>
      <c r="D15505" s="74" t="str">
        <f t="shared" si="485"/>
        <v>out/2019</v>
      </c>
      <c r="E15505" s="264">
        <v>43767</v>
      </c>
      <c r="F15505" s="262">
        <v>40580</v>
      </c>
      <c r="G15505" s="262" t="s">
        <v>2229</v>
      </c>
      <c r="H15505" s="270" t="s">
        <v>4541</v>
      </c>
      <c r="I15505" s="270" t="s">
        <v>2182</v>
      </c>
      <c r="J15505" s="270">
        <v>-791</v>
      </c>
      <c r="K15505" s="83" t="str">
        <f>IFERROR(IFERROR(VLOOKUP(I15505,'DE-PARA'!B:D,3,0),VLOOKUP(I15505,'DE-PARA'!C:D,2,0)),"NÃO ENCONTRADO")</f>
        <v>Materiais</v>
      </c>
      <c r="L15505" s="50" t="str">
        <f>VLOOKUP(K15505,'Base -Receita-Despesa'!$B:$AS,1,FALSE)</f>
        <v>Materiais</v>
      </c>
    </row>
    <row r="15506" spans="1:12" x14ac:dyDescent="0.3">
      <c r="A15506" s="82" t="str">
        <f t="shared" si="484"/>
        <v>2019</v>
      </c>
      <c r="B15506" s="260" t="s">
        <v>2228</v>
      </c>
      <c r="C15506" s="261" t="s">
        <v>138</v>
      </c>
      <c r="D15506" s="74" t="str">
        <f t="shared" si="485"/>
        <v>out/2019</v>
      </c>
      <c r="E15506" s="264">
        <v>43767</v>
      </c>
      <c r="F15506" s="262">
        <v>40960</v>
      </c>
      <c r="G15506" s="262" t="s">
        <v>2229</v>
      </c>
      <c r="H15506" s="270" t="s">
        <v>4541</v>
      </c>
      <c r="I15506" s="270" t="s">
        <v>2183</v>
      </c>
      <c r="J15506" s="270">
        <v>-632</v>
      </c>
      <c r="K15506" s="83" t="str">
        <f>IFERROR(IFERROR(VLOOKUP(I15506,'DE-PARA'!B:D,3,0),VLOOKUP(I15506,'DE-PARA'!C:D,2,0)),"NÃO ENCONTRADO")</f>
        <v>Materiais</v>
      </c>
      <c r="L15506" s="50" t="str">
        <f>VLOOKUP(K15506,'Base -Receita-Despesa'!$B:$AS,1,FALSE)</f>
        <v>Materiais</v>
      </c>
    </row>
    <row r="15507" spans="1:12" x14ac:dyDescent="0.3">
      <c r="A15507" s="82" t="str">
        <f t="shared" si="484"/>
        <v>2019</v>
      </c>
      <c r="B15507" s="260" t="s">
        <v>2228</v>
      </c>
      <c r="C15507" s="261" t="s">
        <v>138</v>
      </c>
      <c r="D15507" s="74" t="str">
        <f t="shared" si="485"/>
        <v>out/2019</v>
      </c>
      <c r="E15507" s="264">
        <v>43767</v>
      </c>
      <c r="F15507" s="262">
        <v>11</v>
      </c>
      <c r="G15507" s="262" t="s">
        <v>2229</v>
      </c>
      <c r="H15507" s="270" t="s">
        <v>4379</v>
      </c>
      <c r="I15507" s="270" t="s">
        <v>2177</v>
      </c>
      <c r="J15507" s="266">
        <v>-18000</v>
      </c>
      <c r="K15507" s="83" t="str">
        <f>IFERROR(IFERROR(VLOOKUP(I15507,'DE-PARA'!B:D,3,0),VLOOKUP(I15507,'DE-PARA'!C:D,2,0)),"NÃO ENCONTRADO")</f>
        <v>Pessoal</v>
      </c>
      <c r="L15507" s="50" t="str">
        <f>VLOOKUP(K15507,'Base -Receita-Despesa'!$B:$AS,1,FALSE)</f>
        <v>Pessoal</v>
      </c>
    </row>
    <row r="15508" spans="1:12" x14ac:dyDescent="0.3">
      <c r="A15508" s="82" t="str">
        <f t="shared" si="484"/>
        <v>2019</v>
      </c>
      <c r="B15508" s="260" t="s">
        <v>2228</v>
      </c>
      <c r="C15508" s="261" t="s">
        <v>138</v>
      </c>
      <c r="D15508" s="74" t="str">
        <f t="shared" si="485"/>
        <v>out/2019</v>
      </c>
      <c r="E15508" s="264">
        <v>43767</v>
      </c>
      <c r="F15508" s="262">
        <v>764165</v>
      </c>
      <c r="G15508" s="262" t="s">
        <v>2238</v>
      </c>
      <c r="H15508" s="270" t="s">
        <v>4582</v>
      </c>
      <c r="I15508" s="270" t="s">
        <v>2181</v>
      </c>
      <c r="J15508" s="275">
        <v>-4776.6099999999997</v>
      </c>
      <c r="K15508" s="83" t="str">
        <f>IFERROR(IFERROR(VLOOKUP(I15508,'DE-PARA'!B:D,3,0),VLOOKUP(I15508,'DE-PARA'!C:D,2,0)),"NÃO ENCONTRADO")</f>
        <v>Materiais</v>
      </c>
      <c r="L15508" s="50" t="str">
        <f>VLOOKUP(K15508,'Base -Receita-Despesa'!$B:$AS,1,FALSE)</f>
        <v>Materiais</v>
      </c>
    </row>
    <row r="15509" spans="1:12" x14ac:dyDescent="0.3">
      <c r="A15509" s="82" t="str">
        <f t="shared" si="484"/>
        <v>2019</v>
      </c>
      <c r="B15509" s="260" t="s">
        <v>2228</v>
      </c>
      <c r="C15509" s="261" t="s">
        <v>138</v>
      </c>
      <c r="D15509" s="74" t="str">
        <f t="shared" si="485"/>
        <v>out/2019</v>
      </c>
      <c r="E15509" s="264">
        <v>43767</v>
      </c>
      <c r="F15509" s="262">
        <v>784077</v>
      </c>
      <c r="G15509" s="262" t="s">
        <v>2229</v>
      </c>
      <c r="H15509" s="270" t="s">
        <v>4582</v>
      </c>
      <c r="I15509" s="270" t="s">
        <v>2181</v>
      </c>
      <c r="J15509" s="275">
        <v>-4813.88</v>
      </c>
      <c r="K15509" s="83" t="str">
        <f>IFERROR(IFERROR(VLOOKUP(I15509,'DE-PARA'!B:D,3,0),VLOOKUP(I15509,'DE-PARA'!C:D,2,0)),"NÃO ENCONTRADO")</f>
        <v>Materiais</v>
      </c>
      <c r="L15509" s="50" t="str">
        <f>VLOOKUP(K15509,'Base -Receita-Despesa'!$B:$AS,1,FALSE)</f>
        <v>Materiais</v>
      </c>
    </row>
    <row r="15510" spans="1:12" x14ac:dyDescent="0.3">
      <c r="A15510" s="82" t="str">
        <f t="shared" si="484"/>
        <v>2019</v>
      </c>
      <c r="B15510" s="260" t="s">
        <v>2228</v>
      </c>
      <c r="C15510" s="261" t="s">
        <v>138</v>
      </c>
      <c r="D15510" s="74" t="str">
        <f t="shared" si="485"/>
        <v>out/2019</v>
      </c>
      <c r="E15510" s="264">
        <v>43767</v>
      </c>
      <c r="F15510" s="262">
        <v>784476</v>
      </c>
      <c r="G15510" s="262" t="s">
        <v>2229</v>
      </c>
      <c r="H15510" s="270" t="s">
        <v>4582</v>
      </c>
      <c r="I15510" s="270" t="s">
        <v>2181</v>
      </c>
      <c r="J15510" s="270">
        <v>-396</v>
      </c>
      <c r="K15510" s="83" t="str">
        <f>IFERROR(IFERROR(VLOOKUP(I15510,'DE-PARA'!B:D,3,0),VLOOKUP(I15510,'DE-PARA'!C:D,2,0)),"NÃO ENCONTRADO")</f>
        <v>Materiais</v>
      </c>
      <c r="L15510" s="50" t="str">
        <f>VLOOKUP(K15510,'Base -Receita-Despesa'!$B:$AS,1,FALSE)</f>
        <v>Materiais</v>
      </c>
    </row>
    <row r="15511" spans="1:12" x14ac:dyDescent="0.3">
      <c r="A15511" s="82" t="str">
        <f t="shared" si="484"/>
        <v>2019</v>
      </c>
      <c r="B15511" s="260" t="s">
        <v>2228</v>
      </c>
      <c r="C15511" s="261" t="s">
        <v>138</v>
      </c>
      <c r="D15511" s="74" t="str">
        <f t="shared" si="485"/>
        <v>out/2019</v>
      </c>
      <c r="E15511" s="264">
        <v>43767</v>
      </c>
      <c r="F15511" s="262">
        <v>808509</v>
      </c>
      <c r="G15511" s="262" t="s">
        <v>2284</v>
      </c>
      <c r="H15511" s="270" t="s">
        <v>4582</v>
      </c>
      <c r="I15511" s="270" t="s">
        <v>2181</v>
      </c>
      <c r="J15511" s="275">
        <v>-3307.5</v>
      </c>
      <c r="K15511" s="83" t="str">
        <f>IFERROR(IFERROR(VLOOKUP(I15511,'DE-PARA'!B:D,3,0),VLOOKUP(I15511,'DE-PARA'!C:D,2,0)),"NÃO ENCONTRADO")</f>
        <v>Materiais</v>
      </c>
      <c r="L15511" s="50" t="str">
        <f>VLOOKUP(K15511,'Base -Receita-Despesa'!$B:$AS,1,FALSE)</f>
        <v>Materiais</v>
      </c>
    </row>
    <row r="15512" spans="1:12" x14ac:dyDescent="0.3">
      <c r="A15512" s="82" t="str">
        <f t="shared" si="484"/>
        <v>2019</v>
      </c>
      <c r="B15512" s="260" t="s">
        <v>2228</v>
      </c>
      <c r="C15512" s="261" t="s">
        <v>138</v>
      </c>
      <c r="D15512" s="74" t="str">
        <f t="shared" si="485"/>
        <v>out/2019</v>
      </c>
      <c r="E15512" s="264">
        <v>43767</v>
      </c>
      <c r="F15512" s="262">
        <v>805945</v>
      </c>
      <c r="G15512" s="262" t="s">
        <v>2284</v>
      </c>
      <c r="H15512" s="270" t="s">
        <v>4582</v>
      </c>
      <c r="I15512" s="270" t="s">
        <v>2181</v>
      </c>
      <c r="J15512" s="275">
        <v>-3557.42</v>
      </c>
      <c r="K15512" s="83" t="str">
        <f>IFERROR(IFERROR(VLOOKUP(I15512,'DE-PARA'!B:D,3,0),VLOOKUP(I15512,'DE-PARA'!C:D,2,0)),"NÃO ENCONTRADO")</f>
        <v>Materiais</v>
      </c>
      <c r="L15512" s="50" t="str">
        <f>VLOOKUP(K15512,'Base -Receita-Despesa'!$B:$AS,1,FALSE)</f>
        <v>Materiais</v>
      </c>
    </row>
    <row r="15513" spans="1:12" x14ac:dyDescent="0.3">
      <c r="A15513" s="82" t="str">
        <f t="shared" si="484"/>
        <v>2019</v>
      </c>
      <c r="B15513" s="260" t="s">
        <v>2228</v>
      </c>
      <c r="C15513" s="261" t="s">
        <v>138</v>
      </c>
      <c r="D15513" s="74" t="str">
        <f t="shared" si="485"/>
        <v>out/2019</v>
      </c>
      <c r="E15513" s="264">
        <v>43767</v>
      </c>
      <c r="F15513" s="262">
        <v>1746</v>
      </c>
      <c r="G15513" s="262" t="s">
        <v>2229</v>
      </c>
      <c r="H15513" s="270" t="s">
        <v>4705</v>
      </c>
      <c r="I15513" s="270" t="s">
        <v>2182</v>
      </c>
      <c r="J15513" s="265">
        <v>-616.85</v>
      </c>
      <c r="K15513" s="83" t="str">
        <f>IFERROR(IFERROR(VLOOKUP(I15513,'DE-PARA'!B:D,3,0),VLOOKUP(I15513,'DE-PARA'!C:D,2,0)),"NÃO ENCONTRADO")</f>
        <v>Materiais</v>
      </c>
      <c r="L15513" s="50" t="str">
        <f>VLOOKUP(K15513,'Base -Receita-Despesa'!$B:$AS,1,FALSE)</f>
        <v>Materiais</v>
      </c>
    </row>
    <row r="15514" spans="1:12" x14ac:dyDescent="0.3">
      <c r="A15514" s="82" t="str">
        <f t="shared" si="484"/>
        <v>2019</v>
      </c>
      <c r="B15514" s="260" t="s">
        <v>2228</v>
      </c>
      <c r="C15514" s="261" t="s">
        <v>138</v>
      </c>
      <c r="D15514" s="74" t="str">
        <f t="shared" si="485"/>
        <v>out/2019</v>
      </c>
      <c r="E15514" s="264">
        <v>43767</v>
      </c>
      <c r="F15514" s="262">
        <v>11342</v>
      </c>
      <c r="G15514" s="262" t="s">
        <v>2229</v>
      </c>
      <c r="H15514" s="270" t="s">
        <v>4369</v>
      </c>
      <c r="I15514" s="270" t="s">
        <v>2183</v>
      </c>
      <c r="J15514" s="270">
        <v>-88</v>
      </c>
      <c r="K15514" s="83" t="str">
        <f>IFERROR(IFERROR(VLOOKUP(I15514,'DE-PARA'!B:D,3,0),VLOOKUP(I15514,'DE-PARA'!C:D,2,0)),"NÃO ENCONTRADO")</f>
        <v>Materiais</v>
      </c>
      <c r="L15514" s="50" t="str">
        <f>VLOOKUP(K15514,'Base -Receita-Despesa'!$B:$AS,1,FALSE)</f>
        <v>Materiais</v>
      </c>
    </row>
    <row r="15515" spans="1:12" x14ac:dyDescent="0.3">
      <c r="A15515" s="82" t="str">
        <f t="shared" si="484"/>
        <v>2019</v>
      </c>
      <c r="B15515" s="260" t="s">
        <v>2228</v>
      </c>
      <c r="C15515" s="261" t="s">
        <v>138</v>
      </c>
      <c r="D15515" s="74" t="str">
        <f t="shared" si="485"/>
        <v>out/2019</v>
      </c>
      <c r="E15515" s="264">
        <v>43767</v>
      </c>
      <c r="F15515" s="262">
        <v>11473</v>
      </c>
      <c r="G15515" s="262" t="s">
        <v>2229</v>
      </c>
      <c r="H15515" s="270" t="s">
        <v>4369</v>
      </c>
      <c r="I15515" s="270" t="s">
        <v>2183</v>
      </c>
      <c r="J15515" s="275">
        <v>-1867.35</v>
      </c>
      <c r="K15515" s="83" t="str">
        <f>IFERROR(IFERROR(VLOOKUP(I15515,'DE-PARA'!B:D,3,0),VLOOKUP(I15515,'DE-PARA'!C:D,2,0)),"NÃO ENCONTRADO")</f>
        <v>Materiais</v>
      </c>
      <c r="L15515" s="50" t="str">
        <f>VLOOKUP(K15515,'Base -Receita-Despesa'!$B:$AS,1,FALSE)</f>
        <v>Materiais</v>
      </c>
    </row>
    <row r="15516" spans="1:12" x14ac:dyDescent="0.3">
      <c r="A15516" s="82" t="str">
        <f t="shared" si="484"/>
        <v>2019</v>
      </c>
      <c r="B15516" s="260" t="s">
        <v>2228</v>
      </c>
      <c r="C15516" s="261" t="s">
        <v>138</v>
      </c>
      <c r="D15516" s="74" t="str">
        <f t="shared" si="485"/>
        <v>out/2019</v>
      </c>
      <c r="E15516" s="264">
        <v>43767</v>
      </c>
      <c r="F15516" s="262">
        <v>19342</v>
      </c>
      <c r="G15516" s="262" t="s">
        <v>2229</v>
      </c>
      <c r="H15516" s="270" t="s">
        <v>4792</v>
      </c>
      <c r="I15516" s="270" t="s">
        <v>2181</v>
      </c>
      <c r="J15516" s="275">
        <v>-2380.5</v>
      </c>
      <c r="K15516" s="83" t="str">
        <f>IFERROR(IFERROR(VLOOKUP(I15516,'DE-PARA'!B:D,3,0),VLOOKUP(I15516,'DE-PARA'!C:D,2,0)),"NÃO ENCONTRADO")</f>
        <v>Materiais</v>
      </c>
      <c r="L15516" s="50" t="str">
        <f>VLOOKUP(K15516,'Base -Receita-Despesa'!$B:$AS,1,FALSE)</f>
        <v>Materiais</v>
      </c>
    </row>
    <row r="15517" spans="1:12" x14ac:dyDescent="0.3">
      <c r="A15517" s="82" t="str">
        <f t="shared" si="484"/>
        <v>2019</v>
      </c>
      <c r="B15517" s="260" t="s">
        <v>2228</v>
      </c>
      <c r="C15517" s="261" t="s">
        <v>138</v>
      </c>
      <c r="D15517" s="74" t="str">
        <f t="shared" si="485"/>
        <v>out/2019</v>
      </c>
      <c r="E15517" s="264">
        <v>43767</v>
      </c>
      <c r="F15517" s="262">
        <v>19548</v>
      </c>
      <c r="G15517" s="262" t="s">
        <v>2229</v>
      </c>
      <c r="H15517" s="270" t="s">
        <v>4792</v>
      </c>
      <c r="I15517" s="270" t="s">
        <v>2181</v>
      </c>
      <c r="J15517" s="275">
        <v>-1784.3</v>
      </c>
      <c r="K15517" s="83" t="str">
        <f>IFERROR(IFERROR(VLOOKUP(I15517,'DE-PARA'!B:D,3,0),VLOOKUP(I15517,'DE-PARA'!C:D,2,0)),"NÃO ENCONTRADO")</f>
        <v>Materiais</v>
      </c>
      <c r="L15517" s="50" t="str">
        <f>VLOOKUP(K15517,'Base -Receita-Despesa'!$B:$AS,1,FALSE)</f>
        <v>Materiais</v>
      </c>
    </row>
    <row r="15518" spans="1:12" x14ac:dyDescent="0.3">
      <c r="A15518" s="82" t="str">
        <f t="shared" si="484"/>
        <v>2019</v>
      </c>
      <c r="B15518" s="260" t="s">
        <v>2228</v>
      </c>
      <c r="C15518" s="261" t="s">
        <v>138</v>
      </c>
      <c r="D15518" s="74" t="str">
        <f t="shared" si="485"/>
        <v>out/2019</v>
      </c>
      <c r="E15518" s="264">
        <v>43767</v>
      </c>
      <c r="F15518" s="262">
        <v>7840</v>
      </c>
      <c r="G15518" s="262" t="s">
        <v>2330</v>
      </c>
      <c r="H15518" s="270" t="s">
        <v>4793</v>
      </c>
      <c r="I15518" s="270" t="s">
        <v>2182</v>
      </c>
      <c r="J15518" s="270">
        <v>-396.67</v>
      </c>
      <c r="K15518" s="83" t="str">
        <f>IFERROR(IFERROR(VLOOKUP(I15518,'DE-PARA'!B:D,3,0),VLOOKUP(I15518,'DE-PARA'!C:D,2,0)),"NÃO ENCONTRADO")</f>
        <v>Materiais</v>
      </c>
      <c r="L15518" s="50" t="str">
        <f>VLOOKUP(K15518,'Base -Receita-Despesa'!$B:$AS,1,FALSE)</f>
        <v>Materiais</v>
      </c>
    </row>
    <row r="15519" spans="1:12" x14ac:dyDescent="0.3">
      <c r="A15519" s="82" t="str">
        <f t="shared" si="484"/>
        <v>2019</v>
      </c>
      <c r="B15519" s="260" t="s">
        <v>2228</v>
      </c>
      <c r="C15519" s="261" t="s">
        <v>138</v>
      </c>
      <c r="D15519" s="74" t="str">
        <f t="shared" si="485"/>
        <v>out/2019</v>
      </c>
      <c r="E15519" s="264">
        <v>43767</v>
      </c>
      <c r="F15519" s="262">
        <v>7840</v>
      </c>
      <c r="G15519" s="262" t="s">
        <v>2324</v>
      </c>
      <c r="H15519" s="270" t="s">
        <v>4793</v>
      </c>
      <c r="I15519" s="270" t="s">
        <v>2182</v>
      </c>
      <c r="J15519" s="270">
        <v>-396.67</v>
      </c>
      <c r="K15519" s="83" t="str">
        <f>IFERROR(IFERROR(VLOOKUP(I15519,'DE-PARA'!B:D,3,0),VLOOKUP(I15519,'DE-PARA'!C:D,2,0)),"NÃO ENCONTRADO")</f>
        <v>Materiais</v>
      </c>
      <c r="L15519" s="50" t="str">
        <f>VLOOKUP(K15519,'Base -Receita-Despesa'!$B:$AS,1,FALSE)</f>
        <v>Materiais</v>
      </c>
    </row>
    <row r="15520" spans="1:12" x14ac:dyDescent="0.3">
      <c r="A15520" s="82" t="str">
        <f t="shared" si="484"/>
        <v>2019</v>
      </c>
      <c r="B15520" s="260" t="s">
        <v>2228</v>
      </c>
      <c r="C15520" s="261" t="s">
        <v>138</v>
      </c>
      <c r="D15520" s="74" t="str">
        <f t="shared" si="485"/>
        <v>out/2019</v>
      </c>
      <c r="E15520" s="264">
        <v>43767</v>
      </c>
      <c r="F15520" s="262">
        <v>7840</v>
      </c>
      <c r="G15520" s="262" t="s">
        <v>2238</v>
      </c>
      <c r="H15520" s="270" t="s">
        <v>4793</v>
      </c>
      <c r="I15520" s="270" t="s">
        <v>2182</v>
      </c>
      <c r="J15520" s="270">
        <v>-396.66</v>
      </c>
      <c r="K15520" s="83" t="str">
        <f>IFERROR(IFERROR(VLOOKUP(I15520,'DE-PARA'!B:D,3,0),VLOOKUP(I15520,'DE-PARA'!C:D,2,0)),"NÃO ENCONTRADO")</f>
        <v>Materiais</v>
      </c>
      <c r="L15520" s="50" t="str">
        <f>VLOOKUP(K15520,'Base -Receita-Despesa'!$B:$AS,1,FALSE)</f>
        <v>Materiais</v>
      </c>
    </row>
    <row r="15521" spans="1:12" x14ac:dyDescent="0.3">
      <c r="A15521" s="82" t="str">
        <f t="shared" si="484"/>
        <v>2019</v>
      </c>
      <c r="B15521" s="260" t="s">
        <v>2228</v>
      </c>
      <c r="C15521" s="261" t="s">
        <v>138</v>
      </c>
      <c r="D15521" s="74" t="str">
        <f t="shared" si="485"/>
        <v>out/2019</v>
      </c>
      <c r="E15521" s="264">
        <v>43767</v>
      </c>
      <c r="F15521" s="262">
        <v>34816</v>
      </c>
      <c r="G15521" s="262" t="s">
        <v>2229</v>
      </c>
      <c r="H15521" s="270" t="s">
        <v>4707</v>
      </c>
      <c r="I15521" s="270" t="s">
        <v>2188</v>
      </c>
      <c r="J15521" s="275">
        <v>-2185</v>
      </c>
      <c r="K15521" s="83" t="str">
        <f>IFERROR(IFERROR(VLOOKUP(I15521,'DE-PARA'!B:D,3,0),VLOOKUP(I15521,'DE-PARA'!C:D,2,0)),"NÃO ENCONTRADO")</f>
        <v>Materiais</v>
      </c>
      <c r="L15521" s="50" t="str">
        <f>VLOOKUP(K15521,'Base -Receita-Despesa'!$B:$AS,1,FALSE)</f>
        <v>Materiais</v>
      </c>
    </row>
    <row r="15522" spans="1:12" x14ac:dyDescent="0.3">
      <c r="A15522" s="82" t="str">
        <f t="shared" si="484"/>
        <v>2019</v>
      </c>
      <c r="B15522" s="260" t="s">
        <v>2228</v>
      </c>
      <c r="C15522" s="261" t="s">
        <v>138</v>
      </c>
      <c r="D15522" s="74" t="str">
        <f t="shared" si="485"/>
        <v>out/2019</v>
      </c>
      <c r="E15522" s="264">
        <v>43767</v>
      </c>
      <c r="F15522" s="262">
        <v>344838</v>
      </c>
      <c r="G15522" s="262" t="s">
        <v>2229</v>
      </c>
      <c r="H15522" s="270" t="s">
        <v>4707</v>
      </c>
      <c r="I15522" s="270" t="s">
        <v>2188</v>
      </c>
      <c r="J15522" s="275">
        <v>-2569.5300000000002</v>
      </c>
      <c r="K15522" s="83" t="str">
        <f>IFERROR(IFERROR(VLOOKUP(I15522,'DE-PARA'!B:D,3,0),VLOOKUP(I15522,'DE-PARA'!C:D,2,0)),"NÃO ENCONTRADO")</f>
        <v>Materiais</v>
      </c>
      <c r="L15522" s="50" t="str">
        <f>VLOOKUP(K15522,'Base -Receita-Despesa'!$B:$AS,1,FALSE)</f>
        <v>Materiais</v>
      </c>
    </row>
    <row r="15523" spans="1:12" x14ac:dyDescent="0.3">
      <c r="A15523" s="82" t="str">
        <f t="shared" si="484"/>
        <v>2019</v>
      </c>
      <c r="B15523" s="260" t="s">
        <v>2228</v>
      </c>
      <c r="C15523" s="261" t="s">
        <v>138</v>
      </c>
      <c r="D15523" s="74" t="str">
        <f t="shared" si="485"/>
        <v>out/2019</v>
      </c>
      <c r="E15523" s="264">
        <v>43767</v>
      </c>
      <c r="F15523" s="262">
        <v>486875</v>
      </c>
      <c r="G15523" s="262" t="s">
        <v>2229</v>
      </c>
      <c r="H15523" s="270" t="s">
        <v>257</v>
      </c>
      <c r="I15523" s="270" t="s">
        <v>145</v>
      </c>
      <c r="J15523" s="270">
        <v>-913.47</v>
      </c>
      <c r="K15523" s="83" t="str">
        <f>IFERROR(IFERROR(VLOOKUP(I15523,'DE-PARA'!B:D,3,0),VLOOKUP(I15523,'DE-PARA'!C:D,2,0)),"NÃO ENCONTRADO")</f>
        <v>Serviços</v>
      </c>
      <c r="L15523" s="50" t="str">
        <f>VLOOKUP(K15523,'Base -Receita-Despesa'!$B:$AS,1,FALSE)</f>
        <v>Serviços</v>
      </c>
    </row>
    <row r="15524" spans="1:12" x14ac:dyDescent="0.3">
      <c r="A15524" s="82" t="str">
        <f t="shared" si="484"/>
        <v>2019</v>
      </c>
      <c r="B15524" s="260" t="s">
        <v>2228</v>
      </c>
      <c r="C15524" s="261" t="s">
        <v>138</v>
      </c>
      <c r="D15524" s="74" t="str">
        <f t="shared" si="485"/>
        <v>out/2019</v>
      </c>
      <c r="E15524" s="264">
        <v>43767</v>
      </c>
      <c r="F15524" s="262">
        <v>486875</v>
      </c>
      <c r="G15524" s="262" t="s">
        <v>2229</v>
      </c>
      <c r="H15524" s="270" t="s">
        <v>257</v>
      </c>
      <c r="I15524" s="265" t="s">
        <v>562</v>
      </c>
      <c r="J15524" s="265">
        <v>-169.21</v>
      </c>
      <c r="K15524" s="83" t="str">
        <f>IFERROR(IFERROR(VLOOKUP(I15524,'DE-PARA'!B:D,3,0),VLOOKUP(I15524,'DE-PARA'!C:D,2,0)),"NÃO ENCONTRADO")</f>
        <v>Outras Saídas</v>
      </c>
      <c r="L15524" s="50" t="str">
        <f>VLOOKUP(K15524,'Base -Receita-Despesa'!$B:$AS,1,FALSE)</f>
        <v>Outras Saídas</v>
      </c>
    </row>
    <row r="15525" spans="1:12" x14ac:dyDescent="0.3">
      <c r="A15525" s="82" t="str">
        <f t="shared" si="484"/>
        <v>2019</v>
      </c>
      <c r="B15525" s="260" t="s">
        <v>2228</v>
      </c>
      <c r="C15525" s="261" t="s">
        <v>138</v>
      </c>
      <c r="D15525" s="74" t="str">
        <f t="shared" si="485"/>
        <v>out/2019</v>
      </c>
      <c r="E15525" s="264">
        <v>43767</v>
      </c>
      <c r="F15525" s="260" t="s">
        <v>1070</v>
      </c>
      <c r="G15525" s="260" t="s">
        <v>2229</v>
      </c>
      <c r="H15525" s="265" t="s">
        <v>1071</v>
      </c>
      <c r="I15525" s="265" t="s">
        <v>2237</v>
      </c>
      <c r="J15525" s="266">
        <v>89221.58</v>
      </c>
      <c r="K15525" s="83" t="str">
        <f>IFERROR(IFERROR(VLOOKUP(I15525,'DE-PARA'!B:D,3,0),VLOOKUP(I15525,'DE-PARA'!C:D,2,0)),"NÃO ENCONTRADO")</f>
        <v>Entrada Conta Aplicação (+)</v>
      </c>
      <c r="L15525" s="50" t="str">
        <f>VLOOKUP(K15525,'Base -Receita-Despesa'!$B:$AS,1,FALSE)</f>
        <v>ENTRADA CONTA APLICAÇÃO (+)</v>
      </c>
    </row>
    <row r="15526" spans="1:12" x14ac:dyDescent="0.3">
      <c r="A15526" s="82" t="str">
        <f t="shared" si="484"/>
        <v>2019</v>
      </c>
      <c r="B15526" s="260" t="s">
        <v>2228</v>
      </c>
      <c r="C15526" s="261" t="s">
        <v>138</v>
      </c>
      <c r="D15526" s="74" t="str">
        <f t="shared" si="485"/>
        <v>out/2019</v>
      </c>
      <c r="E15526" s="264">
        <v>43767</v>
      </c>
      <c r="F15526" s="276">
        <v>3173</v>
      </c>
      <c r="G15526" s="262" t="s">
        <v>2229</v>
      </c>
      <c r="H15526" s="270" t="s">
        <v>4794</v>
      </c>
      <c r="I15526" s="270" t="s">
        <v>241</v>
      </c>
      <c r="J15526" s="275">
        <v>-1357.31</v>
      </c>
      <c r="K15526" s="83" t="str">
        <f>IFERROR(IFERROR(VLOOKUP(I15526,'DE-PARA'!B:D,3,0),VLOOKUP(I15526,'DE-PARA'!C:D,2,0)),"NÃO ENCONTRADO")</f>
        <v>Serviços</v>
      </c>
      <c r="L15526" s="50" t="str">
        <f>VLOOKUP(K15526,'Base -Receita-Despesa'!$B:$AS,1,FALSE)</f>
        <v>Serviços</v>
      </c>
    </row>
    <row r="15527" spans="1:12" x14ac:dyDescent="0.3">
      <c r="A15527" s="82" t="str">
        <f t="shared" si="484"/>
        <v>2019</v>
      </c>
      <c r="B15527" s="260" t="s">
        <v>2228</v>
      </c>
      <c r="C15527" s="261" t="s">
        <v>138</v>
      </c>
      <c r="D15527" s="74" t="str">
        <f t="shared" si="485"/>
        <v>out/2019</v>
      </c>
      <c r="E15527" s="264">
        <v>43767</v>
      </c>
      <c r="F15527" s="262">
        <v>3226</v>
      </c>
      <c r="G15527" s="262" t="s">
        <v>2229</v>
      </c>
      <c r="H15527" s="270" t="s">
        <v>4794</v>
      </c>
      <c r="I15527" s="270" t="s">
        <v>241</v>
      </c>
      <c r="J15527" s="275">
        <v>-2470.9</v>
      </c>
      <c r="K15527" s="83" t="str">
        <f>IFERROR(IFERROR(VLOOKUP(I15527,'DE-PARA'!B:D,3,0),VLOOKUP(I15527,'DE-PARA'!C:D,2,0)),"NÃO ENCONTRADO")</f>
        <v>Serviços</v>
      </c>
      <c r="L15527" s="50" t="str">
        <f>VLOOKUP(K15527,'Base -Receita-Despesa'!$B:$AS,1,FALSE)</f>
        <v>Serviços</v>
      </c>
    </row>
    <row r="15528" spans="1:12" x14ac:dyDescent="0.3">
      <c r="A15528" s="82" t="str">
        <f t="shared" si="484"/>
        <v>2019</v>
      </c>
      <c r="B15528" s="260" t="s">
        <v>2228</v>
      </c>
      <c r="C15528" s="261" t="s">
        <v>138</v>
      </c>
      <c r="D15528" s="74" t="str">
        <f t="shared" si="485"/>
        <v>out/2019</v>
      </c>
      <c r="E15528" s="264">
        <v>43767</v>
      </c>
      <c r="F15528" s="262">
        <v>1404</v>
      </c>
      <c r="G15528" s="262" t="s">
        <v>2229</v>
      </c>
      <c r="H15528" s="270" t="s">
        <v>4794</v>
      </c>
      <c r="I15528" s="270" t="s">
        <v>241</v>
      </c>
      <c r="J15528" s="270">
        <v>-360</v>
      </c>
      <c r="K15528" s="83" t="str">
        <f>IFERROR(IFERROR(VLOOKUP(I15528,'DE-PARA'!B:D,3,0),VLOOKUP(I15528,'DE-PARA'!C:D,2,0)),"NÃO ENCONTRADO")</f>
        <v>Serviços</v>
      </c>
      <c r="L15528" s="50" t="str">
        <f>VLOOKUP(K15528,'Base -Receita-Despesa'!$B:$AS,1,FALSE)</f>
        <v>Serviços</v>
      </c>
    </row>
    <row r="15529" spans="1:12" x14ac:dyDescent="0.3">
      <c r="A15529" s="82" t="str">
        <f t="shared" si="484"/>
        <v>2019</v>
      </c>
      <c r="B15529" s="260" t="s">
        <v>2228</v>
      </c>
      <c r="C15529" s="261" t="s">
        <v>138</v>
      </c>
      <c r="D15529" s="74" t="str">
        <f t="shared" si="485"/>
        <v>out/2019</v>
      </c>
      <c r="E15529" s="264">
        <v>43767</v>
      </c>
      <c r="F15529" s="260" t="s">
        <v>1261</v>
      </c>
      <c r="G15529" s="260" t="s">
        <v>2229</v>
      </c>
      <c r="H15529" s="265" t="s">
        <v>2250</v>
      </c>
      <c r="I15529" s="265" t="s">
        <v>135</v>
      </c>
      <c r="J15529" s="265">
        <v>-9.5</v>
      </c>
      <c r="K15529" s="83" t="str">
        <f>IFERROR(IFERROR(VLOOKUP(I15529,'DE-PARA'!B:D,3,0),VLOOKUP(I15529,'DE-PARA'!C:D,2,0)),"NÃO ENCONTRADO")</f>
        <v>Outras Saídas</v>
      </c>
      <c r="L15529" s="50" t="str">
        <f>VLOOKUP(K15529,'Base -Receita-Despesa'!$B:$AS,1,FALSE)</f>
        <v>Outras Saídas</v>
      </c>
    </row>
    <row r="15530" spans="1:12" x14ac:dyDescent="0.3">
      <c r="A15530" s="82" t="str">
        <f t="shared" ref="A15530:A15593" si="486">IF(K15530="NÃO ENCONTRADO",0,RIGHT(D15530,4))</f>
        <v>2019</v>
      </c>
      <c r="B15530" s="260" t="s">
        <v>2228</v>
      </c>
      <c r="C15530" s="261" t="s">
        <v>138</v>
      </c>
      <c r="D15530" s="74" t="str">
        <f t="shared" si="485"/>
        <v>out/2019</v>
      </c>
      <c r="E15530" s="264">
        <v>43767</v>
      </c>
      <c r="F15530" s="260" t="s">
        <v>1261</v>
      </c>
      <c r="G15530" s="260" t="s">
        <v>2229</v>
      </c>
      <c r="H15530" s="265" t="s">
        <v>2250</v>
      </c>
      <c r="I15530" s="265" t="s">
        <v>135</v>
      </c>
      <c r="J15530" s="265">
        <v>-9.5</v>
      </c>
      <c r="K15530" s="83" t="str">
        <f>IFERROR(IFERROR(VLOOKUP(I15530,'DE-PARA'!B:D,3,0),VLOOKUP(I15530,'DE-PARA'!C:D,2,0)),"NÃO ENCONTRADO")</f>
        <v>Outras Saídas</v>
      </c>
      <c r="L15530" s="50" t="str">
        <f>VLOOKUP(K15530,'Base -Receita-Despesa'!$B:$AS,1,FALSE)</f>
        <v>Outras Saídas</v>
      </c>
    </row>
    <row r="15531" spans="1:12" x14ac:dyDescent="0.3">
      <c r="A15531" s="82" t="str">
        <f t="shared" si="486"/>
        <v>2019</v>
      </c>
      <c r="B15531" s="260" t="s">
        <v>2228</v>
      </c>
      <c r="C15531" s="261" t="s">
        <v>138</v>
      </c>
      <c r="D15531" s="74" t="str">
        <f t="shared" si="485"/>
        <v>out/2019</v>
      </c>
      <c r="E15531" s="264">
        <v>43767</v>
      </c>
      <c r="F15531" s="260" t="s">
        <v>1261</v>
      </c>
      <c r="G15531" s="260" t="s">
        <v>2229</v>
      </c>
      <c r="H15531" s="265" t="s">
        <v>2250</v>
      </c>
      <c r="I15531" s="265" t="s">
        <v>135</v>
      </c>
      <c r="J15531" s="265">
        <v>-9.5</v>
      </c>
      <c r="K15531" s="83" t="str">
        <f>IFERROR(IFERROR(VLOOKUP(I15531,'DE-PARA'!B:D,3,0),VLOOKUP(I15531,'DE-PARA'!C:D,2,0)),"NÃO ENCONTRADO")</f>
        <v>Outras Saídas</v>
      </c>
      <c r="L15531" s="50" t="str">
        <f>VLOOKUP(K15531,'Base -Receita-Despesa'!$B:$AS,1,FALSE)</f>
        <v>Outras Saídas</v>
      </c>
    </row>
    <row r="15532" spans="1:12" x14ac:dyDescent="0.3">
      <c r="A15532" s="82" t="str">
        <f t="shared" si="486"/>
        <v>2019</v>
      </c>
      <c r="B15532" s="260" t="s">
        <v>2228</v>
      </c>
      <c r="C15532" s="261" t="s">
        <v>138</v>
      </c>
      <c r="D15532" s="74" t="str">
        <f t="shared" si="485"/>
        <v>out/2019</v>
      </c>
      <c r="E15532" s="264">
        <v>43767</v>
      </c>
      <c r="F15532" s="260" t="s">
        <v>1261</v>
      </c>
      <c r="G15532" s="260" t="s">
        <v>2229</v>
      </c>
      <c r="H15532" s="265" t="s">
        <v>2250</v>
      </c>
      <c r="I15532" s="265" t="s">
        <v>135</v>
      </c>
      <c r="J15532" s="265">
        <v>-9.5</v>
      </c>
      <c r="K15532" s="83" t="str">
        <f>IFERROR(IFERROR(VLOOKUP(I15532,'DE-PARA'!B:D,3,0),VLOOKUP(I15532,'DE-PARA'!C:D,2,0)),"NÃO ENCONTRADO")</f>
        <v>Outras Saídas</v>
      </c>
      <c r="L15532" s="50" t="str">
        <f>VLOOKUP(K15532,'Base -Receita-Despesa'!$B:$AS,1,FALSE)</f>
        <v>Outras Saídas</v>
      </c>
    </row>
    <row r="15533" spans="1:12" x14ac:dyDescent="0.3">
      <c r="A15533" s="82" t="str">
        <f t="shared" si="486"/>
        <v>2019</v>
      </c>
      <c r="B15533" s="260" t="s">
        <v>2228</v>
      </c>
      <c r="C15533" s="261" t="s">
        <v>138</v>
      </c>
      <c r="D15533" s="74" t="str">
        <f t="shared" si="485"/>
        <v>out/2019</v>
      </c>
      <c r="E15533" s="264">
        <v>43767</v>
      </c>
      <c r="F15533" s="260" t="s">
        <v>1261</v>
      </c>
      <c r="G15533" s="260" t="s">
        <v>2229</v>
      </c>
      <c r="H15533" s="265" t="s">
        <v>2250</v>
      </c>
      <c r="I15533" s="265" t="s">
        <v>135</v>
      </c>
      <c r="J15533" s="265">
        <v>-9.5</v>
      </c>
      <c r="K15533" s="83" t="str">
        <f>IFERROR(IFERROR(VLOOKUP(I15533,'DE-PARA'!B:D,3,0),VLOOKUP(I15533,'DE-PARA'!C:D,2,0)),"NÃO ENCONTRADO")</f>
        <v>Outras Saídas</v>
      </c>
      <c r="L15533" s="50" t="str">
        <f>VLOOKUP(K15533,'Base -Receita-Despesa'!$B:$AS,1,FALSE)</f>
        <v>Outras Saídas</v>
      </c>
    </row>
    <row r="15534" spans="1:12" x14ac:dyDescent="0.3">
      <c r="A15534" s="82" t="str">
        <f t="shared" si="486"/>
        <v>2019</v>
      </c>
      <c r="B15534" s="260" t="s">
        <v>2228</v>
      </c>
      <c r="C15534" s="261" t="s">
        <v>138</v>
      </c>
      <c r="D15534" s="74" t="str">
        <f t="shared" si="485"/>
        <v>out/2019</v>
      </c>
      <c r="E15534" s="264">
        <v>43767</v>
      </c>
      <c r="F15534" s="260" t="s">
        <v>1261</v>
      </c>
      <c r="G15534" s="260" t="s">
        <v>2229</v>
      </c>
      <c r="H15534" s="265" t="s">
        <v>2250</v>
      </c>
      <c r="I15534" s="265" t="s">
        <v>135</v>
      </c>
      <c r="J15534" s="265">
        <v>-9.5</v>
      </c>
      <c r="K15534" s="83" t="str">
        <f>IFERROR(IFERROR(VLOOKUP(I15534,'DE-PARA'!B:D,3,0),VLOOKUP(I15534,'DE-PARA'!C:D,2,0)),"NÃO ENCONTRADO")</f>
        <v>Outras Saídas</v>
      </c>
      <c r="L15534" s="50" t="str">
        <f>VLOOKUP(K15534,'Base -Receita-Despesa'!$B:$AS,1,FALSE)</f>
        <v>Outras Saídas</v>
      </c>
    </row>
    <row r="15535" spans="1:12" x14ac:dyDescent="0.3">
      <c r="A15535" s="82" t="str">
        <f t="shared" si="486"/>
        <v>2019</v>
      </c>
      <c r="B15535" s="260" t="s">
        <v>2228</v>
      </c>
      <c r="C15535" s="261" t="s">
        <v>138</v>
      </c>
      <c r="D15535" s="74" t="str">
        <f t="shared" si="485"/>
        <v>out/2019</v>
      </c>
      <c r="E15535" s="264">
        <v>43767</v>
      </c>
      <c r="F15535" s="260" t="s">
        <v>1261</v>
      </c>
      <c r="G15535" s="260" t="s">
        <v>2229</v>
      </c>
      <c r="H15535" s="265" t="s">
        <v>2250</v>
      </c>
      <c r="I15535" s="265" t="s">
        <v>135</v>
      </c>
      <c r="J15535" s="265">
        <v>-9.5</v>
      </c>
      <c r="K15535" s="83" t="str">
        <f>IFERROR(IFERROR(VLOOKUP(I15535,'DE-PARA'!B:D,3,0),VLOOKUP(I15535,'DE-PARA'!C:D,2,0)),"NÃO ENCONTRADO")</f>
        <v>Outras Saídas</v>
      </c>
      <c r="L15535" s="50" t="str">
        <f>VLOOKUP(K15535,'Base -Receita-Despesa'!$B:$AS,1,FALSE)</f>
        <v>Outras Saídas</v>
      </c>
    </row>
    <row r="15536" spans="1:12" x14ac:dyDescent="0.3">
      <c r="A15536" s="82" t="str">
        <f t="shared" si="486"/>
        <v>2019</v>
      </c>
      <c r="B15536" s="260" t="s">
        <v>2228</v>
      </c>
      <c r="C15536" s="261" t="s">
        <v>138</v>
      </c>
      <c r="D15536" s="74" t="str">
        <f t="shared" si="485"/>
        <v>out/2019</v>
      </c>
      <c r="E15536" s="264">
        <v>43767</v>
      </c>
      <c r="F15536" s="260" t="s">
        <v>1261</v>
      </c>
      <c r="G15536" s="260" t="s">
        <v>2229</v>
      </c>
      <c r="H15536" s="265" t="s">
        <v>2250</v>
      </c>
      <c r="I15536" s="265" t="s">
        <v>135</v>
      </c>
      <c r="J15536" s="265">
        <v>-9.5</v>
      </c>
      <c r="K15536" s="83" t="str">
        <f>IFERROR(IFERROR(VLOOKUP(I15536,'DE-PARA'!B:D,3,0),VLOOKUP(I15536,'DE-PARA'!C:D,2,0)),"NÃO ENCONTRADO")</f>
        <v>Outras Saídas</v>
      </c>
      <c r="L15536" s="50" t="str">
        <f>VLOOKUP(K15536,'Base -Receita-Despesa'!$B:$AS,1,FALSE)</f>
        <v>Outras Saídas</v>
      </c>
    </row>
    <row r="15537" spans="1:12" x14ac:dyDescent="0.3">
      <c r="A15537" s="82" t="str">
        <f t="shared" si="486"/>
        <v>2019</v>
      </c>
      <c r="B15537" s="260" t="s">
        <v>2228</v>
      </c>
      <c r="C15537" s="261" t="s">
        <v>138</v>
      </c>
      <c r="D15537" s="74" t="str">
        <f t="shared" si="485"/>
        <v>out/2019</v>
      </c>
      <c r="E15537" s="264">
        <v>43767</v>
      </c>
      <c r="F15537" s="260" t="s">
        <v>1261</v>
      </c>
      <c r="G15537" s="260" t="s">
        <v>2229</v>
      </c>
      <c r="H15537" s="265" t="s">
        <v>2250</v>
      </c>
      <c r="I15537" s="265" t="s">
        <v>135</v>
      </c>
      <c r="J15537" s="265">
        <v>-9.5</v>
      </c>
      <c r="K15537" s="83" t="str">
        <f>IFERROR(IFERROR(VLOOKUP(I15537,'DE-PARA'!B:D,3,0),VLOOKUP(I15537,'DE-PARA'!C:D,2,0)),"NÃO ENCONTRADO")</f>
        <v>Outras Saídas</v>
      </c>
      <c r="L15537" s="50" t="str">
        <f>VLOOKUP(K15537,'Base -Receita-Despesa'!$B:$AS,1,FALSE)</f>
        <v>Outras Saídas</v>
      </c>
    </row>
    <row r="15538" spans="1:12" x14ac:dyDescent="0.3">
      <c r="A15538" s="82" t="str">
        <f t="shared" si="486"/>
        <v>2019</v>
      </c>
      <c r="B15538" s="260" t="s">
        <v>2228</v>
      </c>
      <c r="C15538" s="261" t="s">
        <v>138</v>
      </c>
      <c r="D15538" s="74" t="str">
        <f t="shared" si="485"/>
        <v>out/2019</v>
      </c>
      <c r="E15538" s="264">
        <v>43767</v>
      </c>
      <c r="F15538" s="260" t="s">
        <v>1261</v>
      </c>
      <c r="G15538" s="260" t="s">
        <v>2229</v>
      </c>
      <c r="H15538" s="265" t="s">
        <v>2250</v>
      </c>
      <c r="I15538" s="265" t="s">
        <v>135</v>
      </c>
      <c r="J15538" s="265">
        <v>-9.5</v>
      </c>
      <c r="K15538" s="83" t="str">
        <f>IFERROR(IFERROR(VLOOKUP(I15538,'DE-PARA'!B:D,3,0),VLOOKUP(I15538,'DE-PARA'!C:D,2,0)),"NÃO ENCONTRADO")</f>
        <v>Outras Saídas</v>
      </c>
      <c r="L15538" s="50" t="str">
        <f>VLOOKUP(K15538,'Base -Receita-Despesa'!$B:$AS,1,FALSE)</f>
        <v>Outras Saídas</v>
      </c>
    </row>
    <row r="15539" spans="1:12" x14ac:dyDescent="0.3">
      <c r="A15539" s="82" t="str">
        <f t="shared" si="486"/>
        <v>2019</v>
      </c>
      <c r="B15539" s="260" t="s">
        <v>2228</v>
      </c>
      <c r="C15539" s="261" t="s">
        <v>138</v>
      </c>
      <c r="D15539" s="74" t="str">
        <f t="shared" si="485"/>
        <v>out/2019</v>
      </c>
      <c r="E15539" s="264">
        <v>43767</v>
      </c>
      <c r="F15539" s="260" t="s">
        <v>1261</v>
      </c>
      <c r="G15539" s="260" t="s">
        <v>2229</v>
      </c>
      <c r="H15539" s="265" t="s">
        <v>2250</v>
      </c>
      <c r="I15539" s="265" t="s">
        <v>135</v>
      </c>
      <c r="J15539" s="265">
        <v>-9.5</v>
      </c>
      <c r="K15539" s="83" t="str">
        <f>IFERROR(IFERROR(VLOOKUP(I15539,'DE-PARA'!B:D,3,0),VLOOKUP(I15539,'DE-PARA'!C:D,2,0)),"NÃO ENCONTRADO")</f>
        <v>Outras Saídas</v>
      </c>
      <c r="L15539" s="50" t="str">
        <f>VLOOKUP(K15539,'Base -Receita-Despesa'!$B:$AS,1,FALSE)</f>
        <v>Outras Saídas</v>
      </c>
    </row>
    <row r="15540" spans="1:12" x14ac:dyDescent="0.3">
      <c r="A15540" s="82" t="str">
        <f t="shared" si="486"/>
        <v>2019</v>
      </c>
      <c r="B15540" s="260" t="s">
        <v>2228</v>
      </c>
      <c r="C15540" s="261" t="s">
        <v>138</v>
      </c>
      <c r="D15540" s="74" t="str">
        <f t="shared" si="485"/>
        <v>out/2019</v>
      </c>
      <c r="E15540" s="264">
        <v>43767</v>
      </c>
      <c r="F15540" s="260" t="s">
        <v>1261</v>
      </c>
      <c r="G15540" s="260" t="s">
        <v>2229</v>
      </c>
      <c r="H15540" s="265" t="s">
        <v>2250</v>
      </c>
      <c r="I15540" s="265" t="s">
        <v>135</v>
      </c>
      <c r="J15540" s="265">
        <v>-9.5</v>
      </c>
      <c r="K15540" s="83" t="str">
        <f>IFERROR(IFERROR(VLOOKUP(I15540,'DE-PARA'!B:D,3,0),VLOOKUP(I15540,'DE-PARA'!C:D,2,0)),"NÃO ENCONTRADO")</f>
        <v>Outras Saídas</v>
      </c>
      <c r="L15540" s="50" t="str">
        <f>VLOOKUP(K15540,'Base -Receita-Despesa'!$B:$AS,1,FALSE)</f>
        <v>Outras Saídas</v>
      </c>
    </row>
    <row r="15541" spans="1:12" x14ac:dyDescent="0.3">
      <c r="A15541" s="82" t="str">
        <f t="shared" si="486"/>
        <v>2019</v>
      </c>
      <c r="B15541" s="260" t="s">
        <v>2228</v>
      </c>
      <c r="C15541" s="261" t="s">
        <v>138</v>
      </c>
      <c r="D15541" s="74" t="str">
        <f t="shared" si="485"/>
        <v>out/2019</v>
      </c>
      <c r="E15541" s="264">
        <v>43767</v>
      </c>
      <c r="F15541" s="260" t="s">
        <v>1261</v>
      </c>
      <c r="G15541" s="260" t="s">
        <v>2229</v>
      </c>
      <c r="H15541" s="265" t="s">
        <v>2250</v>
      </c>
      <c r="I15541" s="265" t="s">
        <v>135</v>
      </c>
      <c r="J15541" s="265">
        <v>-9.5</v>
      </c>
      <c r="K15541" s="83" t="str">
        <f>IFERROR(IFERROR(VLOOKUP(I15541,'DE-PARA'!B:D,3,0),VLOOKUP(I15541,'DE-PARA'!C:D,2,0)),"NÃO ENCONTRADO")</f>
        <v>Outras Saídas</v>
      </c>
      <c r="L15541" s="50" t="str">
        <f>VLOOKUP(K15541,'Base -Receita-Despesa'!$B:$AS,1,FALSE)</f>
        <v>Outras Saídas</v>
      </c>
    </row>
    <row r="15542" spans="1:12" x14ac:dyDescent="0.3">
      <c r="A15542" s="82" t="str">
        <f t="shared" si="486"/>
        <v>2019</v>
      </c>
      <c r="B15542" s="260" t="s">
        <v>2228</v>
      </c>
      <c r="C15542" s="261" t="s">
        <v>138</v>
      </c>
      <c r="D15542" s="74" t="str">
        <f t="shared" si="485"/>
        <v>out/2019</v>
      </c>
      <c r="E15542" s="264">
        <v>43767</v>
      </c>
      <c r="F15542" s="260" t="s">
        <v>1261</v>
      </c>
      <c r="G15542" s="260" t="s">
        <v>2229</v>
      </c>
      <c r="H15542" s="265" t="s">
        <v>2250</v>
      </c>
      <c r="I15542" s="265" t="s">
        <v>135</v>
      </c>
      <c r="J15542" s="265">
        <v>-9.5</v>
      </c>
      <c r="K15542" s="83" t="str">
        <f>IFERROR(IFERROR(VLOOKUP(I15542,'DE-PARA'!B:D,3,0),VLOOKUP(I15542,'DE-PARA'!C:D,2,0)),"NÃO ENCONTRADO")</f>
        <v>Outras Saídas</v>
      </c>
      <c r="L15542" s="50" t="str">
        <f>VLOOKUP(K15542,'Base -Receita-Despesa'!$B:$AS,1,FALSE)</f>
        <v>Outras Saídas</v>
      </c>
    </row>
    <row r="15543" spans="1:12" x14ac:dyDescent="0.3">
      <c r="A15543" s="82" t="str">
        <f t="shared" si="486"/>
        <v>2019</v>
      </c>
      <c r="B15543" s="260" t="s">
        <v>2228</v>
      </c>
      <c r="C15543" s="261" t="s">
        <v>138</v>
      </c>
      <c r="D15543" s="74" t="str">
        <f t="shared" si="485"/>
        <v>out/2019</v>
      </c>
      <c r="E15543" s="264">
        <v>43767</v>
      </c>
      <c r="F15543" s="260" t="s">
        <v>1261</v>
      </c>
      <c r="G15543" s="260" t="s">
        <v>2229</v>
      </c>
      <c r="H15543" s="265" t="s">
        <v>2250</v>
      </c>
      <c r="I15543" s="265" t="s">
        <v>135</v>
      </c>
      <c r="J15543" s="265">
        <v>-9.5</v>
      </c>
      <c r="K15543" s="83" t="str">
        <f>IFERROR(IFERROR(VLOOKUP(I15543,'DE-PARA'!B:D,3,0),VLOOKUP(I15543,'DE-PARA'!C:D,2,0)),"NÃO ENCONTRADO")</f>
        <v>Outras Saídas</v>
      </c>
      <c r="L15543" s="50" t="str">
        <f>VLOOKUP(K15543,'Base -Receita-Despesa'!$B:$AS,1,FALSE)</f>
        <v>Outras Saídas</v>
      </c>
    </row>
    <row r="15544" spans="1:12" x14ac:dyDescent="0.3">
      <c r="A15544" s="82" t="str">
        <f t="shared" si="486"/>
        <v>2019</v>
      </c>
      <c r="B15544" s="260" t="s">
        <v>2228</v>
      </c>
      <c r="C15544" s="261" t="s">
        <v>138</v>
      </c>
      <c r="D15544" s="74" t="str">
        <f t="shared" si="485"/>
        <v>out/2019</v>
      </c>
      <c r="E15544" s="264">
        <v>43767</v>
      </c>
      <c r="F15544" s="260" t="s">
        <v>1261</v>
      </c>
      <c r="G15544" s="260" t="s">
        <v>2229</v>
      </c>
      <c r="H15544" s="265" t="s">
        <v>2250</v>
      </c>
      <c r="I15544" s="265" t="s">
        <v>135</v>
      </c>
      <c r="J15544" s="265">
        <v>-9.5</v>
      </c>
      <c r="K15544" s="83" t="str">
        <f>IFERROR(IFERROR(VLOOKUP(I15544,'DE-PARA'!B:D,3,0),VLOOKUP(I15544,'DE-PARA'!C:D,2,0)),"NÃO ENCONTRADO")</f>
        <v>Outras Saídas</v>
      </c>
      <c r="L15544" s="50" t="str">
        <f>VLOOKUP(K15544,'Base -Receita-Despesa'!$B:$AS,1,FALSE)</f>
        <v>Outras Saídas</v>
      </c>
    </row>
    <row r="15545" spans="1:12" x14ac:dyDescent="0.3">
      <c r="A15545" s="82" t="str">
        <f t="shared" si="486"/>
        <v>2019</v>
      </c>
      <c r="B15545" s="260" t="s">
        <v>2228</v>
      </c>
      <c r="C15545" s="261" t="s">
        <v>138</v>
      </c>
      <c r="D15545" s="74" t="str">
        <f t="shared" si="485"/>
        <v>out/2019</v>
      </c>
      <c r="E15545" s="264">
        <v>43767</v>
      </c>
      <c r="F15545" s="260" t="s">
        <v>1261</v>
      </c>
      <c r="G15545" s="260" t="s">
        <v>2229</v>
      </c>
      <c r="H15545" s="265" t="s">
        <v>2250</v>
      </c>
      <c r="I15545" s="265" t="s">
        <v>135</v>
      </c>
      <c r="J15545" s="265">
        <v>-9.5</v>
      </c>
      <c r="K15545" s="83" t="str">
        <f>IFERROR(IFERROR(VLOOKUP(I15545,'DE-PARA'!B:D,3,0),VLOOKUP(I15545,'DE-PARA'!C:D,2,0)),"NÃO ENCONTRADO")</f>
        <v>Outras Saídas</v>
      </c>
      <c r="L15545" s="50" t="str">
        <f>VLOOKUP(K15545,'Base -Receita-Despesa'!$B:$AS,1,FALSE)</f>
        <v>Outras Saídas</v>
      </c>
    </row>
    <row r="15546" spans="1:12" x14ac:dyDescent="0.3">
      <c r="A15546" s="82" t="str">
        <f t="shared" si="486"/>
        <v>2019</v>
      </c>
      <c r="B15546" s="260" t="s">
        <v>2228</v>
      </c>
      <c r="C15546" s="261" t="s">
        <v>138</v>
      </c>
      <c r="D15546" s="74" t="str">
        <f t="shared" si="485"/>
        <v>out/2019</v>
      </c>
      <c r="E15546" s="264">
        <v>43767</v>
      </c>
      <c r="F15546" s="260" t="s">
        <v>1261</v>
      </c>
      <c r="G15546" s="260" t="s">
        <v>2229</v>
      </c>
      <c r="H15546" s="265" t="s">
        <v>2250</v>
      </c>
      <c r="I15546" s="265" t="s">
        <v>135</v>
      </c>
      <c r="J15546" s="265">
        <v>-9.5</v>
      </c>
      <c r="K15546" s="83" t="str">
        <f>IFERROR(IFERROR(VLOOKUP(I15546,'DE-PARA'!B:D,3,0),VLOOKUP(I15546,'DE-PARA'!C:D,2,0)),"NÃO ENCONTRADO")</f>
        <v>Outras Saídas</v>
      </c>
      <c r="L15546" s="50" t="str">
        <f>VLOOKUP(K15546,'Base -Receita-Despesa'!$B:$AS,1,FALSE)</f>
        <v>Outras Saídas</v>
      </c>
    </row>
    <row r="15547" spans="1:12" x14ac:dyDescent="0.3">
      <c r="A15547" s="82" t="str">
        <f t="shared" si="486"/>
        <v>2019</v>
      </c>
      <c r="B15547" s="260" t="s">
        <v>2228</v>
      </c>
      <c r="C15547" s="261" t="s">
        <v>138</v>
      </c>
      <c r="D15547" s="74" t="str">
        <f t="shared" si="485"/>
        <v>out/2019</v>
      </c>
      <c r="E15547" s="264">
        <v>43767</v>
      </c>
      <c r="F15547" s="260" t="s">
        <v>1261</v>
      </c>
      <c r="G15547" s="260" t="s">
        <v>2229</v>
      </c>
      <c r="H15547" s="265" t="s">
        <v>2250</v>
      </c>
      <c r="I15547" s="265" t="s">
        <v>135</v>
      </c>
      <c r="J15547" s="265">
        <v>-9.5</v>
      </c>
      <c r="K15547" s="83" t="str">
        <f>IFERROR(IFERROR(VLOOKUP(I15547,'DE-PARA'!B:D,3,0),VLOOKUP(I15547,'DE-PARA'!C:D,2,0)),"NÃO ENCONTRADO")</f>
        <v>Outras Saídas</v>
      </c>
      <c r="L15547" s="50" t="str">
        <f>VLOOKUP(K15547,'Base -Receita-Despesa'!$B:$AS,1,FALSE)</f>
        <v>Outras Saídas</v>
      </c>
    </row>
    <row r="15548" spans="1:12" x14ac:dyDescent="0.3">
      <c r="A15548" s="82" t="str">
        <f t="shared" si="486"/>
        <v>2019</v>
      </c>
      <c r="B15548" s="260" t="s">
        <v>2228</v>
      </c>
      <c r="C15548" s="261" t="s">
        <v>138</v>
      </c>
      <c r="D15548" s="74" t="str">
        <f t="shared" si="485"/>
        <v>out/2019</v>
      </c>
      <c r="E15548" s="264">
        <v>43767</v>
      </c>
      <c r="F15548" s="260" t="s">
        <v>1261</v>
      </c>
      <c r="G15548" s="260" t="s">
        <v>2229</v>
      </c>
      <c r="H15548" s="265" t="s">
        <v>2250</v>
      </c>
      <c r="I15548" s="265" t="s">
        <v>135</v>
      </c>
      <c r="J15548" s="265">
        <v>-9.5</v>
      </c>
      <c r="K15548" s="83" t="str">
        <f>IFERROR(IFERROR(VLOOKUP(I15548,'DE-PARA'!B:D,3,0),VLOOKUP(I15548,'DE-PARA'!C:D,2,0)),"NÃO ENCONTRADO")</f>
        <v>Outras Saídas</v>
      </c>
      <c r="L15548" s="50" t="str">
        <f>VLOOKUP(K15548,'Base -Receita-Despesa'!$B:$AS,1,FALSE)</f>
        <v>Outras Saídas</v>
      </c>
    </row>
    <row r="15549" spans="1:12" x14ac:dyDescent="0.3">
      <c r="A15549" s="82" t="str">
        <f t="shared" si="486"/>
        <v>2019</v>
      </c>
      <c r="B15549" s="260" t="s">
        <v>2228</v>
      </c>
      <c r="C15549" s="261" t="s">
        <v>138</v>
      </c>
      <c r="D15549" s="74" t="str">
        <f t="shared" si="485"/>
        <v>out/2019</v>
      </c>
      <c r="E15549" s="264">
        <v>43767</v>
      </c>
      <c r="F15549" s="260" t="s">
        <v>1261</v>
      </c>
      <c r="G15549" s="260" t="s">
        <v>2229</v>
      </c>
      <c r="H15549" s="265" t="s">
        <v>2250</v>
      </c>
      <c r="I15549" s="265" t="s">
        <v>135</v>
      </c>
      <c r="J15549" s="265">
        <v>-9.5</v>
      </c>
      <c r="K15549" s="83" t="str">
        <f>IFERROR(IFERROR(VLOOKUP(I15549,'DE-PARA'!B:D,3,0),VLOOKUP(I15549,'DE-PARA'!C:D,2,0)),"NÃO ENCONTRADO")</f>
        <v>Outras Saídas</v>
      </c>
      <c r="L15549" s="50" t="str">
        <f>VLOOKUP(K15549,'Base -Receita-Despesa'!$B:$AS,1,FALSE)</f>
        <v>Outras Saídas</v>
      </c>
    </row>
    <row r="15550" spans="1:12" x14ac:dyDescent="0.3">
      <c r="A15550" s="82" t="str">
        <f t="shared" si="486"/>
        <v>2019</v>
      </c>
      <c r="B15550" s="260" t="s">
        <v>2228</v>
      </c>
      <c r="C15550" s="261" t="s">
        <v>138</v>
      </c>
      <c r="D15550" s="74" t="str">
        <f t="shared" si="485"/>
        <v>out/2019</v>
      </c>
      <c r="E15550" s="264">
        <v>43767</v>
      </c>
      <c r="F15550" s="260" t="s">
        <v>1261</v>
      </c>
      <c r="G15550" s="260" t="s">
        <v>2229</v>
      </c>
      <c r="H15550" s="265" t="s">
        <v>2250</v>
      </c>
      <c r="I15550" s="265" t="s">
        <v>135</v>
      </c>
      <c r="J15550" s="265">
        <v>-9.5</v>
      </c>
      <c r="K15550" s="83" t="str">
        <f>IFERROR(IFERROR(VLOOKUP(I15550,'DE-PARA'!B:D,3,0),VLOOKUP(I15550,'DE-PARA'!C:D,2,0)),"NÃO ENCONTRADO")</f>
        <v>Outras Saídas</v>
      </c>
      <c r="L15550" s="50" t="str">
        <f>VLOOKUP(K15550,'Base -Receita-Despesa'!$B:$AS,1,FALSE)</f>
        <v>Outras Saídas</v>
      </c>
    </row>
    <row r="15551" spans="1:12" x14ac:dyDescent="0.3">
      <c r="A15551" s="82" t="str">
        <f t="shared" si="486"/>
        <v>2019</v>
      </c>
      <c r="B15551" s="260" t="s">
        <v>2228</v>
      </c>
      <c r="C15551" s="261" t="s">
        <v>138</v>
      </c>
      <c r="D15551" s="74" t="str">
        <f t="shared" si="485"/>
        <v>out/2019</v>
      </c>
      <c r="E15551" s="264">
        <v>43767</v>
      </c>
      <c r="F15551" s="260" t="s">
        <v>1261</v>
      </c>
      <c r="G15551" s="260" t="s">
        <v>2229</v>
      </c>
      <c r="H15551" s="265" t="s">
        <v>2250</v>
      </c>
      <c r="I15551" s="265" t="s">
        <v>135</v>
      </c>
      <c r="J15551" s="265">
        <v>-9.5</v>
      </c>
      <c r="K15551" s="83" t="str">
        <f>IFERROR(IFERROR(VLOOKUP(I15551,'DE-PARA'!B:D,3,0),VLOOKUP(I15551,'DE-PARA'!C:D,2,0)),"NÃO ENCONTRADO")</f>
        <v>Outras Saídas</v>
      </c>
      <c r="L15551" s="50" t="str">
        <f>VLOOKUP(K15551,'Base -Receita-Despesa'!$B:$AS,1,FALSE)</f>
        <v>Outras Saídas</v>
      </c>
    </row>
    <row r="15552" spans="1:12" x14ac:dyDescent="0.3">
      <c r="A15552" s="82" t="str">
        <f t="shared" si="486"/>
        <v>2019</v>
      </c>
      <c r="B15552" s="260" t="s">
        <v>2228</v>
      </c>
      <c r="C15552" s="261" t="s">
        <v>138</v>
      </c>
      <c r="D15552" s="74" t="str">
        <f t="shared" si="485"/>
        <v>out/2019</v>
      </c>
      <c r="E15552" s="264">
        <v>43767</v>
      </c>
      <c r="F15552" s="260" t="s">
        <v>1261</v>
      </c>
      <c r="G15552" s="260" t="s">
        <v>2229</v>
      </c>
      <c r="H15552" s="265" t="s">
        <v>2250</v>
      </c>
      <c r="I15552" s="265" t="s">
        <v>135</v>
      </c>
      <c r="J15552" s="265">
        <v>-9.5</v>
      </c>
      <c r="K15552" s="83" t="str">
        <f>IFERROR(IFERROR(VLOOKUP(I15552,'DE-PARA'!B:D,3,0),VLOOKUP(I15552,'DE-PARA'!C:D,2,0)),"NÃO ENCONTRADO")</f>
        <v>Outras Saídas</v>
      </c>
      <c r="L15552" s="50" t="str">
        <f>VLOOKUP(K15552,'Base -Receita-Despesa'!$B:$AS,1,FALSE)</f>
        <v>Outras Saídas</v>
      </c>
    </row>
    <row r="15553" spans="1:12" x14ac:dyDescent="0.3">
      <c r="A15553" s="82" t="str">
        <f t="shared" si="486"/>
        <v>2019</v>
      </c>
      <c r="B15553" s="260" t="s">
        <v>2228</v>
      </c>
      <c r="C15553" s="261" t="s">
        <v>138</v>
      </c>
      <c r="D15553" s="74" t="str">
        <f t="shared" si="485"/>
        <v>out/2019</v>
      </c>
      <c r="E15553" s="264">
        <v>43767</v>
      </c>
      <c r="F15553" s="260" t="s">
        <v>1261</v>
      </c>
      <c r="G15553" s="260" t="s">
        <v>2229</v>
      </c>
      <c r="H15553" s="265" t="s">
        <v>2250</v>
      </c>
      <c r="I15553" s="265" t="s">
        <v>135</v>
      </c>
      <c r="J15553" s="265">
        <v>-9.5</v>
      </c>
      <c r="K15553" s="83" t="str">
        <f>IFERROR(IFERROR(VLOOKUP(I15553,'DE-PARA'!B:D,3,0),VLOOKUP(I15553,'DE-PARA'!C:D,2,0)),"NÃO ENCONTRADO")</f>
        <v>Outras Saídas</v>
      </c>
      <c r="L15553" s="50" t="str">
        <f>VLOOKUP(K15553,'Base -Receita-Despesa'!$B:$AS,1,FALSE)</f>
        <v>Outras Saídas</v>
      </c>
    </row>
    <row r="15554" spans="1:12" x14ac:dyDescent="0.3">
      <c r="A15554" s="82" t="str">
        <f t="shared" si="486"/>
        <v>2019</v>
      </c>
      <c r="B15554" s="260" t="s">
        <v>2228</v>
      </c>
      <c r="C15554" s="261" t="s">
        <v>138</v>
      </c>
      <c r="D15554" s="74" t="str">
        <f t="shared" si="485"/>
        <v>out/2019</v>
      </c>
      <c r="E15554" s="264">
        <v>43767</v>
      </c>
      <c r="F15554" s="260" t="s">
        <v>1261</v>
      </c>
      <c r="G15554" s="260" t="s">
        <v>2229</v>
      </c>
      <c r="H15554" s="265" t="s">
        <v>2250</v>
      </c>
      <c r="I15554" s="265" t="s">
        <v>135</v>
      </c>
      <c r="J15554" s="265">
        <v>-9.5</v>
      </c>
      <c r="K15554" s="83" t="str">
        <f>IFERROR(IFERROR(VLOOKUP(I15554,'DE-PARA'!B:D,3,0),VLOOKUP(I15554,'DE-PARA'!C:D,2,0)),"NÃO ENCONTRADO")</f>
        <v>Outras Saídas</v>
      </c>
      <c r="L15554" s="50" t="str">
        <f>VLOOKUP(K15554,'Base -Receita-Despesa'!$B:$AS,1,FALSE)</f>
        <v>Outras Saídas</v>
      </c>
    </row>
    <row r="15555" spans="1:12" x14ac:dyDescent="0.3">
      <c r="A15555" s="82" t="str">
        <f t="shared" si="486"/>
        <v>2019</v>
      </c>
      <c r="B15555" s="260" t="s">
        <v>2228</v>
      </c>
      <c r="C15555" s="261" t="s">
        <v>138</v>
      </c>
      <c r="D15555" s="74" t="str">
        <f t="shared" si="485"/>
        <v>out/2019</v>
      </c>
      <c r="E15555" s="264">
        <v>43767</v>
      </c>
      <c r="F15555" s="260" t="s">
        <v>1261</v>
      </c>
      <c r="G15555" s="260" t="s">
        <v>2229</v>
      </c>
      <c r="H15555" s="265" t="s">
        <v>2250</v>
      </c>
      <c r="I15555" s="265" t="s">
        <v>135</v>
      </c>
      <c r="J15555" s="265">
        <v>-9.5</v>
      </c>
      <c r="K15555" s="83" t="str">
        <f>IFERROR(IFERROR(VLOOKUP(I15555,'DE-PARA'!B:D,3,0),VLOOKUP(I15555,'DE-PARA'!C:D,2,0)),"NÃO ENCONTRADO")</f>
        <v>Outras Saídas</v>
      </c>
      <c r="L15555" s="50" t="str">
        <f>VLOOKUP(K15555,'Base -Receita-Despesa'!$B:$AS,1,FALSE)</f>
        <v>Outras Saídas</v>
      </c>
    </row>
    <row r="15556" spans="1:12" x14ac:dyDescent="0.3">
      <c r="A15556" s="82" t="str">
        <f t="shared" si="486"/>
        <v>2019</v>
      </c>
      <c r="B15556" s="260" t="s">
        <v>2228</v>
      </c>
      <c r="C15556" s="261" t="s">
        <v>138</v>
      </c>
      <c r="D15556" s="74" t="str">
        <f t="shared" ref="D15556:D15619" si="487">TEXT(E15556,"mmm/aaaa")</f>
        <v>out/2019</v>
      </c>
      <c r="E15556" s="264">
        <v>43767</v>
      </c>
      <c r="F15556" s="262">
        <v>41054</v>
      </c>
      <c r="G15556" s="262" t="s">
        <v>2229</v>
      </c>
      <c r="H15556" s="270" t="s">
        <v>4409</v>
      </c>
      <c r="I15556" s="270" t="s">
        <v>2193</v>
      </c>
      <c r="J15556" s="266">
        <v>-1110</v>
      </c>
      <c r="K15556" s="83" t="str">
        <f>IFERROR(IFERROR(VLOOKUP(I15556,'DE-PARA'!B:D,3,0),VLOOKUP(I15556,'DE-PARA'!C:D,2,0)),"NÃO ENCONTRADO")</f>
        <v>Materiais</v>
      </c>
      <c r="L15556" s="50" t="str">
        <f>VLOOKUP(K15556,'Base -Receita-Despesa'!$B:$AS,1,FALSE)</f>
        <v>Materiais</v>
      </c>
    </row>
    <row r="15557" spans="1:12" x14ac:dyDescent="0.3">
      <c r="A15557" s="82" t="str">
        <f t="shared" si="486"/>
        <v>2019</v>
      </c>
      <c r="B15557" s="260" t="s">
        <v>2228</v>
      </c>
      <c r="C15557" s="261" t="s">
        <v>138</v>
      </c>
      <c r="D15557" s="74" t="str">
        <f t="shared" si="487"/>
        <v>out/2019</v>
      </c>
      <c r="E15557" s="264">
        <v>43767</v>
      </c>
      <c r="F15557" s="262">
        <v>3155</v>
      </c>
      <c r="G15557" s="262" t="s">
        <v>2229</v>
      </c>
      <c r="H15557" s="270" t="s">
        <v>4455</v>
      </c>
      <c r="I15557" s="270" t="s">
        <v>2182</v>
      </c>
      <c r="J15557" s="265">
        <v>-240</v>
      </c>
      <c r="K15557" s="83" t="str">
        <f>IFERROR(IFERROR(VLOOKUP(I15557,'DE-PARA'!B:D,3,0),VLOOKUP(I15557,'DE-PARA'!C:D,2,0)),"NÃO ENCONTRADO")</f>
        <v>Materiais</v>
      </c>
      <c r="L15557" s="50" t="str">
        <f>VLOOKUP(K15557,'Base -Receita-Despesa'!$B:$AS,1,FALSE)</f>
        <v>Materiais</v>
      </c>
    </row>
    <row r="15558" spans="1:12" x14ac:dyDescent="0.3">
      <c r="A15558" s="82" t="str">
        <f t="shared" si="486"/>
        <v>2019</v>
      </c>
      <c r="B15558" s="260" t="s">
        <v>2240</v>
      </c>
      <c r="C15558" s="261" t="s">
        <v>138</v>
      </c>
      <c r="D15558" s="74" t="str">
        <f t="shared" si="487"/>
        <v>out/2019</v>
      </c>
      <c r="E15558" s="264">
        <v>43768</v>
      </c>
      <c r="F15558" s="260" t="s">
        <v>4374</v>
      </c>
      <c r="G15558" s="260" t="s">
        <v>2229</v>
      </c>
      <c r="H15558" s="265" t="s">
        <v>609</v>
      </c>
      <c r="I15558" s="265" t="s">
        <v>1064</v>
      </c>
      <c r="J15558" s="266">
        <v>-1709786.1</v>
      </c>
      <c r="K15558" s="83" t="str">
        <f>IFERROR(IFERROR(VLOOKUP(I15558,'DE-PARA'!B:D,3,0),VLOOKUP(I15558,'DE-PARA'!C:D,2,0)),"NÃO ENCONTRADO")</f>
        <v>Saídas Da C/A Por Regates (-)</v>
      </c>
      <c r="L15558" s="50" t="str">
        <f>VLOOKUP(K15558,'Base -Receita-Despesa'!$B:$AS,1,FALSE)</f>
        <v>SAÍDAS DA C/A POR REGATES (-)</v>
      </c>
    </row>
    <row r="15559" spans="1:12" x14ac:dyDescent="0.3">
      <c r="A15559" s="82" t="str">
        <f t="shared" si="486"/>
        <v>2019</v>
      </c>
      <c r="B15559" s="260" t="s">
        <v>2240</v>
      </c>
      <c r="C15559" s="261" t="s">
        <v>138</v>
      </c>
      <c r="D15559" s="74" t="str">
        <f t="shared" si="487"/>
        <v>out/2019</v>
      </c>
      <c r="E15559" s="264">
        <v>43768</v>
      </c>
      <c r="F15559" s="260" t="s">
        <v>161</v>
      </c>
      <c r="G15559" s="260" t="s">
        <v>2229</v>
      </c>
      <c r="H15559" s="265" t="s">
        <v>161</v>
      </c>
      <c r="I15559" s="265" t="s">
        <v>2168</v>
      </c>
      <c r="J15559" s="266">
        <v>1814652.58</v>
      </c>
      <c r="K15559" s="83" t="str">
        <f>IFERROR(IFERROR(VLOOKUP(I15559,'DE-PARA'!B:D,3,0),VLOOKUP(I15559,'DE-PARA'!C:D,2,0)),"NÃO ENCONTRADO")</f>
        <v>Repasses Contrato de Gestão</v>
      </c>
      <c r="L15559" s="50" t="str">
        <f>VLOOKUP(K15559,'Base -Receita-Despesa'!$B:$AS,1,FALSE)</f>
        <v>Repasses Contrato de Gestão</v>
      </c>
    </row>
    <row r="15560" spans="1:12" x14ac:dyDescent="0.3">
      <c r="A15560" s="82" t="str">
        <f t="shared" si="486"/>
        <v>2019</v>
      </c>
      <c r="B15560" s="260" t="s">
        <v>2240</v>
      </c>
      <c r="C15560" s="261" t="s">
        <v>138</v>
      </c>
      <c r="D15560" s="74" t="str">
        <f t="shared" si="487"/>
        <v>out/2019</v>
      </c>
      <c r="E15560" s="264">
        <v>43768</v>
      </c>
      <c r="F15560" s="260" t="s">
        <v>161</v>
      </c>
      <c r="G15560" s="260" t="s">
        <v>2229</v>
      </c>
      <c r="H15560" s="265" t="s">
        <v>161</v>
      </c>
      <c r="I15560" s="265" t="s">
        <v>2168</v>
      </c>
      <c r="J15560" s="266">
        <v>59272.07</v>
      </c>
      <c r="K15560" s="83" t="str">
        <f>IFERROR(IFERROR(VLOOKUP(I15560,'DE-PARA'!B:D,3,0),VLOOKUP(I15560,'DE-PARA'!C:D,2,0)),"NÃO ENCONTRADO")</f>
        <v>Repasses Contrato de Gestão</v>
      </c>
      <c r="L15560" s="50" t="str">
        <f>VLOOKUP(K15560,'Base -Receita-Despesa'!$B:$AS,1,FALSE)</f>
        <v>Repasses Contrato de Gestão</v>
      </c>
    </row>
    <row r="15561" spans="1:12" x14ac:dyDescent="0.3">
      <c r="A15561" s="82" t="str">
        <f t="shared" si="486"/>
        <v>2019</v>
      </c>
      <c r="B15561" s="260" t="s">
        <v>2240</v>
      </c>
      <c r="C15561" s="261" t="s">
        <v>138</v>
      </c>
      <c r="D15561" s="74" t="str">
        <f t="shared" si="487"/>
        <v>out/2019</v>
      </c>
      <c r="E15561" s="264">
        <v>43768</v>
      </c>
      <c r="F15561" s="260" t="s">
        <v>161</v>
      </c>
      <c r="G15561" s="260" t="s">
        <v>2229</v>
      </c>
      <c r="H15561" s="265" t="s">
        <v>161</v>
      </c>
      <c r="I15561" s="265" t="s">
        <v>2168</v>
      </c>
      <c r="J15561" s="266">
        <v>336861.44</v>
      </c>
      <c r="K15561" s="83" t="str">
        <f>IFERROR(IFERROR(VLOOKUP(I15561,'DE-PARA'!B:D,3,0),VLOOKUP(I15561,'DE-PARA'!C:D,2,0)),"NÃO ENCONTRADO")</f>
        <v>Repasses Contrato de Gestão</v>
      </c>
      <c r="L15561" s="50" t="str">
        <f>VLOOKUP(K15561,'Base -Receita-Despesa'!$B:$AS,1,FALSE)</f>
        <v>Repasses Contrato de Gestão</v>
      </c>
    </row>
    <row r="15562" spans="1:12" x14ac:dyDescent="0.3">
      <c r="A15562" s="82" t="str">
        <f t="shared" si="486"/>
        <v>2019</v>
      </c>
      <c r="B15562" s="260" t="s">
        <v>2240</v>
      </c>
      <c r="C15562" s="261" t="s">
        <v>138</v>
      </c>
      <c r="D15562" s="74" t="str">
        <f t="shared" si="487"/>
        <v>out/2019</v>
      </c>
      <c r="E15562" s="264">
        <v>43768</v>
      </c>
      <c r="F15562" s="260" t="s">
        <v>1261</v>
      </c>
      <c r="G15562" s="260" t="s">
        <v>2229</v>
      </c>
      <c r="H15562" s="265" t="s">
        <v>2338</v>
      </c>
      <c r="I15562" s="265" t="s">
        <v>135</v>
      </c>
      <c r="J15562" s="265">
        <v>-61.95</v>
      </c>
      <c r="K15562" s="83" t="str">
        <f>IFERROR(IFERROR(VLOOKUP(I15562,'DE-PARA'!B:D,3,0),VLOOKUP(I15562,'DE-PARA'!C:D,2,0)),"NÃO ENCONTRADO")</f>
        <v>Outras Saídas</v>
      </c>
      <c r="L15562" s="50" t="str">
        <f>VLOOKUP(K15562,'Base -Receita-Despesa'!$B:$AS,1,FALSE)</f>
        <v>Outras Saídas</v>
      </c>
    </row>
    <row r="15563" spans="1:12" x14ac:dyDescent="0.3">
      <c r="A15563" s="82" t="str">
        <f t="shared" si="486"/>
        <v>2019</v>
      </c>
      <c r="B15563" s="260" t="s">
        <v>2240</v>
      </c>
      <c r="C15563" s="261" t="s">
        <v>138</v>
      </c>
      <c r="D15563" s="74" t="str">
        <f t="shared" si="487"/>
        <v>out/2019</v>
      </c>
      <c r="E15563" s="264">
        <v>43768</v>
      </c>
      <c r="F15563" s="260" t="s">
        <v>1261</v>
      </c>
      <c r="G15563" s="260" t="s">
        <v>2229</v>
      </c>
      <c r="H15563" s="265" t="s">
        <v>671</v>
      </c>
      <c r="I15563" s="265" t="s">
        <v>135</v>
      </c>
      <c r="J15563" s="265">
        <v>-36.5</v>
      </c>
      <c r="K15563" s="83" t="str">
        <f>IFERROR(IFERROR(VLOOKUP(I15563,'DE-PARA'!B:D,3,0),VLOOKUP(I15563,'DE-PARA'!C:D,2,0)),"NÃO ENCONTRADO")</f>
        <v>Outras Saídas</v>
      </c>
      <c r="L15563" s="50" t="str">
        <f>VLOOKUP(K15563,'Base -Receita-Despesa'!$B:$AS,1,FALSE)</f>
        <v>Outras Saídas</v>
      </c>
    </row>
    <row r="15564" spans="1:12" x14ac:dyDescent="0.3">
      <c r="A15564" s="82" t="str">
        <f t="shared" si="486"/>
        <v>2019</v>
      </c>
      <c r="B15564" s="260" t="s">
        <v>2240</v>
      </c>
      <c r="C15564" s="261" t="s">
        <v>138</v>
      </c>
      <c r="D15564" s="74" t="str">
        <f t="shared" si="487"/>
        <v>out/2019</v>
      </c>
      <c r="E15564" s="264">
        <v>43768</v>
      </c>
      <c r="F15564" s="260" t="s">
        <v>1261</v>
      </c>
      <c r="G15564" s="260" t="s">
        <v>2229</v>
      </c>
      <c r="H15564" s="265" t="s">
        <v>4532</v>
      </c>
      <c r="I15564" s="265" t="s">
        <v>135</v>
      </c>
      <c r="J15564" s="265">
        <v>-1.5</v>
      </c>
      <c r="K15564" s="83" t="str">
        <f>IFERROR(IFERROR(VLOOKUP(I15564,'DE-PARA'!B:D,3,0),VLOOKUP(I15564,'DE-PARA'!C:D,2,0)),"NÃO ENCONTRADO")</f>
        <v>Outras Saídas</v>
      </c>
      <c r="L15564" s="50" t="str">
        <f>VLOOKUP(K15564,'Base -Receita-Despesa'!$B:$AS,1,FALSE)</f>
        <v>Outras Saídas</v>
      </c>
    </row>
    <row r="15565" spans="1:12" x14ac:dyDescent="0.3">
      <c r="A15565" s="82" t="str">
        <f t="shared" si="486"/>
        <v>2019</v>
      </c>
      <c r="B15565" s="260" t="s">
        <v>2240</v>
      </c>
      <c r="C15565" s="261" t="s">
        <v>138</v>
      </c>
      <c r="D15565" s="74" t="str">
        <f t="shared" si="487"/>
        <v>out/2019</v>
      </c>
      <c r="E15565" s="264">
        <v>43768</v>
      </c>
      <c r="F15565" s="260" t="s">
        <v>1061</v>
      </c>
      <c r="G15565" s="260" t="s">
        <v>2229</v>
      </c>
      <c r="H15565" s="265" t="s">
        <v>4370</v>
      </c>
      <c r="I15565" s="265" t="s">
        <v>126</v>
      </c>
      <c r="J15565" s="266">
        <v>-500000</v>
      </c>
      <c r="K15565" s="83" t="str">
        <f>IFERROR(IFERROR(VLOOKUP(I15565,'DE-PARA'!B:D,3,0),VLOOKUP(I15565,'DE-PARA'!C:D,2,0)),"NÃO ENCONTRADO")</f>
        <v>TEV – Transferências Entre Contas (Entradas)</v>
      </c>
      <c r="L15565" s="50" t="str">
        <f>VLOOKUP(K15565,'Base -Receita-Despesa'!$B:$AS,1,FALSE)</f>
        <v>TEV – Transferências Entre Contas (Entradas)</v>
      </c>
    </row>
    <row r="15566" spans="1:12" x14ac:dyDescent="0.3">
      <c r="A15566" s="82" t="str">
        <f t="shared" si="486"/>
        <v>2019</v>
      </c>
      <c r="B15566" s="260" t="s">
        <v>2228</v>
      </c>
      <c r="C15566" s="261" t="s">
        <v>138</v>
      </c>
      <c r="D15566" s="74" t="str">
        <f t="shared" si="487"/>
        <v>out/2019</v>
      </c>
      <c r="E15566" s="264">
        <v>43768</v>
      </c>
      <c r="F15566" s="260" t="s">
        <v>4374</v>
      </c>
      <c r="G15566" s="260" t="s">
        <v>2229</v>
      </c>
      <c r="H15566" s="265" t="s">
        <v>609</v>
      </c>
      <c r="I15566" s="265" t="s">
        <v>1064</v>
      </c>
      <c r="J15566" s="266">
        <v>-490177.61</v>
      </c>
      <c r="K15566" s="83" t="str">
        <f>IFERROR(IFERROR(VLOOKUP(I15566,'DE-PARA'!B:D,3,0),VLOOKUP(I15566,'DE-PARA'!C:D,2,0)),"NÃO ENCONTRADO")</f>
        <v>Saídas Da C/A Por Regates (-)</v>
      </c>
      <c r="L15566" s="50" t="str">
        <f>VLOOKUP(K15566,'Base -Receita-Despesa'!$B:$AS,1,FALSE)</f>
        <v>SAÍDAS DA C/A POR REGATES (-)</v>
      </c>
    </row>
    <row r="15567" spans="1:12" x14ac:dyDescent="0.3">
      <c r="A15567" s="82" t="str">
        <f t="shared" si="486"/>
        <v>2019</v>
      </c>
      <c r="B15567" s="260" t="s">
        <v>2228</v>
      </c>
      <c r="C15567" s="261" t="s">
        <v>138</v>
      </c>
      <c r="D15567" s="74" t="str">
        <f t="shared" si="487"/>
        <v>out/2019</v>
      </c>
      <c r="E15567" s="264">
        <v>43768</v>
      </c>
      <c r="F15567" s="262">
        <v>12587</v>
      </c>
      <c r="G15567" s="262" t="s">
        <v>2229</v>
      </c>
      <c r="H15567" s="270" t="s">
        <v>4215</v>
      </c>
      <c r="I15567" s="270" t="s">
        <v>2181</v>
      </c>
      <c r="J15567" s="266">
        <v>-4674.3999999999996</v>
      </c>
      <c r="K15567" s="83" t="str">
        <f>IFERROR(IFERROR(VLOOKUP(I15567,'DE-PARA'!B:D,3,0),VLOOKUP(I15567,'DE-PARA'!C:D,2,0)),"NÃO ENCONTRADO")</f>
        <v>Materiais</v>
      </c>
      <c r="L15567" s="50" t="str">
        <f>VLOOKUP(K15567,'Base -Receita-Despesa'!$B:$AS,1,FALSE)</f>
        <v>Materiais</v>
      </c>
    </row>
    <row r="15568" spans="1:12" x14ac:dyDescent="0.3">
      <c r="A15568" s="82" t="str">
        <f t="shared" si="486"/>
        <v>2019</v>
      </c>
      <c r="B15568" s="260" t="s">
        <v>2228</v>
      </c>
      <c r="C15568" s="261" t="s">
        <v>138</v>
      </c>
      <c r="D15568" s="74" t="str">
        <f t="shared" si="487"/>
        <v>out/2019</v>
      </c>
      <c r="E15568" s="264">
        <v>43768</v>
      </c>
      <c r="F15568" s="262">
        <v>1953</v>
      </c>
      <c r="G15568" s="262" t="s">
        <v>2229</v>
      </c>
      <c r="H15568" s="270" t="s">
        <v>4795</v>
      </c>
      <c r="I15568" s="270" t="s">
        <v>2181</v>
      </c>
      <c r="J15568" s="265">
        <v>-108.06</v>
      </c>
      <c r="K15568" s="83" t="str">
        <f>IFERROR(IFERROR(VLOOKUP(I15568,'DE-PARA'!B:D,3,0),VLOOKUP(I15568,'DE-PARA'!C:D,2,0)),"NÃO ENCONTRADO")</f>
        <v>Materiais</v>
      </c>
      <c r="L15568" s="50" t="str">
        <f>VLOOKUP(K15568,'Base -Receita-Despesa'!$B:$AS,1,FALSE)</f>
        <v>Materiais</v>
      </c>
    </row>
    <row r="15569" spans="1:12" x14ac:dyDescent="0.3">
      <c r="A15569" s="82" t="str">
        <f t="shared" si="486"/>
        <v>2019</v>
      </c>
      <c r="B15569" s="260" t="s">
        <v>2228</v>
      </c>
      <c r="C15569" s="261" t="s">
        <v>138</v>
      </c>
      <c r="D15569" s="74" t="str">
        <f t="shared" si="487"/>
        <v>out/2019</v>
      </c>
      <c r="E15569" s="264">
        <v>43768</v>
      </c>
      <c r="F15569" s="262">
        <v>2345</v>
      </c>
      <c r="G15569" s="262" t="s">
        <v>2229</v>
      </c>
      <c r="H15569" s="270" t="s">
        <v>4796</v>
      </c>
      <c r="I15569" s="270" t="s">
        <v>2181</v>
      </c>
      <c r="J15569" s="265">
        <v>-210</v>
      </c>
      <c r="K15569" s="83" t="str">
        <f>IFERROR(IFERROR(VLOOKUP(I15569,'DE-PARA'!B:D,3,0),VLOOKUP(I15569,'DE-PARA'!C:D,2,0)),"NÃO ENCONTRADO")</f>
        <v>Materiais</v>
      </c>
      <c r="L15569" s="50" t="str">
        <f>VLOOKUP(K15569,'Base -Receita-Despesa'!$B:$AS,1,FALSE)</f>
        <v>Materiais</v>
      </c>
    </row>
    <row r="15570" spans="1:12" x14ac:dyDescent="0.3">
      <c r="A15570" s="82" t="str">
        <f t="shared" si="486"/>
        <v>2019</v>
      </c>
      <c r="B15570" s="260" t="s">
        <v>2228</v>
      </c>
      <c r="C15570" s="261" t="s">
        <v>138</v>
      </c>
      <c r="D15570" s="74" t="str">
        <f t="shared" si="487"/>
        <v>out/2019</v>
      </c>
      <c r="E15570" s="264">
        <v>43768</v>
      </c>
      <c r="F15570" s="262">
        <v>26</v>
      </c>
      <c r="G15570" s="262" t="s">
        <v>2229</v>
      </c>
      <c r="H15570" s="270" t="s">
        <v>2396</v>
      </c>
      <c r="I15570" s="270" t="s">
        <v>241</v>
      </c>
      <c r="J15570" s="265">
        <v>-280</v>
      </c>
      <c r="K15570" s="83" t="str">
        <f>IFERROR(IFERROR(VLOOKUP(I15570,'DE-PARA'!B:D,3,0),VLOOKUP(I15570,'DE-PARA'!C:D,2,0)),"NÃO ENCONTRADO")</f>
        <v>Serviços</v>
      </c>
      <c r="L15570" s="50" t="str">
        <f>VLOOKUP(K15570,'Base -Receita-Despesa'!$B:$AS,1,FALSE)</f>
        <v>Serviços</v>
      </c>
    </row>
    <row r="15571" spans="1:12" x14ac:dyDescent="0.3">
      <c r="A15571" s="82" t="str">
        <f t="shared" si="486"/>
        <v>2019</v>
      </c>
      <c r="B15571" s="260" t="s">
        <v>2228</v>
      </c>
      <c r="C15571" s="261" t="s">
        <v>138</v>
      </c>
      <c r="D15571" s="74" t="str">
        <f t="shared" si="487"/>
        <v>out/2019</v>
      </c>
      <c r="E15571" s="264">
        <v>43768</v>
      </c>
      <c r="F15571" s="262">
        <v>338258</v>
      </c>
      <c r="G15571" s="262" t="s">
        <v>2232</v>
      </c>
      <c r="H15571" s="270" t="s">
        <v>4386</v>
      </c>
      <c r="I15571" s="270" t="s">
        <v>2181</v>
      </c>
      <c r="J15571" s="275">
        <v>-1285.5</v>
      </c>
      <c r="K15571" s="83" t="str">
        <f>IFERROR(IFERROR(VLOOKUP(I15571,'DE-PARA'!B:D,3,0),VLOOKUP(I15571,'DE-PARA'!C:D,2,0)),"NÃO ENCONTRADO")</f>
        <v>Materiais</v>
      </c>
      <c r="L15571" s="50" t="str">
        <f>VLOOKUP(K15571,'Base -Receita-Despesa'!$B:$AS,1,FALSE)</f>
        <v>Materiais</v>
      </c>
    </row>
    <row r="15572" spans="1:12" x14ac:dyDescent="0.3">
      <c r="A15572" s="82" t="str">
        <f t="shared" si="486"/>
        <v>2019</v>
      </c>
      <c r="B15572" s="260" t="s">
        <v>2228</v>
      </c>
      <c r="C15572" s="261" t="s">
        <v>138</v>
      </c>
      <c r="D15572" s="74" t="str">
        <f t="shared" si="487"/>
        <v>out/2019</v>
      </c>
      <c r="E15572" s="264">
        <v>43768</v>
      </c>
      <c r="F15572" s="262">
        <v>338258</v>
      </c>
      <c r="G15572" s="262" t="s">
        <v>2232</v>
      </c>
      <c r="H15572" s="270" t="s">
        <v>4386</v>
      </c>
      <c r="I15572" s="265" t="s">
        <v>562</v>
      </c>
      <c r="J15572" s="265">
        <v>-46.04</v>
      </c>
      <c r="K15572" s="83" t="str">
        <f>IFERROR(IFERROR(VLOOKUP(I15572,'DE-PARA'!B:D,3,0),VLOOKUP(I15572,'DE-PARA'!C:D,2,0)),"NÃO ENCONTRADO")</f>
        <v>Outras Saídas</v>
      </c>
      <c r="L15572" s="50" t="str">
        <f>VLOOKUP(K15572,'Base -Receita-Despesa'!$B:$AS,1,FALSE)</f>
        <v>Outras Saídas</v>
      </c>
    </row>
    <row r="15573" spans="1:12" x14ac:dyDescent="0.3">
      <c r="A15573" s="82" t="str">
        <f t="shared" si="486"/>
        <v>2019</v>
      </c>
      <c r="B15573" s="260" t="s">
        <v>2228</v>
      </c>
      <c r="C15573" s="261" t="s">
        <v>138</v>
      </c>
      <c r="D15573" s="74" t="str">
        <f t="shared" si="487"/>
        <v>out/2019</v>
      </c>
      <c r="E15573" s="264">
        <v>43768</v>
      </c>
      <c r="F15573" s="262">
        <v>340850</v>
      </c>
      <c r="G15573" s="262" t="s">
        <v>2284</v>
      </c>
      <c r="H15573" s="270" t="s">
        <v>4386</v>
      </c>
      <c r="I15573" s="270" t="s">
        <v>2181</v>
      </c>
      <c r="J15573" s="275">
        <v>-1273.8</v>
      </c>
      <c r="K15573" s="83" t="str">
        <f>IFERROR(IFERROR(VLOOKUP(I15573,'DE-PARA'!B:D,3,0),VLOOKUP(I15573,'DE-PARA'!C:D,2,0)),"NÃO ENCONTRADO")</f>
        <v>Materiais</v>
      </c>
      <c r="L15573" s="50" t="str">
        <f>VLOOKUP(K15573,'Base -Receita-Despesa'!$B:$AS,1,FALSE)</f>
        <v>Materiais</v>
      </c>
    </row>
    <row r="15574" spans="1:12" x14ac:dyDescent="0.3">
      <c r="A15574" s="82" t="str">
        <f t="shared" si="486"/>
        <v>2019</v>
      </c>
      <c r="B15574" s="260" t="s">
        <v>2228</v>
      </c>
      <c r="C15574" s="261" t="s">
        <v>138</v>
      </c>
      <c r="D15574" s="74" t="str">
        <f t="shared" si="487"/>
        <v>out/2019</v>
      </c>
      <c r="E15574" s="264">
        <v>43768</v>
      </c>
      <c r="F15574" s="262">
        <v>340850</v>
      </c>
      <c r="G15574" s="262" t="s">
        <v>2284</v>
      </c>
      <c r="H15574" s="270" t="s">
        <v>4386</v>
      </c>
      <c r="I15574" s="265" t="s">
        <v>562</v>
      </c>
      <c r="J15574" s="265">
        <v>-38.19</v>
      </c>
      <c r="K15574" s="83" t="str">
        <f>IFERROR(IFERROR(VLOOKUP(I15574,'DE-PARA'!B:D,3,0),VLOOKUP(I15574,'DE-PARA'!C:D,2,0)),"NÃO ENCONTRADO")</f>
        <v>Outras Saídas</v>
      </c>
      <c r="L15574" s="50" t="str">
        <f>VLOOKUP(K15574,'Base -Receita-Despesa'!$B:$AS,1,FALSE)</f>
        <v>Outras Saídas</v>
      </c>
    </row>
    <row r="15575" spans="1:12" x14ac:dyDescent="0.3">
      <c r="A15575" s="82" t="str">
        <f t="shared" si="486"/>
        <v>2019</v>
      </c>
      <c r="B15575" s="260" t="s">
        <v>2228</v>
      </c>
      <c r="C15575" s="261" t="s">
        <v>138</v>
      </c>
      <c r="D15575" s="74" t="str">
        <f t="shared" si="487"/>
        <v>out/2019</v>
      </c>
      <c r="E15575" s="264">
        <v>43768</v>
      </c>
      <c r="F15575" s="262">
        <v>339537</v>
      </c>
      <c r="G15575" s="262" t="s">
        <v>2229</v>
      </c>
      <c r="H15575" s="270" t="s">
        <v>4386</v>
      </c>
      <c r="I15575" s="270" t="s">
        <v>2182</v>
      </c>
      <c r="J15575" s="275">
        <v>-1300</v>
      </c>
      <c r="K15575" s="83" t="str">
        <f>IFERROR(IFERROR(VLOOKUP(I15575,'DE-PARA'!B:D,3,0),VLOOKUP(I15575,'DE-PARA'!C:D,2,0)),"NÃO ENCONTRADO")</f>
        <v>Materiais</v>
      </c>
      <c r="L15575" s="50" t="str">
        <f>VLOOKUP(K15575,'Base -Receita-Despesa'!$B:$AS,1,FALSE)</f>
        <v>Materiais</v>
      </c>
    </row>
    <row r="15576" spans="1:12" x14ac:dyDescent="0.3">
      <c r="A15576" s="82" t="str">
        <f t="shared" si="486"/>
        <v>2019</v>
      </c>
      <c r="B15576" s="260" t="s">
        <v>2228</v>
      </c>
      <c r="C15576" s="261" t="s">
        <v>138</v>
      </c>
      <c r="D15576" s="74" t="str">
        <f t="shared" si="487"/>
        <v>out/2019</v>
      </c>
      <c r="E15576" s="264">
        <v>43768</v>
      </c>
      <c r="F15576" s="262">
        <v>339537</v>
      </c>
      <c r="G15576" s="262" t="s">
        <v>2229</v>
      </c>
      <c r="H15576" s="270" t="s">
        <v>4386</v>
      </c>
      <c r="I15576" s="265" t="s">
        <v>562</v>
      </c>
      <c r="J15576" s="265">
        <v>-62.72</v>
      </c>
      <c r="K15576" s="83" t="str">
        <f>IFERROR(IFERROR(VLOOKUP(I15576,'DE-PARA'!B:D,3,0),VLOOKUP(I15576,'DE-PARA'!C:D,2,0)),"NÃO ENCONTRADO")</f>
        <v>Outras Saídas</v>
      </c>
      <c r="L15576" s="50" t="str">
        <f>VLOOKUP(K15576,'Base -Receita-Despesa'!$B:$AS,1,FALSE)</f>
        <v>Outras Saídas</v>
      </c>
    </row>
    <row r="15577" spans="1:12" x14ac:dyDescent="0.3">
      <c r="A15577" s="82" t="str">
        <f t="shared" si="486"/>
        <v>2019</v>
      </c>
      <c r="B15577" s="260" t="s">
        <v>2228</v>
      </c>
      <c r="C15577" s="261" t="s">
        <v>138</v>
      </c>
      <c r="D15577" s="74" t="str">
        <f t="shared" si="487"/>
        <v>out/2019</v>
      </c>
      <c r="E15577" s="264">
        <v>43768</v>
      </c>
      <c r="F15577" s="262">
        <v>153292</v>
      </c>
      <c r="G15577" s="262" t="s">
        <v>2229</v>
      </c>
      <c r="H15577" s="270" t="s">
        <v>4662</v>
      </c>
      <c r="I15577" s="270" t="s">
        <v>2188</v>
      </c>
      <c r="J15577" s="265">
        <v>-446.16</v>
      </c>
      <c r="K15577" s="83" t="str">
        <f>IFERROR(IFERROR(VLOOKUP(I15577,'DE-PARA'!B:D,3,0),VLOOKUP(I15577,'DE-PARA'!C:D,2,0)),"NÃO ENCONTRADO")</f>
        <v>Materiais</v>
      </c>
      <c r="L15577" s="50" t="str">
        <f>VLOOKUP(K15577,'Base -Receita-Despesa'!$B:$AS,1,FALSE)</f>
        <v>Materiais</v>
      </c>
    </row>
    <row r="15578" spans="1:12" x14ac:dyDescent="0.3">
      <c r="A15578" s="82" t="str">
        <f t="shared" si="486"/>
        <v>2019</v>
      </c>
      <c r="B15578" s="260" t="s">
        <v>2228</v>
      </c>
      <c r="C15578" s="261" t="s">
        <v>138</v>
      </c>
      <c r="D15578" s="74" t="str">
        <f t="shared" si="487"/>
        <v>out/2019</v>
      </c>
      <c r="E15578" s="264">
        <v>43768</v>
      </c>
      <c r="F15578" s="260" t="s">
        <v>1261</v>
      </c>
      <c r="G15578" s="260" t="s">
        <v>2229</v>
      </c>
      <c r="H15578" s="265" t="s">
        <v>2250</v>
      </c>
      <c r="I15578" s="265" t="s">
        <v>135</v>
      </c>
      <c r="J15578" s="265">
        <v>-9.5</v>
      </c>
      <c r="K15578" s="83" t="str">
        <f>IFERROR(IFERROR(VLOOKUP(I15578,'DE-PARA'!B:D,3,0),VLOOKUP(I15578,'DE-PARA'!C:D,2,0)),"NÃO ENCONTRADO")</f>
        <v>Outras Saídas</v>
      </c>
      <c r="L15578" s="50" t="str">
        <f>VLOOKUP(K15578,'Base -Receita-Despesa'!$B:$AS,1,FALSE)</f>
        <v>Outras Saídas</v>
      </c>
    </row>
    <row r="15579" spans="1:12" x14ac:dyDescent="0.3">
      <c r="A15579" s="82" t="str">
        <f t="shared" si="486"/>
        <v>2019</v>
      </c>
      <c r="B15579" s="260" t="s">
        <v>2228</v>
      </c>
      <c r="C15579" s="261" t="s">
        <v>138</v>
      </c>
      <c r="D15579" s="74" t="str">
        <f t="shared" si="487"/>
        <v>out/2019</v>
      </c>
      <c r="E15579" s="264">
        <v>43768</v>
      </c>
      <c r="F15579" s="260" t="s">
        <v>1261</v>
      </c>
      <c r="G15579" s="260" t="s">
        <v>2229</v>
      </c>
      <c r="H15579" s="265" t="s">
        <v>2250</v>
      </c>
      <c r="I15579" s="265" t="s">
        <v>135</v>
      </c>
      <c r="J15579" s="265">
        <v>-9.5</v>
      </c>
      <c r="K15579" s="83" t="str">
        <f>IFERROR(IFERROR(VLOOKUP(I15579,'DE-PARA'!B:D,3,0),VLOOKUP(I15579,'DE-PARA'!C:D,2,0)),"NÃO ENCONTRADO")</f>
        <v>Outras Saídas</v>
      </c>
      <c r="L15579" s="50" t="str">
        <f>VLOOKUP(K15579,'Base -Receita-Despesa'!$B:$AS,1,FALSE)</f>
        <v>Outras Saídas</v>
      </c>
    </row>
    <row r="15580" spans="1:12" x14ac:dyDescent="0.3">
      <c r="A15580" s="82" t="str">
        <f t="shared" si="486"/>
        <v>2019</v>
      </c>
      <c r="B15580" s="260" t="s">
        <v>2228</v>
      </c>
      <c r="C15580" s="261" t="s">
        <v>138</v>
      </c>
      <c r="D15580" s="74" t="str">
        <f t="shared" si="487"/>
        <v>out/2019</v>
      </c>
      <c r="E15580" s="264">
        <v>43768</v>
      </c>
      <c r="F15580" s="260" t="s">
        <v>1261</v>
      </c>
      <c r="G15580" s="260" t="s">
        <v>2229</v>
      </c>
      <c r="H15580" s="265" t="s">
        <v>2250</v>
      </c>
      <c r="I15580" s="265" t="s">
        <v>135</v>
      </c>
      <c r="J15580" s="265">
        <v>-9.5</v>
      </c>
      <c r="K15580" s="83" t="str">
        <f>IFERROR(IFERROR(VLOOKUP(I15580,'DE-PARA'!B:D,3,0),VLOOKUP(I15580,'DE-PARA'!C:D,2,0)),"NÃO ENCONTRADO")</f>
        <v>Outras Saídas</v>
      </c>
      <c r="L15580" s="50" t="str">
        <f>VLOOKUP(K15580,'Base -Receita-Despesa'!$B:$AS,1,FALSE)</f>
        <v>Outras Saídas</v>
      </c>
    </row>
    <row r="15581" spans="1:12" x14ac:dyDescent="0.3">
      <c r="A15581" s="82" t="str">
        <f t="shared" si="486"/>
        <v>2019</v>
      </c>
      <c r="B15581" s="260" t="s">
        <v>2228</v>
      </c>
      <c r="C15581" s="261" t="s">
        <v>138</v>
      </c>
      <c r="D15581" s="74" t="str">
        <f t="shared" si="487"/>
        <v>out/2019</v>
      </c>
      <c r="E15581" s="264">
        <v>43768</v>
      </c>
      <c r="F15581" s="260" t="s">
        <v>1261</v>
      </c>
      <c r="G15581" s="260" t="s">
        <v>2229</v>
      </c>
      <c r="H15581" s="265" t="s">
        <v>2250</v>
      </c>
      <c r="I15581" s="265" t="s">
        <v>135</v>
      </c>
      <c r="J15581" s="265">
        <v>-9.5</v>
      </c>
      <c r="K15581" s="83" t="str">
        <f>IFERROR(IFERROR(VLOOKUP(I15581,'DE-PARA'!B:D,3,0),VLOOKUP(I15581,'DE-PARA'!C:D,2,0)),"NÃO ENCONTRADO")</f>
        <v>Outras Saídas</v>
      </c>
      <c r="L15581" s="50" t="str">
        <f>VLOOKUP(K15581,'Base -Receita-Despesa'!$B:$AS,1,FALSE)</f>
        <v>Outras Saídas</v>
      </c>
    </row>
    <row r="15582" spans="1:12" x14ac:dyDescent="0.3">
      <c r="A15582" s="82" t="str">
        <f t="shared" si="486"/>
        <v>2019</v>
      </c>
      <c r="B15582" s="260" t="s">
        <v>2228</v>
      </c>
      <c r="C15582" s="261" t="s">
        <v>138</v>
      </c>
      <c r="D15582" s="74" t="str">
        <f t="shared" si="487"/>
        <v>out/2019</v>
      </c>
      <c r="E15582" s="264">
        <v>43768</v>
      </c>
      <c r="F15582" s="260" t="s">
        <v>1261</v>
      </c>
      <c r="G15582" s="260" t="s">
        <v>2229</v>
      </c>
      <c r="H15582" s="265" t="s">
        <v>2250</v>
      </c>
      <c r="I15582" s="265" t="s">
        <v>135</v>
      </c>
      <c r="J15582" s="265">
        <v>-9.5</v>
      </c>
      <c r="K15582" s="83" t="str">
        <f>IFERROR(IFERROR(VLOOKUP(I15582,'DE-PARA'!B:D,3,0),VLOOKUP(I15582,'DE-PARA'!C:D,2,0)),"NÃO ENCONTRADO")</f>
        <v>Outras Saídas</v>
      </c>
      <c r="L15582" s="50" t="str">
        <f>VLOOKUP(K15582,'Base -Receita-Despesa'!$B:$AS,1,FALSE)</f>
        <v>Outras Saídas</v>
      </c>
    </row>
    <row r="15583" spans="1:12" x14ac:dyDescent="0.3">
      <c r="A15583" s="82" t="str">
        <f t="shared" si="486"/>
        <v>2019</v>
      </c>
      <c r="B15583" s="260" t="s">
        <v>2228</v>
      </c>
      <c r="C15583" s="261" t="s">
        <v>138</v>
      </c>
      <c r="D15583" s="74" t="str">
        <f t="shared" si="487"/>
        <v>out/2019</v>
      </c>
      <c r="E15583" s="264">
        <v>43768</v>
      </c>
      <c r="F15583" s="260" t="s">
        <v>1061</v>
      </c>
      <c r="G15583" s="260" t="s">
        <v>2229</v>
      </c>
      <c r="H15583" s="265" t="s">
        <v>4370</v>
      </c>
      <c r="I15583" s="265" t="s">
        <v>126</v>
      </c>
      <c r="J15583" s="266">
        <v>500000</v>
      </c>
      <c r="K15583" s="83" t="str">
        <f>IFERROR(IFERROR(VLOOKUP(I15583,'DE-PARA'!B:D,3,0),VLOOKUP(I15583,'DE-PARA'!C:D,2,0)),"NÃO ENCONTRADO")</f>
        <v>TEV – Transferências Entre Contas (Entradas)</v>
      </c>
      <c r="L15583" s="50" t="str">
        <f>VLOOKUP(K15583,'Base -Receita-Despesa'!$B:$AS,1,FALSE)</f>
        <v>TEV – Transferências Entre Contas (Entradas)</v>
      </c>
    </row>
    <row r="15584" spans="1:12" x14ac:dyDescent="0.3">
      <c r="A15584" s="82" t="str">
        <f t="shared" si="486"/>
        <v>2019</v>
      </c>
      <c r="B15584" s="260" t="s">
        <v>2240</v>
      </c>
      <c r="C15584" s="261" t="s">
        <v>138</v>
      </c>
      <c r="D15584" s="74" t="str">
        <f t="shared" si="487"/>
        <v>out/2019</v>
      </c>
      <c r="E15584" s="264">
        <v>43769</v>
      </c>
      <c r="F15584" s="260" t="s">
        <v>250</v>
      </c>
      <c r="G15584" s="260" t="s">
        <v>2229</v>
      </c>
      <c r="H15584" s="265" t="s">
        <v>4797</v>
      </c>
      <c r="I15584" s="265" t="s">
        <v>2171</v>
      </c>
      <c r="J15584" s="265">
        <v>269.41000000000003</v>
      </c>
      <c r="K15584" s="83" t="str">
        <f>IFERROR(IFERROR(VLOOKUP(I15584,'DE-PARA'!B:D,3,0),VLOOKUP(I15584,'DE-PARA'!C:D,2,0)),"NÃO ENCONTRADO")</f>
        <v>Rendimentos sobre Aplicações Financeiras</v>
      </c>
      <c r="L15584" s="50" t="str">
        <f>VLOOKUP(K15584,'Base -Receita-Despesa'!$B:$AS,1,FALSE)</f>
        <v>Rendimentos sobre Aplicações Financeiras</v>
      </c>
    </row>
    <row r="15585" spans="1:12" x14ac:dyDescent="0.3">
      <c r="A15585" s="82" t="str">
        <f t="shared" si="486"/>
        <v>2019</v>
      </c>
      <c r="B15585" s="260" t="s">
        <v>2240</v>
      </c>
      <c r="C15585" s="261" t="s">
        <v>138</v>
      </c>
      <c r="D15585" s="74" t="str">
        <f t="shared" si="487"/>
        <v>out/2019</v>
      </c>
      <c r="E15585" s="264">
        <v>43769</v>
      </c>
      <c r="F15585" s="260" t="s">
        <v>1070</v>
      </c>
      <c r="G15585" s="260" t="s">
        <v>2229</v>
      </c>
      <c r="H15585" s="265" t="s">
        <v>1071</v>
      </c>
      <c r="I15585" s="265" t="s">
        <v>2237</v>
      </c>
      <c r="J15585" s="266">
        <v>499099.96</v>
      </c>
      <c r="K15585" s="83" t="str">
        <f>IFERROR(IFERROR(VLOOKUP(I15585,'DE-PARA'!B:D,3,0),VLOOKUP(I15585,'DE-PARA'!C:D,2,0)),"NÃO ENCONTRADO")</f>
        <v>Entrada Conta Aplicação (+)</v>
      </c>
      <c r="L15585" s="50" t="str">
        <f>VLOOKUP(K15585,'Base -Receita-Despesa'!$B:$AS,1,FALSE)</f>
        <v>ENTRADA CONTA APLICAÇÃO (+)</v>
      </c>
    </row>
    <row r="15586" spans="1:12" x14ac:dyDescent="0.3">
      <c r="A15586" s="82" t="str">
        <f t="shared" si="486"/>
        <v>2019</v>
      </c>
      <c r="B15586" s="260" t="s">
        <v>2240</v>
      </c>
      <c r="C15586" s="261" t="s">
        <v>138</v>
      </c>
      <c r="D15586" s="74" t="str">
        <f t="shared" si="487"/>
        <v>out/2019</v>
      </c>
      <c r="E15586" s="264">
        <v>43769</v>
      </c>
      <c r="F15586" s="260" t="s">
        <v>1061</v>
      </c>
      <c r="G15586" s="260" t="s">
        <v>2229</v>
      </c>
      <c r="H15586" s="265" t="s">
        <v>4370</v>
      </c>
      <c r="I15586" s="265" t="s">
        <v>126</v>
      </c>
      <c r="J15586" s="266">
        <v>-500000</v>
      </c>
      <c r="K15586" s="83" t="str">
        <f>IFERROR(IFERROR(VLOOKUP(I15586,'DE-PARA'!B:D,3,0),VLOOKUP(I15586,'DE-PARA'!C:D,2,0)),"NÃO ENCONTRADO")</f>
        <v>TEV – Transferências Entre Contas (Entradas)</v>
      </c>
      <c r="L15586" s="50" t="str">
        <f>VLOOKUP(K15586,'Base -Receita-Despesa'!$B:$AS,1,FALSE)</f>
        <v>TEV – Transferências Entre Contas (Entradas)</v>
      </c>
    </row>
    <row r="15587" spans="1:12" x14ac:dyDescent="0.3">
      <c r="A15587" s="82" t="str">
        <f t="shared" si="486"/>
        <v>2019</v>
      </c>
      <c r="B15587" s="260" t="s">
        <v>2228</v>
      </c>
      <c r="C15587" s="261" t="s">
        <v>138</v>
      </c>
      <c r="D15587" s="74" t="str">
        <f t="shared" si="487"/>
        <v>out/2019</v>
      </c>
      <c r="E15587" s="264">
        <v>43769</v>
      </c>
      <c r="F15587" s="260" t="s">
        <v>1267</v>
      </c>
      <c r="G15587" s="260" t="s">
        <v>2229</v>
      </c>
      <c r="H15587" s="265" t="s">
        <v>4798</v>
      </c>
      <c r="I15587" s="265" t="s">
        <v>160</v>
      </c>
      <c r="J15587" s="265">
        <v>0.4</v>
      </c>
      <c r="K15587" s="83" t="str">
        <f>IFERROR(IFERROR(VLOOKUP(I15587,'DE-PARA'!B:D,3,0),VLOOKUP(I15587,'DE-PARA'!C:D,2,0)),"NÃO ENCONTRADO")</f>
        <v>Outras Saídas</v>
      </c>
      <c r="L15587" s="50" t="str">
        <f>VLOOKUP(K15587,'Base -Receita-Despesa'!$B:$AS,1,FALSE)</f>
        <v>Outras Saídas</v>
      </c>
    </row>
    <row r="15588" spans="1:12" x14ac:dyDescent="0.3">
      <c r="A15588" s="82" t="str">
        <f t="shared" si="486"/>
        <v>2019</v>
      </c>
      <c r="B15588" s="260" t="s">
        <v>2228</v>
      </c>
      <c r="C15588" s="261" t="s">
        <v>138</v>
      </c>
      <c r="D15588" s="74" t="str">
        <f t="shared" si="487"/>
        <v>out/2019</v>
      </c>
      <c r="E15588" s="264">
        <v>43769</v>
      </c>
      <c r="F15588" s="262" t="s">
        <v>4616</v>
      </c>
      <c r="G15588" s="262" t="s">
        <v>2229</v>
      </c>
      <c r="H15588" s="265" t="s">
        <v>4663</v>
      </c>
      <c r="I15588" s="270" t="s">
        <v>540</v>
      </c>
      <c r="J15588" s="265">
        <v>-223.27</v>
      </c>
      <c r="K15588" s="83" t="str">
        <f>IFERROR(IFERROR(VLOOKUP(I15588,'DE-PARA'!B:D,3,0),VLOOKUP(I15588,'DE-PARA'!C:D,2,0)),"NÃO ENCONTRADO")</f>
        <v>Tributos, Taxas e Contribuições</v>
      </c>
      <c r="L15588" s="50" t="str">
        <f>VLOOKUP(K15588,'Base -Receita-Despesa'!$B:$AS,1,FALSE)</f>
        <v>Tributos, Taxas e Contribuições</v>
      </c>
    </row>
    <row r="15589" spans="1:12" x14ac:dyDescent="0.3">
      <c r="A15589" s="82" t="str">
        <f t="shared" si="486"/>
        <v>2019</v>
      </c>
      <c r="B15589" s="260" t="s">
        <v>2228</v>
      </c>
      <c r="C15589" s="261" t="s">
        <v>138</v>
      </c>
      <c r="D15589" s="74" t="str">
        <f t="shared" si="487"/>
        <v>out/2019</v>
      </c>
      <c r="E15589" s="264">
        <v>43769</v>
      </c>
      <c r="F15589" s="262">
        <v>23467</v>
      </c>
      <c r="G15589" s="262" t="s">
        <v>2229</v>
      </c>
      <c r="H15589" s="270" t="s">
        <v>4402</v>
      </c>
      <c r="I15589" s="270" t="s">
        <v>2183</v>
      </c>
      <c r="J15589" s="270">
        <v>-348.4</v>
      </c>
      <c r="K15589" s="83" t="str">
        <f>IFERROR(IFERROR(VLOOKUP(I15589,'DE-PARA'!B:D,3,0),VLOOKUP(I15589,'DE-PARA'!C:D,2,0)),"NÃO ENCONTRADO")</f>
        <v>Materiais</v>
      </c>
      <c r="L15589" s="50" t="str">
        <f>VLOOKUP(K15589,'Base -Receita-Despesa'!$B:$AS,1,FALSE)</f>
        <v>Materiais</v>
      </c>
    </row>
    <row r="15590" spans="1:12" x14ac:dyDescent="0.3">
      <c r="A15590" s="82" t="str">
        <f t="shared" si="486"/>
        <v>2019</v>
      </c>
      <c r="B15590" s="260" t="s">
        <v>2228</v>
      </c>
      <c r="C15590" s="261" t="s">
        <v>138</v>
      </c>
      <c r="D15590" s="74" t="str">
        <f t="shared" si="487"/>
        <v>out/2019</v>
      </c>
      <c r="E15590" s="264">
        <v>43769</v>
      </c>
      <c r="F15590" s="262">
        <v>23467</v>
      </c>
      <c r="G15590" s="262" t="s">
        <v>2229</v>
      </c>
      <c r="H15590" s="270" t="s">
        <v>4402</v>
      </c>
      <c r="I15590" s="270" t="s">
        <v>562</v>
      </c>
      <c r="J15590" s="270">
        <v>-22.65</v>
      </c>
      <c r="K15590" s="83" t="str">
        <f>IFERROR(IFERROR(VLOOKUP(I15590,'DE-PARA'!B:D,3,0),VLOOKUP(I15590,'DE-PARA'!C:D,2,0)),"NÃO ENCONTRADO")</f>
        <v>Outras Saídas</v>
      </c>
      <c r="L15590" s="50" t="str">
        <f>VLOOKUP(K15590,'Base -Receita-Despesa'!$B:$AS,1,FALSE)</f>
        <v>Outras Saídas</v>
      </c>
    </row>
    <row r="15591" spans="1:12" x14ac:dyDescent="0.3">
      <c r="A15591" s="82" t="str">
        <f t="shared" si="486"/>
        <v>2019</v>
      </c>
      <c r="B15591" s="260" t="s">
        <v>2228</v>
      </c>
      <c r="C15591" s="261" t="s">
        <v>138</v>
      </c>
      <c r="D15591" s="74" t="str">
        <f t="shared" si="487"/>
        <v>out/2019</v>
      </c>
      <c r="E15591" s="264">
        <v>43769</v>
      </c>
      <c r="F15591" s="262">
        <v>23468</v>
      </c>
      <c r="G15591" s="262" t="s">
        <v>2229</v>
      </c>
      <c r="H15591" s="270" t="s">
        <v>4402</v>
      </c>
      <c r="I15591" s="270" t="s">
        <v>2183</v>
      </c>
      <c r="J15591" s="275">
        <v>-1106.43</v>
      </c>
      <c r="K15591" s="83" t="str">
        <f>IFERROR(IFERROR(VLOOKUP(I15591,'DE-PARA'!B:D,3,0),VLOOKUP(I15591,'DE-PARA'!C:D,2,0)),"NÃO ENCONTRADO")</f>
        <v>Materiais</v>
      </c>
      <c r="L15591" s="50" t="str">
        <f>VLOOKUP(K15591,'Base -Receita-Despesa'!$B:$AS,1,FALSE)</f>
        <v>Materiais</v>
      </c>
    </row>
    <row r="15592" spans="1:12" x14ac:dyDescent="0.3">
      <c r="A15592" s="82" t="str">
        <f t="shared" si="486"/>
        <v>2019</v>
      </c>
      <c r="B15592" s="260" t="s">
        <v>2228</v>
      </c>
      <c r="C15592" s="261" t="s">
        <v>138</v>
      </c>
      <c r="D15592" s="74" t="str">
        <f t="shared" si="487"/>
        <v>out/2019</v>
      </c>
      <c r="E15592" s="264">
        <v>43769</v>
      </c>
      <c r="F15592" s="262">
        <v>23468</v>
      </c>
      <c r="G15592" s="262" t="s">
        <v>2229</v>
      </c>
      <c r="H15592" s="270" t="s">
        <v>4402</v>
      </c>
      <c r="I15592" s="270" t="s">
        <v>562</v>
      </c>
      <c r="J15592" s="270">
        <v>-71.92</v>
      </c>
      <c r="K15592" s="83" t="str">
        <f>IFERROR(IFERROR(VLOOKUP(I15592,'DE-PARA'!B:D,3,0),VLOOKUP(I15592,'DE-PARA'!C:D,2,0)),"NÃO ENCONTRADO")</f>
        <v>Outras Saídas</v>
      </c>
      <c r="L15592" s="50" t="str">
        <f>VLOOKUP(K15592,'Base -Receita-Despesa'!$B:$AS,1,FALSE)</f>
        <v>Outras Saídas</v>
      </c>
    </row>
    <row r="15593" spans="1:12" x14ac:dyDescent="0.3">
      <c r="A15593" s="82" t="str">
        <f t="shared" si="486"/>
        <v>2019</v>
      </c>
      <c r="B15593" s="260" t="s">
        <v>2228</v>
      </c>
      <c r="C15593" s="261" t="s">
        <v>138</v>
      </c>
      <c r="D15593" s="74" t="str">
        <f t="shared" si="487"/>
        <v>out/2019</v>
      </c>
      <c r="E15593" s="264">
        <v>43769</v>
      </c>
      <c r="F15593" s="262">
        <v>5443</v>
      </c>
      <c r="G15593" s="262" t="s">
        <v>2229</v>
      </c>
      <c r="H15593" s="279" t="s">
        <v>4799</v>
      </c>
      <c r="I15593" s="270" t="s">
        <v>2182</v>
      </c>
      <c r="J15593" s="265">
        <v>-747.5</v>
      </c>
      <c r="K15593" s="83" t="str">
        <f>IFERROR(IFERROR(VLOOKUP(I15593,'DE-PARA'!B:D,3,0),VLOOKUP(I15593,'DE-PARA'!C:D,2,0)),"NÃO ENCONTRADO")</f>
        <v>Materiais</v>
      </c>
      <c r="L15593" s="50" t="str">
        <f>VLOOKUP(K15593,'Base -Receita-Despesa'!$B:$AS,1,FALSE)</f>
        <v>Materiais</v>
      </c>
    </row>
    <row r="15594" spans="1:12" x14ac:dyDescent="0.3">
      <c r="A15594" s="82" t="str">
        <f t="shared" ref="A15594:A15657" si="488">IF(K15594="NÃO ENCONTRADO",0,RIGHT(D15594,4))</f>
        <v>2019</v>
      </c>
      <c r="B15594" s="260" t="s">
        <v>2228</v>
      </c>
      <c r="C15594" s="261" t="s">
        <v>138</v>
      </c>
      <c r="D15594" s="74" t="str">
        <f t="shared" si="487"/>
        <v>out/2019</v>
      </c>
      <c r="E15594" s="264">
        <v>43769</v>
      </c>
      <c r="F15594" s="260" t="s">
        <v>250</v>
      </c>
      <c r="G15594" s="260" t="s">
        <v>2229</v>
      </c>
      <c r="H15594" s="265" t="s">
        <v>4797</v>
      </c>
      <c r="I15594" s="265" t="s">
        <v>2171</v>
      </c>
      <c r="J15594" s="266">
        <v>2701.05</v>
      </c>
      <c r="K15594" s="83" t="str">
        <f>IFERROR(IFERROR(VLOOKUP(I15594,'DE-PARA'!B:D,3,0),VLOOKUP(I15594,'DE-PARA'!C:D,2,0)),"NÃO ENCONTRADO")</f>
        <v>Rendimentos sobre Aplicações Financeiras</v>
      </c>
      <c r="L15594" s="50" t="str">
        <f>VLOOKUP(K15594,'Base -Receita-Despesa'!$B:$AS,1,FALSE)</f>
        <v>Rendimentos sobre Aplicações Financeiras</v>
      </c>
    </row>
    <row r="15595" spans="1:12" x14ac:dyDescent="0.3">
      <c r="A15595" s="82" t="str">
        <f t="shared" si="488"/>
        <v>2019</v>
      </c>
      <c r="B15595" s="260" t="s">
        <v>2228</v>
      </c>
      <c r="C15595" s="261" t="s">
        <v>138</v>
      </c>
      <c r="D15595" s="74" t="str">
        <f t="shared" si="487"/>
        <v>out/2019</v>
      </c>
      <c r="E15595" s="264">
        <v>43769</v>
      </c>
      <c r="F15595" s="260" t="s">
        <v>1261</v>
      </c>
      <c r="G15595" s="262" t="s">
        <v>2229</v>
      </c>
      <c r="H15595" s="265" t="s">
        <v>2250</v>
      </c>
      <c r="I15595" s="265" t="s">
        <v>135</v>
      </c>
      <c r="J15595" s="265">
        <v>-9.5</v>
      </c>
      <c r="K15595" s="83" t="str">
        <f>IFERROR(IFERROR(VLOOKUP(I15595,'DE-PARA'!B:D,3,0),VLOOKUP(I15595,'DE-PARA'!C:D,2,0)),"NÃO ENCONTRADO")</f>
        <v>Outras Saídas</v>
      </c>
      <c r="L15595" s="50" t="str">
        <f>VLOOKUP(K15595,'Base -Receita-Despesa'!$B:$AS,1,FALSE)</f>
        <v>Outras Saídas</v>
      </c>
    </row>
    <row r="15596" spans="1:12" x14ac:dyDescent="0.3">
      <c r="A15596" s="82" t="str">
        <f t="shared" si="488"/>
        <v>2019</v>
      </c>
      <c r="B15596" s="260" t="s">
        <v>2228</v>
      </c>
      <c r="C15596" s="261" t="s">
        <v>138</v>
      </c>
      <c r="D15596" s="74" t="str">
        <f t="shared" si="487"/>
        <v>out/2019</v>
      </c>
      <c r="E15596" s="264">
        <v>43769</v>
      </c>
      <c r="F15596" s="260" t="s">
        <v>1261</v>
      </c>
      <c r="G15596" s="262" t="s">
        <v>2229</v>
      </c>
      <c r="H15596" s="265" t="s">
        <v>2250</v>
      </c>
      <c r="I15596" s="265" t="s">
        <v>135</v>
      </c>
      <c r="J15596" s="265">
        <v>-9.5</v>
      </c>
      <c r="K15596" s="83" t="str">
        <f>IFERROR(IFERROR(VLOOKUP(I15596,'DE-PARA'!B:D,3,0),VLOOKUP(I15596,'DE-PARA'!C:D,2,0)),"NÃO ENCONTRADO")</f>
        <v>Outras Saídas</v>
      </c>
      <c r="L15596" s="50" t="str">
        <f>VLOOKUP(K15596,'Base -Receita-Despesa'!$B:$AS,1,FALSE)</f>
        <v>Outras Saídas</v>
      </c>
    </row>
    <row r="15597" spans="1:12" x14ac:dyDescent="0.3">
      <c r="A15597" s="82" t="str">
        <f t="shared" si="488"/>
        <v>2019</v>
      </c>
      <c r="B15597" s="260" t="s">
        <v>2228</v>
      </c>
      <c r="C15597" s="261" t="s">
        <v>138</v>
      </c>
      <c r="D15597" s="74" t="str">
        <f t="shared" si="487"/>
        <v>out/2019</v>
      </c>
      <c r="E15597" s="264">
        <v>43769</v>
      </c>
      <c r="F15597" s="260" t="s">
        <v>1261</v>
      </c>
      <c r="G15597" s="262" t="s">
        <v>2229</v>
      </c>
      <c r="H15597" s="265" t="s">
        <v>2250</v>
      </c>
      <c r="I15597" s="265" t="s">
        <v>135</v>
      </c>
      <c r="J15597" s="265">
        <v>-9.5</v>
      </c>
      <c r="K15597" s="83" t="str">
        <f>IFERROR(IFERROR(VLOOKUP(I15597,'DE-PARA'!B:D,3,0),VLOOKUP(I15597,'DE-PARA'!C:D,2,0)),"NÃO ENCONTRADO")</f>
        <v>Outras Saídas</v>
      </c>
      <c r="L15597" s="50" t="str">
        <f>VLOOKUP(K15597,'Base -Receita-Despesa'!$B:$AS,1,FALSE)</f>
        <v>Outras Saídas</v>
      </c>
    </row>
    <row r="15598" spans="1:12" x14ac:dyDescent="0.3">
      <c r="A15598" s="82" t="str">
        <f t="shared" si="488"/>
        <v>2019</v>
      </c>
      <c r="B15598" s="260" t="s">
        <v>2228</v>
      </c>
      <c r="C15598" s="261" t="s">
        <v>138</v>
      </c>
      <c r="D15598" s="74" t="str">
        <f t="shared" si="487"/>
        <v>out/2019</v>
      </c>
      <c r="E15598" s="264">
        <v>43769</v>
      </c>
      <c r="F15598" s="260" t="s">
        <v>1061</v>
      </c>
      <c r="G15598" s="260" t="s">
        <v>2229</v>
      </c>
      <c r="H15598" s="265" t="s">
        <v>4370</v>
      </c>
      <c r="I15598" s="265" t="s">
        <v>126</v>
      </c>
      <c r="J15598" s="266">
        <v>500000</v>
      </c>
      <c r="K15598" s="83" t="str">
        <f>IFERROR(IFERROR(VLOOKUP(I15598,'DE-PARA'!B:D,3,0),VLOOKUP(I15598,'DE-PARA'!C:D,2,0)),"NÃO ENCONTRADO")</f>
        <v>TEV – Transferências Entre Contas (Entradas)</v>
      </c>
      <c r="L15598" s="50" t="str">
        <f>VLOOKUP(K15598,'Base -Receita-Despesa'!$B:$AS,1,FALSE)</f>
        <v>TEV – Transferências Entre Contas (Entradas)</v>
      </c>
    </row>
    <row r="15599" spans="1:12" x14ac:dyDescent="0.3">
      <c r="A15599" s="82" t="str">
        <f t="shared" si="488"/>
        <v>2019</v>
      </c>
      <c r="B15599" s="260" t="s">
        <v>2240</v>
      </c>
      <c r="C15599" s="261" t="s">
        <v>138</v>
      </c>
      <c r="D15599" s="74" t="str">
        <f t="shared" si="487"/>
        <v>nov/2019</v>
      </c>
      <c r="E15599" s="264">
        <v>43770</v>
      </c>
      <c r="F15599" s="260" t="s">
        <v>1061</v>
      </c>
      <c r="G15599" s="260" t="s">
        <v>2229</v>
      </c>
      <c r="H15599" s="265" t="s">
        <v>4370</v>
      </c>
      <c r="I15599" s="265" t="s">
        <v>126</v>
      </c>
      <c r="J15599" s="266">
        <v>-500000</v>
      </c>
      <c r="K15599" s="83" t="str">
        <f>IFERROR(IFERROR(VLOOKUP(I15599,'DE-PARA'!B:D,3,0),VLOOKUP(I15599,'DE-PARA'!C:D,2,0)),"NÃO ENCONTRADO")</f>
        <v>TEV – Transferências Entre Contas (Entradas)</v>
      </c>
      <c r="L15599" s="50" t="str">
        <f>VLOOKUP(K15599,'Base -Receita-Despesa'!$B:$AS,1,FALSE)</f>
        <v>TEV – Transferências Entre Contas (Entradas)</v>
      </c>
    </row>
    <row r="15600" spans="1:12" x14ac:dyDescent="0.3">
      <c r="A15600" s="82" t="str">
        <f t="shared" si="488"/>
        <v>2019</v>
      </c>
      <c r="B15600" s="260" t="s">
        <v>2240</v>
      </c>
      <c r="C15600" s="261" t="s">
        <v>138</v>
      </c>
      <c r="D15600" s="74" t="str">
        <f t="shared" si="487"/>
        <v>nov/2019</v>
      </c>
      <c r="E15600" s="264">
        <v>43770</v>
      </c>
      <c r="F15600" s="260" t="s">
        <v>1070</v>
      </c>
      <c r="G15600" s="260" t="s">
        <v>2229</v>
      </c>
      <c r="H15600" s="265" t="s">
        <v>1071</v>
      </c>
      <c r="I15600" s="265" t="s">
        <v>2237</v>
      </c>
      <c r="J15600" s="266">
        <v>500000</v>
      </c>
      <c r="K15600" s="83" t="str">
        <f>IFERROR(IFERROR(VLOOKUP(I15600,'DE-PARA'!B:D,3,0),VLOOKUP(I15600,'DE-PARA'!C:D,2,0)),"NÃO ENCONTRADO")</f>
        <v>Entrada Conta Aplicação (+)</v>
      </c>
      <c r="L15600" s="50" t="str">
        <f>VLOOKUP(K15600,'Base -Receita-Despesa'!$B:$AS,1,FALSE)</f>
        <v>ENTRADA CONTA APLICAÇÃO (+)</v>
      </c>
    </row>
    <row r="15601" spans="1:12" x14ac:dyDescent="0.3">
      <c r="A15601" s="82" t="str">
        <f t="shared" si="488"/>
        <v>2019</v>
      </c>
      <c r="B15601" s="260" t="s">
        <v>2228</v>
      </c>
      <c r="C15601" s="261" t="s">
        <v>138</v>
      </c>
      <c r="D15601" s="74" t="str">
        <f t="shared" si="487"/>
        <v>nov/2019</v>
      </c>
      <c r="E15601" s="264">
        <v>43770</v>
      </c>
      <c r="F15601" s="260" t="s">
        <v>1061</v>
      </c>
      <c r="G15601" s="260" t="s">
        <v>2229</v>
      </c>
      <c r="H15601" s="265" t="s">
        <v>4370</v>
      </c>
      <c r="I15601" s="265" t="s">
        <v>126</v>
      </c>
      <c r="J15601" s="266">
        <v>500000</v>
      </c>
      <c r="K15601" s="83" t="str">
        <f>IFERROR(IFERROR(VLOOKUP(I15601,'DE-PARA'!B:D,3,0),VLOOKUP(I15601,'DE-PARA'!C:D,2,0)),"NÃO ENCONTRADO")</f>
        <v>TEV – Transferências Entre Contas (Entradas)</v>
      </c>
      <c r="L15601" s="50" t="str">
        <f>VLOOKUP(K15601,'Base -Receita-Despesa'!$B:$AS,1,FALSE)</f>
        <v>TEV – Transferências Entre Contas (Entradas)</v>
      </c>
    </row>
    <row r="15602" spans="1:12" x14ac:dyDescent="0.3">
      <c r="A15602" s="82" t="str">
        <f t="shared" si="488"/>
        <v>2019</v>
      </c>
      <c r="B15602" s="260" t="s">
        <v>2228</v>
      </c>
      <c r="C15602" s="261" t="s">
        <v>138</v>
      </c>
      <c r="D15602" s="74" t="str">
        <f t="shared" si="487"/>
        <v>nov/2019</v>
      </c>
      <c r="E15602" s="264">
        <v>43770</v>
      </c>
      <c r="F15602" s="262">
        <v>2073979</v>
      </c>
      <c r="G15602" s="262" t="s">
        <v>2229</v>
      </c>
      <c r="H15602" s="270" t="s">
        <v>3364</v>
      </c>
      <c r="I15602" s="270" t="s">
        <v>846</v>
      </c>
      <c r="J15602" s="265">
        <v>-346.3</v>
      </c>
      <c r="K15602" s="83" t="str">
        <f>IFERROR(IFERROR(VLOOKUP(I15602,'DE-PARA'!B:D,3,0),VLOOKUP(I15602,'DE-PARA'!C:D,2,0)),"NÃO ENCONTRADO")</f>
        <v>Pessoal</v>
      </c>
      <c r="L15602" s="50" t="str">
        <f>VLOOKUP(K15602,'Base -Receita-Despesa'!$B:$AS,1,FALSE)</f>
        <v>Pessoal</v>
      </c>
    </row>
    <row r="15603" spans="1:12" x14ac:dyDescent="0.3">
      <c r="A15603" s="82" t="str">
        <f t="shared" si="488"/>
        <v>2019</v>
      </c>
      <c r="B15603" s="260" t="s">
        <v>2228</v>
      </c>
      <c r="C15603" s="261" t="s">
        <v>138</v>
      </c>
      <c r="D15603" s="74" t="str">
        <f t="shared" si="487"/>
        <v>nov/2019</v>
      </c>
      <c r="E15603" s="264">
        <v>43770</v>
      </c>
      <c r="F15603" s="262">
        <v>91</v>
      </c>
      <c r="G15603" s="262" t="s">
        <v>2229</v>
      </c>
      <c r="H15603" s="270" t="s">
        <v>4753</v>
      </c>
      <c r="I15603" s="270" t="s">
        <v>2176</v>
      </c>
      <c r="J15603" s="266">
        <v>-170320.26</v>
      </c>
      <c r="K15603" s="83" t="str">
        <f>IFERROR(IFERROR(VLOOKUP(I15603,'DE-PARA'!B:D,3,0),VLOOKUP(I15603,'DE-PARA'!C:D,2,0)),"NÃO ENCONTRADO")</f>
        <v>Pessoal</v>
      </c>
      <c r="L15603" s="50" t="str">
        <f>VLOOKUP(K15603,'Base -Receita-Despesa'!$B:$AS,1,FALSE)</f>
        <v>Pessoal</v>
      </c>
    </row>
    <row r="15604" spans="1:12" x14ac:dyDescent="0.3">
      <c r="A15604" s="82" t="str">
        <f t="shared" si="488"/>
        <v>2019</v>
      </c>
      <c r="B15604" s="260" t="s">
        <v>2228</v>
      </c>
      <c r="C15604" s="261" t="s">
        <v>138</v>
      </c>
      <c r="D15604" s="74" t="str">
        <f t="shared" si="487"/>
        <v>nov/2019</v>
      </c>
      <c r="E15604" s="264">
        <v>43770</v>
      </c>
      <c r="F15604" s="262">
        <v>87</v>
      </c>
      <c r="G15604" s="262" t="s">
        <v>2229</v>
      </c>
      <c r="H15604" s="270" t="s">
        <v>4753</v>
      </c>
      <c r="I15604" s="270" t="s">
        <v>2176</v>
      </c>
      <c r="J15604" s="266">
        <v>-436806.62</v>
      </c>
      <c r="K15604" s="83" t="str">
        <f>IFERROR(IFERROR(VLOOKUP(I15604,'DE-PARA'!B:D,3,0),VLOOKUP(I15604,'DE-PARA'!C:D,2,0)),"NÃO ENCONTRADO")</f>
        <v>Pessoal</v>
      </c>
      <c r="L15604" s="50" t="str">
        <f>VLOOKUP(K15604,'Base -Receita-Despesa'!$B:$AS,1,FALSE)</f>
        <v>Pessoal</v>
      </c>
    </row>
    <row r="15605" spans="1:12" x14ac:dyDescent="0.3">
      <c r="A15605" s="82" t="str">
        <f t="shared" si="488"/>
        <v>2019</v>
      </c>
      <c r="B15605" s="260" t="s">
        <v>2228</v>
      </c>
      <c r="C15605" s="261" t="s">
        <v>138</v>
      </c>
      <c r="D15605" s="74" t="str">
        <f t="shared" si="487"/>
        <v>nov/2019</v>
      </c>
      <c r="E15605" s="264">
        <v>43770</v>
      </c>
      <c r="F15605" s="262">
        <v>89</v>
      </c>
      <c r="G15605" s="262" t="s">
        <v>2229</v>
      </c>
      <c r="H15605" s="270" t="s">
        <v>4753</v>
      </c>
      <c r="I15605" s="270" t="s">
        <v>2176</v>
      </c>
      <c r="J15605" s="266">
        <v>-9640.27</v>
      </c>
      <c r="K15605" s="83" t="str">
        <f>IFERROR(IFERROR(VLOOKUP(I15605,'DE-PARA'!B:D,3,0),VLOOKUP(I15605,'DE-PARA'!C:D,2,0)),"NÃO ENCONTRADO")</f>
        <v>Pessoal</v>
      </c>
      <c r="L15605" s="50" t="str">
        <f>VLOOKUP(K15605,'Base -Receita-Despesa'!$B:$AS,1,FALSE)</f>
        <v>Pessoal</v>
      </c>
    </row>
    <row r="15606" spans="1:12" x14ac:dyDescent="0.3">
      <c r="A15606" s="82" t="str">
        <f t="shared" si="488"/>
        <v>2019</v>
      </c>
      <c r="B15606" s="260" t="s">
        <v>2228</v>
      </c>
      <c r="C15606" s="261" t="s">
        <v>138</v>
      </c>
      <c r="D15606" s="74" t="str">
        <f t="shared" si="487"/>
        <v>nov/2019</v>
      </c>
      <c r="E15606" s="264">
        <v>43770</v>
      </c>
      <c r="F15606" s="262">
        <v>90</v>
      </c>
      <c r="G15606" s="262" t="s">
        <v>2229</v>
      </c>
      <c r="H15606" s="270" t="s">
        <v>4753</v>
      </c>
      <c r="I15606" s="270" t="s">
        <v>2176</v>
      </c>
      <c r="J15606" s="266">
        <v>-18679.900000000001</v>
      </c>
      <c r="K15606" s="83" t="str">
        <f>IFERROR(IFERROR(VLOOKUP(I15606,'DE-PARA'!B:D,3,0),VLOOKUP(I15606,'DE-PARA'!C:D,2,0)),"NÃO ENCONTRADO")</f>
        <v>Pessoal</v>
      </c>
      <c r="L15606" s="50" t="str">
        <f>VLOOKUP(K15606,'Base -Receita-Despesa'!$B:$AS,1,FALSE)</f>
        <v>Pessoal</v>
      </c>
    </row>
    <row r="15607" spans="1:12" x14ac:dyDescent="0.3">
      <c r="A15607" s="82" t="str">
        <f t="shared" si="488"/>
        <v>2019</v>
      </c>
      <c r="B15607" s="260" t="s">
        <v>2228</v>
      </c>
      <c r="C15607" s="261" t="s">
        <v>138</v>
      </c>
      <c r="D15607" s="74" t="str">
        <f t="shared" si="487"/>
        <v>nov/2019</v>
      </c>
      <c r="E15607" s="264">
        <v>43770</v>
      </c>
      <c r="F15607" s="262">
        <v>86</v>
      </c>
      <c r="G15607" s="262" t="s">
        <v>2229</v>
      </c>
      <c r="H15607" s="270" t="s">
        <v>4753</v>
      </c>
      <c r="I15607" s="270" t="s">
        <v>2176</v>
      </c>
      <c r="J15607" s="266">
        <v>-368441.73</v>
      </c>
      <c r="K15607" s="83" t="str">
        <f>IFERROR(IFERROR(VLOOKUP(I15607,'DE-PARA'!B:D,3,0),VLOOKUP(I15607,'DE-PARA'!C:D,2,0)),"NÃO ENCONTRADO")</f>
        <v>Pessoal</v>
      </c>
      <c r="L15607" s="50" t="str">
        <f>VLOOKUP(K15607,'Base -Receita-Despesa'!$B:$AS,1,FALSE)</f>
        <v>Pessoal</v>
      </c>
    </row>
    <row r="15608" spans="1:12" x14ac:dyDescent="0.3">
      <c r="A15608" s="82" t="str">
        <f t="shared" si="488"/>
        <v>2019</v>
      </c>
      <c r="B15608" s="260" t="s">
        <v>2228</v>
      </c>
      <c r="C15608" s="261" t="s">
        <v>138</v>
      </c>
      <c r="D15608" s="74" t="str">
        <f t="shared" si="487"/>
        <v>nov/2019</v>
      </c>
      <c r="E15608" s="264">
        <v>43770</v>
      </c>
      <c r="F15608" s="262">
        <v>859</v>
      </c>
      <c r="G15608" s="262" t="s">
        <v>2229</v>
      </c>
      <c r="H15608" s="270" t="s">
        <v>4589</v>
      </c>
      <c r="I15608" s="270" t="s">
        <v>2209</v>
      </c>
      <c r="J15608" s="265">
        <v>-373.59</v>
      </c>
      <c r="K15608" s="83" t="str">
        <f>IFERROR(IFERROR(VLOOKUP(I15608,'DE-PARA'!B:D,3,0),VLOOKUP(I15608,'DE-PARA'!C:D,2,0)),"NÃO ENCONTRADO")</f>
        <v>Despesas com Viagens</v>
      </c>
      <c r="L15608" s="50" t="str">
        <f>VLOOKUP(K15608,'Base -Receita-Despesa'!$B:$AS,1,FALSE)</f>
        <v>Despesas com Viagens</v>
      </c>
    </row>
    <row r="15609" spans="1:12" x14ac:dyDescent="0.3">
      <c r="A15609" s="82" t="str">
        <f t="shared" si="488"/>
        <v>2019</v>
      </c>
      <c r="B15609" s="260" t="s">
        <v>2228</v>
      </c>
      <c r="C15609" s="261" t="s">
        <v>138</v>
      </c>
      <c r="D15609" s="74" t="str">
        <f t="shared" si="487"/>
        <v>nov/2019</v>
      </c>
      <c r="E15609" s="264">
        <v>43770</v>
      </c>
      <c r="F15609" s="262" t="s">
        <v>2471</v>
      </c>
      <c r="G15609" s="262" t="s">
        <v>2229</v>
      </c>
      <c r="H15609" s="270" t="s">
        <v>2362</v>
      </c>
      <c r="I15609" s="270" t="s">
        <v>439</v>
      </c>
      <c r="J15609" s="265">
        <v>-998</v>
      </c>
      <c r="K15609" s="83" t="str">
        <f>IFERROR(IFERROR(VLOOKUP(I15609,'DE-PARA'!B:D,3,0),VLOOKUP(I15609,'DE-PARA'!C:D,2,0)),"NÃO ENCONTRADO")</f>
        <v>Aluguéis</v>
      </c>
      <c r="L15609" s="50" t="str">
        <f>VLOOKUP(K15609,'Base -Receita-Despesa'!$B:$AS,1,FALSE)</f>
        <v>Aluguéis</v>
      </c>
    </row>
    <row r="15610" spans="1:12" x14ac:dyDescent="0.3">
      <c r="A15610" s="82" t="str">
        <f t="shared" si="488"/>
        <v>2019</v>
      </c>
      <c r="B15610" s="260" t="s">
        <v>2228</v>
      </c>
      <c r="C15610" s="261" t="s">
        <v>138</v>
      </c>
      <c r="D15610" s="74" t="str">
        <f t="shared" si="487"/>
        <v>nov/2019</v>
      </c>
      <c r="E15610" s="264">
        <v>43770</v>
      </c>
      <c r="F15610" s="262">
        <v>1808</v>
      </c>
      <c r="G15610" s="262" t="s">
        <v>2229</v>
      </c>
      <c r="H15610" s="270" t="s">
        <v>2328</v>
      </c>
      <c r="I15610" s="270" t="s">
        <v>145</v>
      </c>
      <c r="J15610" s="266">
        <v>-3500</v>
      </c>
      <c r="K15610" s="83" t="str">
        <f>IFERROR(IFERROR(VLOOKUP(I15610,'DE-PARA'!B:D,3,0),VLOOKUP(I15610,'DE-PARA'!C:D,2,0)),"NÃO ENCONTRADO")</f>
        <v>Serviços</v>
      </c>
      <c r="L15610" s="50" t="str">
        <f>VLOOKUP(K15610,'Base -Receita-Despesa'!$B:$AS,1,FALSE)</f>
        <v>Serviços</v>
      </c>
    </row>
    <row r="15611" spans="1:12" x14ac:dyDescent="0.3">
      <c r="A15611" s="82" t="str">
        <f t="shared" si="488"/>
        <v>2019</v>
      </c>
      <c r="B15611" s="260" t="s">
        <v>2228</v>
      </c>
      <c r="C15611" s="261" t="s">
        <v>138</v>
      </c>
      <c r="D15611" s="74" t="str">
        <f t="shared" si="487"/>
        <v>nov/2019</v>
      </c>
      <c r="E15611" s="264">
        <v>43770</v>
      </c>
      <c r="F15611" s="262">
        <v>28</v>
      </c>
      <c r="G15611" s="262" t="s">
        <v>2324</v>
      </c>
      <c r="H15611" s="270" t="s">
        <v>4800</v>
      </c>
      <c r="I15611" s="270" t="s">
        <v>2217</v>
      </c>
      <c r="J15611" s="275">
        <v>-3346</v>
      </c>
      <c r="K15611" s="83" t="str">
        <f>IFERROR(IFERROR(VLOOKUP(I15611,'DE-PARA'!B:D,3,0),VLOOKUP(I15611,'DE-PARA'!C:D,2,0)),"NÃO ENCONTRADO")</f>
        <v>Investimentos</v>
      </c>
      <c r="L15611" s="50" t="str">
        <f>VLOOKUP(K15611,'Base -Receita-Despesa'!$B:$AS,1,FALSE)</f>
        <v>Investimentos</v>
      </c>
    </row>
    <row r="15612" spans="1:12" x14ac:dyDescent="0.3">
      <c r="A15612" s="82" t="str">
        <f t="shared" si="488"/>
        <v>2019</v>
      </c>
      <c r="B15612" s="260" t="s">
        <v>2228</v>
      </c>
      <c r="C15612" s="261" t="s">
        <v>138</v>
      </c>
      <c r="D15612" s="74" t="str">
        <f t="shared" si="487"/>
        <v>nov/2019</v>
      </c>
      <c r="E15612" s="264">
        <v>43770</v>
      </c>
      <c r="F15612" s="262">
        <v>28</v>
      </c>
      <c r="G15612" s="262" t="s">
        <v>2238</v>
      </c>
      <c r="H15612" s="270" t="s">
        <v>4800</v>
      </c>
      <c r="I15612" s="270" t="s">
        <v>2217</v>
      </c>
      <c r="J15612" s="275">
        <v>-3346</v>
      </c>
      <c r="K15612" s="83" t="str">
        <f>IFERROR(IFERROR(VLOOKUP(I15612,'DE-PARA'!B:D,3,0),VLOOKUP(I15612,'DE-PARA'!C:D,2,0)),"NÃO ENCONTRADO")</f>
        <v>Investimentos</v>
      </c>
      <c r="L15612" s="50" t="str">
        <f>VLOOKUP(K15612,'Base -Receita-Despesa'!$B:$AS,1,FALSE)</f>
        <v>Investimentos</v>
      </c>
    </row>
    <row r="15613" spans="1:12" x14ac:dyDescent="0.3">
      <c r="A15613" s="82" t="str">
        <f t="shared" si="488"/>
        <v>2019</v>
      </c>
      <c r="B15613" s="260" t="s">
        <v>2228</v>
      </c>
      <c r="C15613" s="261" t="s">
        <v>138</v>
      </c>
      <c r="D15613" s="74" t="str">
        <f t="shared" si="487"/>
        <v>nov/2019</v>
      </c>
      <c r="E15613" s="264">
        <v>43770</v>
      </c>
      <c r="F15613" s="262" t="s">
        <v>3376</v>
      </c>
      <c r="G15613" s="262" t="s">
        <v>2229</v>
      </c>
      <c r="H15613" s="270" t="s">
        <v>4801</v>
      </c>
      <c r="I15613" s="270" t="s">
        <v>130</v>
      </c>
      <c r="J15613" s="265">
        <v>-686.88</v>
      </c>
      <c r="K15613" s="83" t="str">
        <f>IFERROR(IFERROR(VLOOKUP(I15613,'DE-PARA'!B:D,3,0),VLOOKUP(I15613,'DE-PARA'!C:D,2,0)),"NÃO ENCONTRADO")</f>
        <v>Rescisões Trabalhistas</v>
      </c>
      <c r="L15613" s="50" t="str">
        <f>VLOOKUP(K15613,'Base -Receita-Despesa'!$B:$AS,1,FALSE)</f>
        <v>Rescisões Trabalhistas</v>
      </c>
    </row>
    <row r="15614" spans="1:12" x14ac:dyDescent="0.3">
      <c r="A15614" s="82" t="str">
        <f t="shared" si="488"/>
        <v>2019</v>
      </c>
      <c r="B15614" s="260" t="s">
        <v>2228</v>
      </c>
      <c r="C15614" s="261" t="s">
        <v>138</v>
      </c>
      <c r="D15614" s="74" t="str">
        <f t="shared" si="487"/>
        <v>nov/2019</v>
      </c>
      <c r="E15614" s="264">
        <v>43770</v>
      </c>
      <c r="F15614" s="260" t="s">
        <v>1261</v>
      </c>
      <c r="G15614" s="262" t="s">
        <v>2229</v>
      </c>
      <c r="H15614" s="265" t="s">
        <v>2250</v>
      </c>
      <c r="I15614" s="265" t="s">
        <v>135</v>
      </c>
      <c r="J15614" s="265">
        <v>-9.5</v>
      </c>
      <c r="K15614" s="83" t="str">
        <f>IFERROR(IFERROR(VLOOKUP(I15614,'DE-PARA'!B:D,3,0),VLOOKUP(I15614,'DE-PARA'!C:D,2,0)),"NÃO ENCONTRADO")</f>
        <v>Outras Saídas</v>
      </c>
      <c r="L15614" s="50" t="str">
        <f>VLOOKUP(K15614,'Base -Receita-Despesa'!$B:$AS,1,FALSE)</f>
        <v>Outras Saídas</v>
      </c>
    </row>
    <row r="15615" spans="1:12" x14ac:dyDescent="0.3">
      <c r="A15615" s="82" t="str">
        <f t="shared" si="488"/>
        <v>2019</v>
      </c>
      <c r="B15615" s="260" t="s">
        <v>2228</v>
      </c>
      <c r="C15615" s="261" t="s">
        <v>138</v>
      </c>
      <c r="D15615" s="74" t="str">
        <f t="shared" si="487"/>
        <v>nov/2019</v>
      </c>
      <c r="E15615" s="264">
        <v>43770</v>
      </c>
      <c r="F15615" s="260" t="s">
        <v>1261</v>
      </c>
      <c r="G15615" s="262" t="s">
        <v>2229</v>
      </c>
      <c r="H15615" s="265" t="s">
        <v>2250</v>
      </c>
      <c r="I15615" s="265" t="s">
        <v>135</v>
      </c>
      <c r="J15615" s="265">
        <v>-9.5</v>
      </c>
      <c r="K15615" s="83" t="str">
        <f>IFERROR(IFERROR(VLOOKUP(I15615,'DE-PARA'!B:D,3,0),VLOOKUP(I15615,'DE-PARA'!C:D,2,0)),"NÃO ENCONTRADO")</f>
        <v>Outras Saídas</v>
      </c>
      <c r="L15615" s="50" t="str">
        <f>VLOOKUP(K15615,'Base -Receita-Despesa'!$B:$AS,1,FALSE)</f>
        <v>Outras Saídas</v>
      </c>
    </row>
    <row r="15616" spans="1:12" x14ac:dyDescent="0.3">
      <c r="A15616" s="82" t="str">
        <f t="shared" si="488"/>
        <v>2019</v>
      </c>
      <c r="B15616" s="260" t="s">
        <v>2228</v>
      </c>
      <c r="C15616" s="261" t="s">
        <v>138</v>
      </c>
      <c r="D15616" s="74" t="str">
        <f t="shared" si="487"/>
        <v>nov/2019</v>
      </c>
      <c r="E15616" s="264">
        <v>43770</v>
      </c>
      <c r="F15616" s="260" t="s">
        <v>1261</v>
      </c>
      <c r="G15616" s="262" t="s">
        <v>2229</v>
      </c>
      <c r="H15616" s="265" t="s">
        <v>2250</v>
      </c>
      <c r="I15616" s="265" t="s">
        <v>135</v>
      </c>
      <c r="J15616" s="265">
        <v>-9.5</v>
      </c>
      <c r="K15616" s="83" t="str">
        <f>IFERROR(IFERROR(VLOOKUP(I15616,'DE-PARA'!B:D,3,0),VLOOKUP(I15616,'DE-PARA'!C:D,2,0)),"NÃO ENCONTRADO")</f>
        <v>Outras Saídas</v>
      </c>
      <c r="L15616" s="50" t="str">
        <f>VLOOKUP(K15616,'Base -Receita-Despesa'!$B:$AS,1,FALSE)</f>
        <v>Outras Saídas</v>
      </c>
    </row>
    <row r="15617" spans="1:12" x14ac:dyDescent="0.3">
      <c r="A15617" s="82" t="str">
        <f t="shared" si="488"/>
        <v>2019</v>
      </c>
      <c r="B15617" s="260" t="s">
        <v>2228</v>
      </c>
      <c r="C15617" s="261" t="s">
        <v>138</v>
      </c>
      <c r="D15617" s="74" t="str">
        <f t="shared" si="487"/>
        <v>nov/2019</v>
      </c>
      <c r="E15617" s="264">
        <v>43770</v>
      </c>
      <c r="F15617" s="260" t="s">
        <v>1261</v>
      </c>
      <c r="G15617" s="262" t="s">
        <v>2229</v>
      </c>
      <c r="H15617" s="265" t="s">
        <v>2250</v>
      </c>
      <c r="I15617" s="265" t="s">
        <v>135</v>
      </c>
      <c r="J15617" s="265">
        <v>-9.5</v>
      </c>
      <c r="K15617" s="83" t="str">
        <f>IFERROR(IFERROR(VLOOKUP(I15617,'DE-PARA'!B:D,3,0),VLOOKUP(I15617,'DE-PARA'!C:D,2,0)),"NÃO ENCONTRADO")</f>
        <v>Outras Saídas</v>
      </c>
      <c r="L15617" s="50" t="str">
        <f>VLOOKUP(K15617,'Base -Receita-Despesa'!$B:$AS,1,FALSE)</f>
        <v>Outras Saídas</v>
      </c>
    </row>
    <row r="15618" spans="1:12" x14ac:dyDescent="0.3">
      <c r="A15618" s="82" t="str">
        <f t="shared" si="488"/>
        <v>2019</v>
      </c>
      <c r="B15618" s="260" t="s">
        <v>2228</v>
      </c>
      <c r="C15618" s="261" t="s">
        <v>138</v>
      </c>
      <c r="D15618" s="74" t="str">
        <f t="shared" si="487"/>
        <v>nov/2019</v>
      </c>
      <c r="E15618" s="264">
        <v>43770</v>
      </c>
      <c r="F15618" s="260" t="s">
        <v>1261</v>
      </c>
      <c r="G15618" s="262" t="s">
        <v>2229</v>
      </c>
      <c r="H15618" s="265" t="s">
        <v>2250</v>
      </c>
      <c r="I15618" s="265" t="s">
        <v>135</v>
      </c>
      <c r="J15618" s="265">
        <v>-9.5</v>
      </c>
      <c r="K15618" s="83" t="str">
        <f>IFERROR(IFERROR(VLOOKUP(I15618,'DE-PARA'!B:D,3,0),VLOOKUP(I15618,'DE-PARA'!C:D,2,0)),"NÃO ENCONTRADO")</f>
        <v>Outras Saídas</v>
      </c>
      <c r="L15618" s="50" t="str">
        <f>VLOOKUP(K15618,'Base -Receita-Despesa'!$B:$AS,1,FALSE)</f>
        <v>Outras Saídas</v>
      </c>
    </row>
    <row r="15619" spans="1:12" x14ac:dyDescent="0.3">
      <c r="A15619" s="82" t="str">
        <f t="shared" si="488"/>
        <v>2019</v>
      </c>
      <c r="B15619" s="260" t="s">
        <v>2228</v>
      </c>
      <c r="C15619" s="261" t="s">
        <v>138</v>
      </c>
      <c r="D15619" s="74" t="str">
        <f t="shared" si="487"/>
        <v>nov/2019</v>
      </c>
      <c r="E15619" s="264">
        <v>43770</v>
      </c>
      <c r="F15619" s="260" t="s">
        <v>1261</v>
      </c>
      <c r="G15619" s="262" t="s">
        <v>2229</v>
      </c>
      <c r="H15619" s="265" t="s">
        <v>2250</v>
      </c>
      <c r="I15619" s="265" t="s">
        <v>135</v>
      </c>
      <c r="J15619" s="265">
        <v>-9.5</v>
      </c>
      <c r="K15619" s="83" t="str">
        <f>IFERROR(IFERROR(VLOOKUP(I15619,'DE-PARA'!B:D,3,0),VLOOKUP(I15619,'DE-PARA'!C:D,2,0)),"NÃO ENCONTRADO")</f>
        <v>Outras Saídas</v>
      </c>
      <c r="L15619" s="50" t="str">
        <f>VLOOKUP(K15619,'Base -Receita-Despesa'!$B:$AS,1,FALSE)</f>
        <v>Outras Saídas</v>
      </c>
    </row>
    <row r="15620" spans="1:12" x14ac:dyDescent="0.3">
      <c r="A15620" s="82" t="str">
        <f t="shared" si="488"/>
        <v>2019</v>
      </c>
      <c r="B15620" s="260" t="s">
        <v>2228</v>
      </c>
      <c r="C15620" s="261" t="s">
        <v>138</v>
      </c>
      <c r="D15620" s="74" t="str">
        <f t="shared" ref="D15620:D15683" si="489">TEXT(E15620,"mmm/aaaa")</f>
        <v>nov/2019</v>
      </c>
      <c r="E15620" s="264">
        <v>43770</v>
      </c>
      <c r="F15620" s="260" t="s">
        <v>1261</v>
      </c>
      <c r="G15620" s="262" t="s">
        <v>2229</v>
      </c>
      <c r="H15620" s="265" t="s">
        <v>2250</v>
      </c>
      <c r="I15620" s="265" t="s">
        <v>135</v>
      </c>
      <c r="J15620" s="265">
        <v>-9.5</v>
      </c>
      <c r="K15620" s="83" t="str">
        <f>IFERROR(IFERROR(VLOOKUP(I15620,'DE-PARA'!B:D,3,0),VLOOKUP(I15620,'DE-PARA'!C:D,2,0)),"NÃO ENCONTRADO")</f>
        <v>Outras Saídas</v>
      </c>
      <c r="L15620" s="50" t="str">
        <f>VLOOKUP(K15620,'Base -Receita-Despesa'!$B:$AS,1,FALSE)</f>
        <v>Outras Saídas</v>
      </c>
    </row>
    <row r="15621" spans="1:12" x14ac:dyDescent="0.3">
      <c r="A15621" s="82" t="str">
        <f t="shared" si="488"/>
        <v>2019</v>
      </c>
      <c r="B15621" s="260" t="s">
        <v>2228</v>
      </c>
      <c r="C15621" s="261" t="s">
        <v>138</v>
      </c>
      <c r="D15621" s="74" t="str">
        <f t="shared" si="489"/>
        <v>nov/2019</v>
      </c>
      <c r="E15621" s="264">
        <v>43770</v>
      </c>
      <c r="F15621" s="260" t="s">
        <v>1070</v>
      </c>
      <c r="G15621" s="262" t="s">
        <v>2229</v>
      </c>
      <c r="H15621" s="265" t="s">
        <v>1071</v>
      </c>
      <c r="I15621" s="265" t="s">
        <v>2237</v>
      </c>
      <c r="J15621" s="266">
        <v>19050.3</v>
      </c>
      <c r="K15621" s="83" t="str">
        <f>IFERROR(IFERROR(VLOOKUP(I15621,'DE-PARA'!B:D,3,0),VLOOKUP(I15621,'DE-PARA'!C:D,2,0)),"NÃO ENCONTRADO")</f>
        <v>Entrada Conta Aplicação (+)</v>
      </c>
      <c r="L15621" s="50" t="str">
        <f>VLOOKUP(K15621,'Base -Receita-Despesa'!$B:$AS,1,FALSE)</f>
        <v>ENTRADA CONTA APLICAÇÃO (+)</v>
      </c>
    </row>
    <row r="15622" spans="1:12" x14ac:dyDescent="0.3">
      <c r="A15622" s="82" t="str">
        <f t="shared" si="488"/>
        <v>2019</v>
      </c>
      <c r="B15622" s="260" t="s">
        <v>2240</v>
      </c>
      <c r="C15622" s="261" t="s">
        <v>138</v>
      </c>
      <c r="D15622" s="74" t="str">
        <f t="shared" si="489"/>
        <v>nov/2019</v>
      </c>
      <c r="E15622" s="264">
        <v>43773</v>
      </c>
      <c r="F15622" s="260" t="s">
        <v>1061</v>
      </c>
      <c r="G15622" s="260" t="s">
        <v>2229</v>
      </c>
      <c r="H15622" s="265" t="s">
        <v>4370</v>
      </c>
      <c r="I15622" s="265" t="s">
        <v>126</v>
      </c>
      <c r="J15622" s="266">
        <v>-500000</v>
      </c>
      <c r="K15622" s="83" t="str">
        <f>IFERROR(IFERROR(VLOOKUP(I15622,'DE-PARA'!B:D,3,0),VLOOKUP(I15622,'DE-PARA'!C:D,2,0)),"NÃO ENCONTRADO")</f>
        <v>TEV – Transferências Entre Contas (Entradas)</v>
      </c>
      <c r="L15622" s="50" t="str">
        <f>VLOOKUP(K15622,'Base -Receita-Despesa'!$B:$AS,1,FALSE)</f>
        <v>TEV – Transferências Entre Contas (Entradas)</v>
      </c>
    </row>
    <row r="15623" spans="1:12" x14ac:dyDescent="0.3">
      <c r="A15623" s="82" t="str">
        <f t="shared" si="488"/>
        <v>2019</v>
      </c>
      <c r="B15623" s="260" t="s">
        <v>2240</v>
      </c>
      <c r="C15623" s="261" t="s">
        <v>138</v>
      </c>
      <c r="D15623" s="74" t="str">
        <f t="shared" si="489"/>
        <v>nov/2019</v>
      </c>
      <c r="E15623" s="264">
        <v>43773</v>
      </c>
      <c r="F15623" s="260" t="s">
        <v>1070</v>
      </c>
      <c r="G15623" s="260" t="s">
        <v>2229</v>
      </c>
      <c r="H15623" s="265" t="s">
        <v>1071</v>
      </c>
      <c r="I15623" s="265" t="s">
        <v>2237</v>
      </c>
      <c r="J15623" s="266">
        <v>500000</v>
      </c>
      <c r="K15623" s="83" t="str">
        <f>IFERROR(IFERROR(VLOOKUP(I15623,'DE-PARA'!B:D,3,0),VLOOKUP(I15623,'DE-PARA'!C:D,2,0)),"NÃO ENCONTRADO")</f>
        <v>Entrada Conta Aplicação (+)</v>
      </c>
      <c r="L15623" s="50" t="str">
        <f>VLOOKUP(K15623,'Base -Receita-Despesa'!$B:$AS,1,FALSE)</f>
        <v>ENTRADA CONTA APLICAÇÃO (+)</v>
      </c>
    </row>
    <row r="15624" spans="1:12" x14ac:dyDescent="0.3">
      <c r="A15624" s="82" t="str">
        <f t="shared" si="488"/>
        <v>2019</v>
      </c>
      <c r="B15624" s="260" t="s">
        <v>2228</v>
      </c>
      <c r="C15624" s="261" t="s">
        <v>138</v>
      </c>
      <c r="D15624" s="74" t="str">
        <f t="shared" si="489"/>
        <v>nov/2019</v>
      </c>
      <c r="E15624" s="264">
        <v>43773</v>
      </c>
      <c r="F15624" s="260" t="s">
        <v>4374</v>
      </c>
      <c r="G15624" s="260" t="s">
        <v>2229</v>
      </c>
      <c r="H15624" s="265" t="s">
        <v>4374</v>
      </c>
      <c r="I15624" s="265" t="s">
        <v>1064</v>
      </c>
      <c r="J15624" s="266">
        <v>-163550.20000000001</v>
      </c>
      <c r="K15624" s="83" t="str">
        <f>IFERROR(IFERROR(VLOOKUP(I15624,'DE-PARA'!B:D,3,0),VLOOKUP(I15624,'DE-PARA'!C:D,2,0)),"NÃO ENCONTRADO")</f>
        <v>Saídas Da C/A Por Regates (-)</v>
      </c>
      <c r="L15624" s="50" t="str">
        <f>VLOOKUP(K15624,'Base -Receita-Despesa'!$B:$AS,1,FALSE)</f>
        <v>SAÍDAS DA C/A POR REGATES (-)</v>
      </c>
    </row>
    <row r="15625" spans="1:12" x14ac:dyDescent="0.3">
      <c r="A15625" s="82" t="str">
        <f t="shared" si="488"/>
        <v>2019</v>
      </c>
      <c r="B15625" s="260" t="s">
        <v>2228</v>
      </c>
      <c r="C15625" s="261" t="s">
        <v>138</v>
      </c>
      <c r="D15625" s="74" t="str">
        <f t="shared" si="489"/>
        <v>nov/2019</v>
      </c>
      <c r="E15625" s="264">
        <v>43773</v>
      </c>
      <c r="F15625" s="262" t="s">
        <v>139</v>
      </c>
      <c r="G15625" s="262" t="s">
        <v>2229</v>
      </c>
      <c r="H15625" s="265" t="s">
        <v>4802</v>
      </c>
      <c r="I15625" s="270" t="s">
        <v>141</v>
      </c>
      <c r="J15625" s="275">
        <v>1135.49</v>
      </c>
      <c r="K15625" s="83" t="str">
        <f>IFERROR(IFERROR(VLOOKUP(I15625,'DE-PARA'!B:D,3,0),VLOOKUP(I15625,'DE-PARA'!C:D,2,0)),"NÃO ENCONTRADO")</f>
        <v>Pessoal</v>
      </c>
      <c r="L15625" s="50" t="str">
        <f>VLOOKUP(K15625,'Base -Receita-Despesa'!$B:$AS,1,FALSE)</f>
        <v>Pessoal</v>
      </c>
    </row>
    <row r="15626" spans="1:12" x14ac:dyDescent="0.3">
      <c r="A15626" s="82" t="str">
        <f t="shared" si="488"/>
        <v>2019</v>
      </c>
      <c r="B15626" s="260" t="s">
        <v>2228</v>
      </c>
      <c r="C15626" s="261" t="s">
        <v>138</v>
      </c>
      <c r="D15626" s="74" t="str">
        <f t="shared" si="489"/>
        <v>nov/2019</v>
      </c>
      <c r="E15626" s="264">
        <v>43773</v>
      </c>
      <c r="F15626" s="262" t="s">
        <v>139</v>
      </c>
      <c r="G15626" s="262" t="s">
        <v>2229</v>
      </c>
      <c r="H15626" s="265" t="s">
        <v>4803</v>
      </c>
      <c r="I15626" s="270" t="s">
        <v>141</v>
      </c>
      <c r="J15626" s="275">
        <v>1042.21</v>
      </c>
      <c r="K15626" s="83" t="str">
        <f>IFERROR(IFERROR(VLOOKUP(I15626,'DE-PARA'!B:D,3,0),VLOOKUP(I15626,'DE-PARA'!C:D,2,0)),"NÃO ENCONTRADO")</f>
        <v>Pessoal</v>
      </c>
      <c r="L15626" s="50" t="str">
        <f>VLOOKUP(K15626,'Base -Receita-Despesa'!$B:$AS,1,FALSE)</f>
        <v>Pessoal</v>
      </c>
    </row>
    <row r="15627" spans="1:12" x14ac:dyDescent="0.3">
      <c r="A15627" s="82" t="str">
        <f t="shared" si="488"/>
        <v>2019</v>
      </c>
      <c r="B15627" s="260" t="s">
        <v>2228</v>
      </c>
      <c r="C15627" s="261" t="s">
        <v>138</v>
      </c>
      <c r="D15627" s="74" t="str">
        <f t="shared" si="489"/>
        <v>nov/2019</v>
      </c>
      <c r="E15627" s="264">
        <v>43773</v>
      </c>
      <c r="F15627" s="260" t="s">
        <v>1061</v>
      </c>
      <c r="G15627" s="260" t="s">
        <v>2229</v>
      </c>
      <c r="H15627" s="265" t="s">
        <v>4370</v>
      </c>
      <c r="I15627" s="265" t="s">
        <v>126</v>
      </c>
      <c r="J15627" s="266">
        <v>500000</v>
      </c>
      <c r="K15627" s="83" t="str">
        <f>IFERROR(IFERROR(VLOOKUP(I15627,'DE-PARA'!B:D,3,0),VLOOKUP(I15627,'DE-PARA'!C:D,2,0)),"NÃO ENCONTRADO")</f>
        <v>TEV – Transferências Entre Contas (Entradas)</v>
      </c>
      <c r="L15627" s="50" t="str">
        <f>VLOOKUP(K15627,'Base -Receita-Despesa'!$B:$AS,1,FALSE)</f>
        <v>TEV – Transferências Entre Contas (Entradas)</v>
      </c>
    </row>
    <row r="15628" spans="1:12" x14ac:dyDescent="0.3">
      <c r="A15628" s="82" t="str">
        <f t="shared" si="488"/>
        <v>2019</v>
      </c>
      <c r="B15628" s="260" t="s">
        <v>2228</v>
      </c>
      <c r="C15628" s="261" t="s">
        <v>138</v>
      </c>
      <c r="D15628" s="74" t="str">
        <f t="shared" si="489"/>
        <v>nov/2019</v>
      </c>
      <c r="E15628" s="264">
        <v>43773</v>
      </c>
      <c r="F15628" s="262">
        <v>38911</v>
      </c>
      <c r="G15628" s="262" t="s">
        <v>2229</v>
      </c>
      <c r="H15628" s="270" t="s">
        <v>4743</v>
      </c>
      <c r="I15628" s="270" t="s">
        <v>120</v>
      </c>
      <c r="J15628" s="266">
        <v>-1574.64</v>
      </c>
      <c r="K15628" s="83" t="str">
        <f>IFERROR(IFERROR(VLOOKUP(I15628,'DE-PARA'!B:D,3,0),VLOOKUP(I15628,'DE-PARA'!C:D,2,0)),"NÃO ENCONTRADO")</f>
        <v>Serviços</v>
      </c>
      <c r="L15628" s="50" t="str">
        <f>VLOOKUP(K15628,'Base -Receita-Despesa'!$B:$AS,1,FALSE)</f>
        <v>Serviços</v>
      </c>
    </row>
    <row r="15629" spans="1:12" x14ac:dyDescent="0.3">
      <c r="A15629" s="82" t="str">
        <f t="shared" si="488"/>
        <v>2019</v>
      </c>
      <c r="B15629" s="260" t="s">
        <v>2228</v>
      </c>
      <c r="C15629" s="261" t="s">
        <v>138</v>
      </c>
      <c r="D15629" s="74" t="str">
        <f t="shared" si="489"/>
        <v>nov/2019</v>
      </c>
      <c r="E15629" s="264">
        <v>43773</v>
      </c>
      <c r="F15629" s="262">
        <v>2683867</v>
      </c>
      <c r="G15629" s="262" t="s">
        <v>2229</v>
      </c>
      <c r="H15629" s="270" t="s">
        <v>2362</v>
      </c>
      <c r="I15629" s="270" t="s">
        <v>164</v>
      </c>
      <c r="J15629" s="265">
        <v>-48.18</v>
      </c>
      <c r="K15629" s="83" t="str">
        <f>IFERROR(IFERROR(VLOOKUP(I15629,'DE-PARA'!B:D,3,0),VLOOKUP(I15629,'DE-PARA'!C:D,2,0)),"NÃO ENCONTRADO")</f>
        <v>Concessionárias (água, luz e telefone)</v>
      </c>
      <c r="L15629" s="50" t="str">
        <f>VLOOKUP(K15629,'Base -Receita-Despesa'!$B:$AS,1,FALSE)</f>
        <v>Concessionárias (água, luz e telefone)</v>
      </c>
    </row>
    <row r="15630" spans="1:12" x14ac:dyDescent="0.3">
      <c r="A15630" s="82" t="str">
        <f t="shared" si="488"/>
        <v>2019</v>
      </c>
      <c r="B15630" s="260" t="s">
        <v>2228</v>
      </c>
      <c r="C15630" s="261" t="s">
        <v>138</v>
      </c>
      <c r="D15630" s="74" t="str">
        <f t="shared" si="489"/>
        <v>nov/2019</v>
      </c>
      <c r="E15630" s="264">
        <v>43773</v>
      </c>
      <c r="F15630" s="262" t="s">
        <v>4587</v>
      </c>
      <c r="G15630" s="262" t="s">
        <v>4804</v>
      </c>
      <c r="H15630" s="270" t="s">
        <v>4805</v>
      </c>
      <c r="I15630" s="270" t="s">
        <v>2214</v>
      </c>
      <c r="J15630" s="265">
        <v>-600</v>
      </c>
      <c r="K15630" s="83" t="str">
        <f>IFERROR(IFERROR(VLOOKUP(I15630,'DE-PARA'!B:D,3,0),VLOOKUP(I15630,'DE-PARA'!C:D,2,0)),"NÃO ENCONTRADO")</f>
        <v>Outras Saídas</v>
      </c>
      <c r="L15630" s="50" t="str">
        <f>VLOOKUP(K15630,'Base -Receita-Despesa'!$B:$AS,1,FALSE)</f>
        <v>Outras Saídas</v>
      </c>
    </row>
    <row r="15631" spans="1:12" x14ac:dyDescent="0.3">
      <c r="A15631" s="82" t="str">
        <f t="shared" si="488"/>
        <v>2019</v>
      </c>
      <c r="B15631" s="260" t="s">
        <v>2228</v>
      </c>
      <c r="C15631" s="261" t="s">
        <v>138</v>
      </c>
      <c r="D15631" s="74" t="str">
        <f t="shared" si="489"/>
        <v>nov/2019</v>
      </c>
      <c r="E15631" s="264">
        <v>43773</v>
      </c>
      <c r="F15631" s="262">
        <v>128</v>
      </c>
      <c r="G15631" s="262" t="s">
        <v>2229</v>
      </c>
      <c r="H15631" s="270" t="s">
        <v>3270</v>
      </c>
      <c r="I15631" s="270" t="s">
        <v>2177</v>
      </c>
      <c r="J15631" s="266">
        <v>-10000</v>
      </c>
      <c r="K15631" s="83" t="str">
        <f>IFERROR(IFERROR(VLOOKUP(I15631,'DE-PARA'!B:D,3,0),VLOOKUP(I15631,'DE-PARA'!C:D,2,0)),"NÃO ENCONTRADO")</f>
        <v>Pessoal</v>
      </c>
      <c r="L15631" s="50" t="str">
        <f>VLOOKUP(K15631,'Base -Receita-Despesa'!$B:$AS,1,FALSE)</f>
        <v>Pessoal</v>
      </c>
    </row>
    <row r="15632" spans="1:12" x14ac:dyDescent="0.3">
      <c r="A15632" s="82" t="str">
        <f t="shared" si="488"/>
        <v>2019</v>
      </c>
      <c r="B15632" s="260" t="s">
        <v>2228</v>
      </c>
      <c r="C15632" s="261" t="s">
        <v>138</v>
      </c>
      <c r="D15632" s="74" t="str">
        <f t="shared" si="489"/>
        <v>nov/2019</v>
      </c>
      <c r="E15632" s="264">
        <v>43773</v>
      </c>
      <c r="F15632" s="262" t="s">
        <v>139</v>
      </c>
      <c r="G15632" s="262" t="s">
        <v>2229</v>
      </c>
      <c r="H15632" s="265" t="s">
        <v>4806</v>
      </c>
      <c r="I15632" s="270" t="s">
        <v>141</v>
      </c>
      <c r="J15632" s="265">
        <v>-400.66</v>
      </c>
      <c r="K15632" s="83" t="str">
        <f>IFERROR(IFERROR(VLOOKUP(I15632,'DE-PARA'!B:D,3,0),VLOOKUP(I15632,'DE-PARA'!C:D,2,0)),"NÃO ENCONTRADO")</f>
        <v>Pessoal</v>
      </c>
      <c r="L15632" s="50" t="str">
        <f>VLOOKUP(K15632,'Base -Receita-Despesa'!$B:$AS,1,FALSE)</f>
        <v>Pessoal</v>
      </c>
    </row>
    <row r="15633" spans="1:12" x14ac:dyDescent="0.3">
      <c r="A15633" s="82" t="str">
        <f t="shared" si="488"/>
        <v>2019</v>
      </c>
      <c r="B15633" s="260" t="s">
        <v>2228</v>
      </c>
      <c r="C15633" s="261" t="s">
        <v>138</v>
      </c>
      <c r="D15633" s="74" t="str">
        <f t="shared" si="489"/>
        <v>nov/2019</v>
      </c>
      <c r="E15633" s="264">
        <v>43773</v>
      </c>
      <c r="F15633" s="262" t="s">
        <v>139</v>
      </c>
      <c r="G15633" s="262" t="s">
        <v>2229</v>
      </c>
      <c r="H15633" s="265" t="s">
        <v>4807</v>
      </c>
      <c r="I15633" s="270" t="s">
        <v>141</v>
      </c>
      <c r="J15633" s="265">
        <v>-440.72</v>
      </c>
      <c r="K15633" s="83" t="str">
        <f>IFERROR(IFERROR(VLOOKUP(I15633,'DE-PARA'!B:D,3,0),VLOOKUP(I15633,'DE-PARA'!C:D,2,0)),"NÃO ENCONTRADO")</f>
        <v>Pessoal</v>
      </c>
      <c r="L15633" s="50" t="str">
        <f>VLOOKUP(K15633,'Base -Receita-Despesa'!$B:$AS,1,FALSE)</f>
        <v>Pessoal</v>
      </c>
    </row>
    <row r="15634" spans="1:12" x14ac:dyDescent="0.3">
      <c r="A15634" s="82" t="str">
        <f t="shared" si="488"/>
        <v>2019</v>
      </c>
      <c r="B15634" s="260" t="s">
        <v>2228</v>
      </c>
      <c r="C15634" s="261" t="s">
        <v>138</v>
      </c>
      <c r="D15634" s="74" t="str">
        <f t="shared" si="489"/>
        <v>nov/2019</v>
      </c>
      <c r="E15634" s="264">
        <v>43773</v>
      </c>
      <c r="F15634" s="262" t="s">
        <v>139</v>
      </c>
      <c r="G15634" s="262" t="s">
        <v>2229</v>
      </c>
      <c r="H15634" s="265" t="s">
        <v>1081</v>
      </c>
      <c r="I15634" s="270" t="s">
        <v>141</v>
      </c>
      <c r="J15634" s="266">
        <v>-1091.6600000000001</v>
      </c>
      <c r="K15634" s="83" t="str">
        <f>IFERROR(IFERROR(VLOOKUP(I15634,'DE-PARA'!B:D,3,0),VLOOKUP(I15634,'DE-PARA'!C:D,2,0)),"NÃO ENCONTRADO")</f>
        <v>Pessoal</v>
      </c>
      <c r="L15634" s="50" t="str">
        <f>VLOOKUP(K15634,'Base -Receita-Despesa'!$B:$AS,1,FALSE)</f>
        <v>Pessoal</v>
      </c>
    </row>
    <row r="15635" spans="1:12" x14ac:dyDescent="0.3">
      <c r="A15635" s="82" t="str">
        <f t="shared" si="488"/>
        <v>2019</v>
      </c>
      <c r="B15635" s="260" t="s">
        <v>2228</v>
      </c>
      <c r="C15635" s="261" t="s">
        <v>138</v>
      </c>
      <c r="D15635" s="74" t="str">
        <f t="shared" si="489"/>
        <v>nov/2019</v>
      </c>
      <c r="E15635" s="264">
        <v>43773</v>
      </c>
      <c r="F15635" s="262" t="s">
        <v>139</v>
      </c>
      <c r="G15635" s="262" t="s">
        <v>2229</v>
      </c>
      <c r="H15635" s="265" t="s">
        <v>4808</v>
      </c>
      <c r="I15635" s="270" t="s">
        <v>141</v>
      </c>
      <c r="J15635" s="266">
        <v>-1283.4100000000001</v>
      </c>
      <c r="K15635" s="83" t="str">
        <f>IFERROR(IFERROR(VLOOKUP(I15635,'DE-PARA'!B:D,3,0),VLOOKUP(I15635,'DE-PARA'!C:D,2,0)),"NÃO ENCONTRADO")</f>
        <v>Pessoal</v>
      </c>
      <c r="L15635" s="50" t="str">
        <f>VLOOKUP(K15635,'Base -Receita-Despesa'!$B:$AS,1,FALSE)</f>
        <v>Pessoal</v>
      </c>
    </row>
    <row r="15636" spans="1:12" x14ac:dyDescent="0.3">
      <c r="A15636" s="82" t="str">
        <f t="shared" si="488"/>
        <v>2019</v>
      </c>
      <c r="B15636" s="260" t="s">
        <v>2228</v>
      </c>
      <c r="C15636" s="261" t="s">
        <v>138</v>
      </c>
      <c r="D15636" s="74" t="str">
        <f t="shared" si="489"/>
        <v>nov/2019</v>
      </c>
      <c r="E15636" s="264">
        <v>43773</v>
      </c>
      <c r="F15636" s="262" t="s">
        <v>139</v>
      </c>
      <c r="G15636" s="262" t="s">
        <v>2229</v>
      </c>
      <c r="H15636" s="265" t="s">
        <v>4802</v>
      </c>
      <c r="I15636" s="270" t="s">
        <v>141</v>
      </c>
      <c r="J15636" s="266">
        <v>-1135.49</v>
      </c>
      <c r="K15636" s="83" t="str">
        <f>IFERROR(IFERROR(VLOOKUP(I15636,'DE-PARA'!B:D,3,0),VLOOKUP(I15636,'DE-PARA'!C:D,2,0)),"NÃO ENCONTRADO")</f>
        <v>Pessoal</v>
      </c>
      <c r="L15636" s="50" t="str">
        <f>VLOOKUP(K15636,'Base -Receita-Despesa'!$B:$AS,1,FALSE)</f>
        <v>Pessoal</v>
      </c>
    </row>
    <row r="15637" spans="1:12" x14ac:dyDescent="0.3">
      <c r="A15637" s="82" t="str">
        <f t="shared" si="488"/>
        <v>2019</v>
      </c>
      <c r="B15637" s="260" t="s">
        <v>2228</v>
      </c>
      <c r="C15637" s="261" t="s">
        <v>138</v>
      </c>
      <c r="D15637" s="74" t="str">
        <f t="shared" si="489"/>
        <v>nov/2019</v>
      </c>
      <c r="E15637" s="264">
        <v>43773</v>
      </c>
      <c r="F15637" s="262" t="s">
        <v>139</v>
      </c>
      <c r="G15637" s="262" t="s">
        <v>2229</v>
      </c>
      <c r="H15637" s="265" t="s">
        <v>4803</v>
      </c>
      <c r="I15637" s="270" t="s">
        <v>141</v>
      </c>
      <c r="J15637" s="266">
        <v>-1042.21</v>
      </c>
      <c r="K15637" s="83" t="str">
        <f>IFERROR(IFERROR(VLOOKUP(I15637,'DE-PARA'!B:D,3,0),VLOOKUP(I15637,'DE-PARA'!C:D,2,0)),"NÃO ENCONTRADO")</f>
        <v>Pessoal</v>
      </c>
      <c r="L15637" s="50" t="str">
        <f>VLOOKUP(K15637,'Base -Receita-Despesa'!$B:$AS,1,FALSE)</f>
        <v>Pessoal</v>
      </c>
    </row>
    <row r="15638" spans="1:12" x14ac:dyDescent="0.3">
      <c r="A15638" s="82" t="str">
        <f t="shared" si="488"/>
        <v>2019</v>
      </c>
      <c r="B15638" s="260" t="s">
        <v>2228</v>
      </c>
      <c r="C15638" s="261" t="s">
        <v>138</v>
      </c>
      <c r="D15638" s="74" t="str">
        <f t="shared" si="489"/>
        <v>nov/2019</v>
      </c>
      <c r="E15638" s="264">
        <v>43773</v>
      </c>
      <c r="F15638" s="262" t="s">
        <v>139</v>
      </c>
      <c r="G15638" s="262" t="s">
        <v>2229</v>
      </c>
      <c r="H15638" s="265" t="s">
        <v>4809</v>
      </c>
      <c r="I15638" s="270" t="s">
        <v>141</v>
      </c>
      <c r="J15638" s="266">
        <v>-1430.46</v>
      </c>
      <c r="K15638" s="83" t="str">
        <f>IFERROR(IFERROR(VLOOKUP(I15638,'DE-PARA'!B:D,3,0),VLOOKUP(I15638,'DE-PARA'!C:D,2,0)),"NÃO ENCONTRADO")</f>
        <v>Pessoal</v>
      </c>
      <c r="L15638" s="50" t="str">
        <f>VLOOKUP(K15638,'Base -Receita-Despesa'!$B:$AS,1,FALSE)</f>
        <v>Pessoal</v>
      </c>
    </row>
    <row r="15639" spans="1:12" x14ac:dyDescent="0.3">
      <c r="A15639" s="82" t="str">
        <f t="shared" si="488"/>
        <v>2019</v>
      </c>
      <c r="B15639" s="260" t="s">
        <v>2228</v>
      </c>
      <c r="C15639" s="261" t="s">
        <v>138</v>
      </c>
      <c r="D15639" s="74" t="str">
        <f t="shared" si="489"/>
        <v>nov/2019</v>
      </c>
      <c r="E15639" s="264">
        <v>43773</v>
      </c>
      <c r="F15639" s="262" t="s">
        <v>139</v>
      </c>
      <c r="G15639" s="262" t="s">
        <v>2229</v>
      </c>
      <c r="H15639" s="265" t="s">
        <v>4810</v>
      </c>
      <c r="I15639" s="270" t="s">
        <v>141</v>
      </c>
      <c r="J15639" s="266">
        <v>-1092.6300000000001</v>
      </c>
      <c r="K15639" s="83" t="str">
        <f>IFERROR(IFERROR(VLOOKUP(I15639,'DE-PARA'!B:D,3,0),VLOOKUP(I15639,'DE-PARA'!C:D,2,0)),"NÃO ENCONTRADO")</f>
        <v>Pessoal</v>
      </c>
      <c r="L15639" s="50" t="str">
        <f>VLOOKUP(K15639,'Base -Receita-Despesa'!$B:$AS,1,FALSE)</f>
        <v>Pessoal</v>
      </c>
    </row>
    <row r="15640" spans="1:12" x14ac:dyDescent="0.3">
      <c r="A15640" s="82" t="str">
        <f t="shared" si="488"/>
        <v>2019</v>
      </c>
      <c r="B15640" s="260" t="s">
        <v>2228</v>
      </c>
      <c r="C15640" s="261" t="s">
        <v>138</v>
      </c>
      <c r="D15640" s="74" t="str">
        <f t="shared" si="489"/>
        <v>nov/2019</v>
      </c>
      <c r="E15640" s="264">
        <v>43773</v>
      </c>
      <c r="F15640" s="262" t="s">
        <v>139</v>
      </c>
      <c r="G15640" s="262" t="s">
        <v>2229</v>
      </c>
      <c r="H15640" s="265" t="s">
        <v>4811</v>
      </c>
      <c r="I15640" s="270" t="s">
        <v>141</v>
      </c>
      <c r="J15640" s="266">
        <v>-4196.8599999999997</v>
      </c>
      <c r="K15640" s="83" t="str">
        <f>IFERROR(IFERROR(VLOOKUP(I15640,'DE-PARA'!B:D,3,0),VLOOKUP(I15640,'DE-PARA'!C:D,2,0)),"NÃO ENCONTRADO")</f>
        <v>Pessoal</v>
      </c>
      <c r="L15640" s="50" t="str">
        <f>VLOOKUP(K15640,'Base -Receita-Despesa'!$B:$AS,1,FALSE)</f>
        <v>Pessoal</v>
      </c>
    </row>
    <row r="15641" spans="1:12" x14ac:dyDescent="0.3">
      <c r="A15641" s="82" t="str">
        <f t="shared" si="488"/>
        <v>2019</v>
      </c>
      <c r="B15641" s="260" t="s">
        <v>2228</v>
      </c>
      <c r="C15641" s="261" t="s">
        <v>138</v>
      </c>
      <c r="D15641" s="74" t="str">
        <f t="shared" si="489"/>
        <v>nov/2019</v>
      </c>
      <c r="E15641" s="264">
        <v>43773</v>
      </c>
      <c r="F15641" s="262" t="s">
        <v>139</v>
      </c>
      <c r="G15641" s="262" t="s">
        <v>2229</v>
      </c>
      <c r="H15641" s="265" t="s">
        <v>4812</v>
      </c>
      <c r="I15641" s="270" t="s">
        <v>141</v>
      </c>
      <c r="J15641" s="266">
        <v>-2059.4699999999998</v>
      </c>
      <c r="K15641" s="83" t="str">
        <f>IFERROR(IFERROR(VLOOKUP(I15641,'DE-PARA'!B:D,3,0),VLOOKUP(I15641,'DE-PARA'!C:D,2,0)),"NÃO ENCONTRADO")</f>
        <v>Pessoal</v>
      </c>
      <c r="L15641" s="50" t="str">
        <f>VLOOKUP(K15641,'Base -Receita-Despesa'!$B:$AS,1,FALSE)</f>
        <v>Pessoal</v>
      </c>
    </row>
    <row r="15642" spans="1:12" x14ac:dyDescent="0.3">
      <c r="A15642" s="82" t="str">
        <f t="shared" si="488"/>
        <v>2019</v>
      </c>
      <c r="B15642" s="260" t="s">
        <v>2228</v>
      </c>
      <c r="C15642" s="261" t="s">
        <v>138</v>
      </c>
      <c r="D15642" s="74" t="str">
        <f t="shared" si="489"/>
        <v>nov/2019</v>
      </c>
      <c r="E15642" s="264">
        <v>43773</v>
      </c>
      <c r="F15642" s="262" t="s">
        <v>139</v>
      </c>
      <c r="G15642" s="262" t="s">
        <v>2229</v>
      </c>
      <c r="H15642" s="265" t="s">
        <v>4813</v>
      </c>
      <c r="I15642" s="270" t="s">
        <v>141</v>
      </c>
      <c r="J15642" s="266">
        <v>-1351.01</v>
      </c>
      <c r="K15642" s="83" t="str">
        <f>IFERROR(IFERROR(VLOOKUP(I15642,'DE-PARA'!B:D,3,0),VLOOKUP(I15642,'DE-PARA'!C:D,2,0)),"NÃO ENCONTRADO")</f>
        <v>Pessoal</v>
      </c>
      <c r="L15642" s="50" t="str">
        <f>VLOOKUP(K15642,'Base -Receita-Despesa'!$B:$AS,1,FALSE)</f>
        <v>Pessoal</v>
      </c>
    </row>
    <row r="15643" spans="1:12" x14ac:dyDescent="0.3">
      <c r="A15643" s="82" t="str">
        <f t="shared" si="488"/>
        <v>2019</v>
      </c>
      <c r="B15643" s="260" t="s">
        <v>2228</v>
      </c>
      <c r="C15643" s="261" t="s">
        <v>138</v>
      </c>
      <c r="D15643" s="74" t="str">
        <f t="shared" si="489"/>
        <v>nov/2019</v>
      </c>
      <c r="E15643" s="264">
        <v>43773</v>
      </c>
      <c r="F15643" s="262" t="s">
        <v>139</v>
      </c>
      <c r="G15643" s="262" t="s">
        <v>2229</v>
      </c>
      <c r="H15643" s="265" t="s">
        <v>4814</v>
      </c>
      <c r="I15643" s="270" t="s">
        <v>141</v>
      </c>
      <c r="J15643" s="266">
        <v>-2118.63</v>
      </c>
      <c r="K15643" s="83" t="str">
        <f>IFERROR(IFERROR(VLOOKUP(I15643,'DE-PARA'!B:D,3,0),VLOOKUP(I15643,'DE-PARA'!C:D,2,0)),"NÃO ENCONTRADO")</f>
        <v>Pessoal</v>
      </c>
      <c r="L15643" s="50" t="str">
        <f>VLOOKUP(K15643,'Base -Receita-Despesa'!$B:$AS,1,FALSE)</f>
        <v>Pessoal</v>
      </c>
    </row>
    <row r="15644" spans="1:12" x14ac:dyDescent="0.3">
      <c r="A15644" s="82" t="str">
        <f t="shared" si="488"/>
        <v>2019</v>
      </c>
      <c r="B15644" s="260" t="s">
        <v>2228</v>
      </c>
      <c r="C15644" s="261" t="s">
        <v>138</v>
      </c>
      <c r="D15644" s="74" t="str">
        <f t="shared" si="489"/>
        <v>nov/2019</v>
      </c>
      <c r="E15644" s="264">
        <v>43773</v>
      </c>
      <c r="F15644" s="262" t="s">
        <v>139</v>
      </c>
      <c r="G15644" s="262" t="s">
        <v>2229</v>
      </c>
      <c r="H15644" s="265" t="s">
        <v>4815</v>
      </c>
      <c r="I15644" s="270" t="s">
        <v>141</v>
      </c>
      <c r="J15644" s="265">
        <v>-433.46</v>
      </c>
      <c r="K15644" s="83" t="str">
        <f>IFERROR(IFERROR(VLOOKUP(I15644,'DE-PARA'!B:D,3,0),VLOOKUP(I15644,'DE-PARA'!C:D,2,0)),"NÃO ENCONTRADO")</f>
        <v>Pessoal</v>
      </c>
      <c r="L15644" s="50" t="str">
        <f>VLOOKUP(K15644,'Base -Receita-Despesa'!$B:$AS,1,FALSE)</f>
        <v>Pessoal</v>
      </c>
    </row>
    <row r="15645" spans="1:12" x14ac:dyDescent="0.3">
      <c r="A15645" s="82" t="str">
        <f t="shared" si="488"/>
        <v>2019</v>
      </c>
      <c r="B15645" s="260" t="s">
        <v>2228</v>
      </c>
      <c r="C15645" s="261" t="s">
        <v>138</v>
      </c>
      <c r="D15645" s="74" t="str">
        <f t="shared" si="489"/>
        <v>nov/2019</v>
      </c>
      <c r="E15645" s="264">
        <v>43773</v>
      </c>
      <c r="F15645" s="262" t="s">
        <v>139</v>
      </c>
      <c r="G15645" s="262" t="s">
        <v>2229</v>
      </c>
      <c r="H15645" s="265" t="s">
        <v>4816</v>
      </c>
      <c r="I15645" s="270" t="s">
        <v>141</v>
      </c>
      <c r="J15645" s="266">
        <v>-4078.17</v>
      </c>
      <c r="K15645" s="83" t="str">
        <f>IFERROR(IFERROR(VLOOKUP(I15645,'DE-PARA'!B:D,3,0),VLOOKUP(I15645,'DE-PARA'!C:D,2,0)),"NÃO ENCONTRADO")</f>
        <v>Pessoal</v>
      </c>
      <c r="L15645" s="50" t="str">
        <f>VLOOKUP(K15645,'Base -Receita-Despesa'!$B:$AS,1,FALSE)</f>
        <v>Pessoal</v>
      </c>
    </row>
    <row r="15646" spans="1:12" x14ac:dyDescent="0.3">
      <c r="A15646" s="82" t="str">
        <f t="shared" si="488"/>
        <v>2019</v>
      </c>
      <c r="B15646" s="260" t="s">
        <v>2228</v>
      </c>
      <c r="C15646" s="261" t="s">
        <v>138</v>
      </c>
      <c r="D15646" s="74" t="str">
        <f t="shared" si="489"/>
        <v>nov/2019</v>
      </c>
      <c r="E15646" s="264">
        <v>43773</v>
      </c>
      <c r="F15646" s="262" t="s">
        <v>139</v>
      </c>
      <c r="G15646" s="262" t="s">
        <v>2229</v>
      </c>
      <c r="H15646" s="265" t="s">
        <v>4817</v>
      </c>
      <c r="I15646" s="270" t="s">
        <v>141</v>
      </c>
      <c r="J15646" s="265">
        <v>-765.19</v>
      </c>
      <c r="K15646" s="83" t="str">
        <f>IFERROR(IFERROR(VLOOKUP(I15646,'DE-PARA'!B:D,3,0),VLOOKUP(I15646,'DE-PARA'!C:D,2,0)),"NÃO ENCONTRADO")</f>
        <v>Pessoal</v>
      </c>
      <c r="L15646" s="50" t="str">
        <f>VLOOKUP(K15646,'Base -Receita-Despesa'!$B:$AS,1,FALSE)</f>
        <v>Pessoal</v>
      </c>
    </row>
    <row r="15647" spans="1:12" x14ac:dyDescent="0.3">
      <c r="A15647" s="82" t="str">
        <f t="shared" si="488"/>
        <v>2019</v>
      </c>
      <c r="B15647" s="260" t="s">
        <v>2228</v>
      </c>
      <c r="C15647" s="261" t="s">
        <v>138</v>
      </c>
      <c r="D15647" s="74" t="str">
        <f t="shared" si="489"/>
        <v>nov/2019</v>
      </c>
      <c r="E15647" s="264">
        <v>43773</v>
      </c>
      <c r="F15647" s="262" t="s">
        <v>139</v>
      </c>
      <c r="G15647" s="262" t="s">
        <v>2229</v>
      </c>
      <c r="H15647" s="265" t="s">
        <v>4818</v>
      </c>
      <c r="I15647" s="270" t="s">
        <v>141</v>
      </c>
      <c r="J15647" s="265">
        <v>-717.45</v>
      </c>
      <c r="K15647" s="83" t="str">
        <f>IFERROR(IFERROR(VLOOKUP(I15647,'DE-PARA'!B:D,3,0),VLOOKUP(I15647,'DE-PARA'!C:D,2,0)),"NÃO ENCONTRADO")</f>
        <v>Pessoal</v>
      </c>
      <c r="L15647" s="50" t="str">
        <f>VLOOKUP(K15647,'Base -Receita-Despesa'!$B:$AS,1,FALSE)</f>
        <v>Pessoal</v>
      </c>
    </row>
    <row r="15648" spans="1:12" x14ac:dyDescent="0.3">
      <c r="A15648" s="82" t="str">
        <f t="shared" si="488"/>
        <v>2019</v>
      </c>
      <c r="B15648" s="260" t="s">
        <v>2228</v>
      </c>
      <c r="C15648" s="261" t="s">
        <v>138</v>
      </c>
      <c r="D15648" s="74" t="str">
        <f t="shared" si="489"/>
        <v>nov/2019</v>
      </c>
      <c r="E15648" s="264">
        <v>43773</v>
      </c>
      <c r="F15648" s="262" t="s">
        <v>139</v>
      </c>
      <c r="G15648" s="262" t="s">
        <v>2229</v>
      </c>
      <c r="H15648" s="265" t="s">
        <v>4819</v>
      </c>
      <c r="I15648" s="270" t="s">
        <v>141</v>
      </c>
      <c r="J15648" s="266">
        <v>-1430.46</v>
      </c>
      <c r="K15648" s="83" t="str">
        <f>IFERROR(IFERROR(VLOOKUP(I15648,'DE-PARA'!B:D,3,0),VLOOKUP(I15648,'DE-PARA'!C:D,2,0)),"NÃO ENCONTRADO")</f>
        <v>Pessoal</v>
      </c>
      <c r="L15648" s="50" t="str">
        <f>VLOOKUP(K15648,'Base -Receita-Despesa'!$B:$AS,1,FALSE)</f>
        <v>Pessoal</v>
      </c>
    </row>
    <row r="15649" spans="1:12" x14ac:dyDescent="0.3">
      <c r="A15649" s="82" t="str">
        <f t="shared" si="488"/>
        <v>2019</v>
      </c>
      <c r="B15649" s="260" t="s">
        <v>2228</v>
      </c>
      <c r="C15649" s="261" t="s">
        <v>138</v>
      </c>
      <c r="D15649" s="74" t="str">
        <f t="shared" si="489"/>
        <v>nov/2019</v>
      </c>
      <c r="E15649" s="264">
        <v>43773</v>
      </c>
      <c r="F15649" s="262" t="s">
        <v>139</v>
      </c>
      <c r="G15649" s="262" t="s">
        <v>2229</v>
      </c>
      <c r="H15649" s="265" t="s">
        <v>4820</v>
      </c>
      <c r="I15649" s="270" t="s">
        <v>141</v>
      </c>
      <c r="J15649" s="266">
        <v>-1242.71</v>
      </c>
      <c r="K15649" s="83" t="str">
        <f>IFERROR(IFERROR(VLOOKUP(I15649,'DE-PARA'!B:D,3,0),VLOOKUP(I15649,'DE-PARA'!C:D,2,0)),"NÃO ENCONTRADO")</f>
        <v>Pessoal</v>
      </c>
      <c r="L15649" s="50" t="str">
        <f>VLOOKUP(K15649,'Base -Receita-Despesa'!$B:$AS,1,FALSE)</f>
        <v>Pessoal</v>
      </c>
    </row>
    <row r="15650" spans="1:12" x14ac:dyDescent="0.3">
      <c r="A15650" s="82" t="str">
        <f t="shared" si="488"/>
        <v>2019</v>
      </c>
      <c r="B15650" s="260" t="s">
        <v>2228</v>
      </c>
      <c r="C15650" s="261" t="s">
        <v>138</v>
      </c>
      <c r="D15650" s="74" t="str">
        <f t="shared" si="489"/>
        <v>nov/2019</v>
      </c>
      <c r="E15650" s="264">
        <v>43773</v>
      </c>
      <c r="F15650" s="262" t="s">
        <v>139</v>
      </c>
      <c r="G15650" s="262" t="s">
        <v>2229</v>
      </c>
      <c r="H15650" s="265" t="s">
        <v>4821</v>
      </c>
      <c r="I15650" s="270" t="s">
        <v>141</v>
      </c>
      <c r="J15650" s="266">
        <v>-1450.22</v>
      </c>
      <c r="K15650" s="83" t="str">
        <f>IFERROR(IFERROR(VLOOKUP(I15650,'DE-PARA'!B:D,3,0),VLOOKUP(I15650,'DE-PARA'!C:D,2,0)),"NÃO ENCONTRADO")</f>
        <v>Pessoal</v>
      </c>
      <c r="L15650" s="50" t="str">
        <f>VLOOKUP(K15650,'Base -Receita-Despesa'!$B:$AS,1,FALSE)</f>
        <v>Pessoal</v>
      </c>
    </row>
    <row r="15651" spans="1:12" x14ac:dyDescent="0.3">
      <c r="A15651" s="82" t="str">
        <f t="shared" si="488"/>
        <v>2019</v>
      </c>
      <c r="B15651" s="260" t="s">
        <v>2228</v>
      </c>
      <c r="C15651" s="261" t="s">
        <v>138</v>
      </c>
      <c r="D15651" s="74" t="str">
        <f t="shared" si="489"/>
        <v>nov/2019</v>
      </c>
      <c r="E15651" s="264">
        <v>43773</v>
      </c>
      <c r="F15651" s="262" t="s">
        <v>139</v>
      </c>
      <c r="G15651" s="262" t="s">
        <v>2229</v>
      </c>
      <c r="H15651" s="265" t="s">
        <v>4822</v>
      </c>
      <c r="I15651" s="270" t="s">
        <v>141</v>
      </c>
      <c r="J15651" s="266">
        <v>-1246.5999999999999</v>
      </c>
      <c r="K15651" s="83" t="str">
        <f>IFERROR(IFERROR(VLOOKUP(I15651,'DE-PARA'!B:D,3,0),VLOOKUP(I15651,'DE-PARA'!C:D,2,0)),"NÃO ENCONTRADO")</f>
        <v>Pessoal</v>
      </c>
      <c r="L15651" s="50" t="str">
        <f>VLOOKUP(K15651,'Base -Receita-Despesa'!$B:$AS,1,FALSE)</f>
        <v>Pessoal</v>
      </c>
    </row>
    <row r="15652" spans="1:12" x14ac:dyDescent="0.3">
      <c r="A15652" s="82" t="str">
        <f t="shared" si="488"/>
        <v>2019</v>
      </c>
      <c r="B15652" s="260" t="s">
        <v>2228</v>
      </c>
      <c r="C15652" s="261" t="s">
        <v>138</v>
      </c>
      <c r="D15652" s="74" t="str">
        <f t="shared" si="489"/>
        <v>nov/2019</v>
      </c>
      <c r="E15652" s="264">
        <v>43773</v>
      </c>
      <c r="F15652" s="262" t="s">
        <v>139</v>
      </c>
      <c r="G15652" s="262" t="s">
        <v>2229</v>
      </c>
      <c r="H15652" s="265" t="s">
        <v>692</v>
      </c>
      <c r="I15652" s="270" t="s">
        <v>141</v>
      </c>
      <c r="J15652" s="266">
        <v>-1397.73</v>
      </c>
      <c r="K15652" s="83" t="str">
        <f>IFERROR(IFERROR(VLOOKUP(I15652,'DE-PARA'!B:D,3,0),VLOOKUP(I15652,'DE-PARA'!C:D,2,0)),"NÃO ENCONTRADO")</f>
        <v>Pessoal</v>
      </c>
      <c r="L15652" s="50" t="str">
        <f>VLOOKUP(K15652,'Base -Receita-Despesa'!$B:$AS,1,FALSE)</f>
        <v>Pessoal</v>
      </c>
    </row>
    <row r="15653" spans="1:12" x14ac:dyDescent="0.3">
      <c r="A15653" s="82" t="str">
        <f t="shared" si="488"/>
        <v>2019</v>
      </c>
      <c r="B15653" s="260" t="s">
        <v>2228</v>
      </c>
      <c r="C15653" s="261" t="s">
        <v>138</v>
      </c>
      <c r="D15653" s="74" t="str">
        <f t="shared" si="489"/>
        <v>nov/2019</v>
      </c>
      <c r="E15653" s="264">
        <v>43773</v>
      </c>
      <c r="F15653" s="262" t="s">
        <v>139</v>
      </c>
      <c r="G15653" s="262" t="s">
        <v>2229</v>
      </c>
      <c r="H15653" s="265" t="s">
        <v>4823</v>
      </c>
      <c r="I15653" s="270" t="s">
        <v>141</v>
      </c>
      <c r="J15653" s="266">
        <v>-1246.5999999999999</v>
      </c>
      <c r="K15653" s="83" t="str">
        <f>IFERROR(IFERROR(VLOOKUP(I15653,'DE-PARA'!B:D,3,0),VLOOKUP(I15653,'DE-PARA'!C:D,2,0)),"NÃO ENCONTRADO")</f>
        <v>Pessoal</v>
      </c>
      <c r="L15653" s="50" t="str">
        <f>VLOOKUP(K15653,'Base -Receita-Despesa'!$B:$AS,1,FALSE)</f>
        <v>Pessoal</v>
      </c>
    </row>
    <row r="15654" spans="1:12" x14ac:dyDescent="0.3">
      <c r="A15654" s="82" t="str">
        <f t="shared" si="488"/>
        <v>2019</v>
      </c>
      <c r="B15654" s="260" t="s">
        <v>2228</v>
      </c>
      <c r="C15654" s="261" t="s">
        <v>138</v>
      </c>
      <c r="D15654" s="74" t="str">
        <f t="shared" si="489"/>
        <v>nov/2019</v>
      </c>
      <c r="E15654" s="264">
        <v>43773</v>
      </c>
      <c r="F15654" s="262" t="s">
        <v>139</v>
      </c>
      <c r="G15654" s="262" t="s">
        <v>2229</v>
      </c>
      <c r="H15654" s="265" t="s">
        <v>4824</v>
      </c>
      <c r="I15654" s="270" t="s">
        <v>141</v>
      </c>
      <c r="J15654" s="266">
        <v>-2344.7399999999998</v>
      </c>
      <c r="K15654" s="83" t="str">
        <f>IFERROR(IFERROR(VLOOKUP(I15654,'DE-PARA'!B:D,3,0),VLOOKUP(I15654,'DE-PARA'!C:D,2,0)),"NÃO ENCONTRADO")</f>
        <v>Pessoal</v>
      </c>
      <c r="L15654" s="50" t="str">
        <f>VLOOKUP(K15654,'Base -Receita-Despesa'!$B:$AS,1,FALSE)</f>
        <v>Pessoal</v>
      </c>
    </row>
    <row r="15655" spans="1:12" x14ac:dyDescent="0.3">
      <c r="A15655" s="82" t="str">
        <f t="shared" si="488"/>
        <v>2019</v>
      </c>
      <c r="B15655" s="260" t="s">
        <v>2228</v>
      </c>
      <c r="C15655" s="261" t="s">
        <v>138</v>
      </c>
      <c r="D15655" s="74" t="str">
        <f t="shared" si="489"/>
        <v>nov/2019</v>
      </c>
      <c r="E15655" s="264">
        <v>43773</v>
      </c>
      <c r="F15655" s="262" t="s">
        <v>139</v>
      </c>
      <c r="G15655" s="262" t="s">
        <v>2229</v>
      </c>
      <c r="H15655" s="265" t="s">
        <v>4825</v>
      </c>
      <c r="I15655" s="270" t="s">
        <v>141</v>
      </c>
      <c r="J15655" s="265">
        <v>-440.72</v>
      </c>
      <c r="K15655" s="83" t="str">
        <f>IFERROR(IFERROR(VLOOKUP(I15655,'DE-PARA'!B:D,3,0),VLOOKUP(I15655,'DE-PARA'!C:D,2,0)),"NÃO ENCONTRADO")</f>
        <v>Pessoal</v>
      </c>
      <c r="L15655" s="50" t="str">
        <f>VLOOKUP(K15655,'Base -Receita-Despesa'!$B:$AS,1,FALSE)</f>
        <v>Pessoal</v>
      </c>
    </row>
    <row r="15656" spans="1:12" x14ac:dyDescent="0.3">
      <c r="A15656" s="82" t="str">
        <f t="shared" si="488"/>
        <v>2019</v>
      </c>
      <c r="B15656" s="260" t="s">
        <v>2228</v>
      </c>
      <c r="C15656" s="261" t="s">
        <v>138</v>
      </c>
      <c r="D15656" s="74" t="str">
        <f t="shared" si="489"/>
        <v>nov/2019</v>
      </c>
      <c r="E15656" s="264">
        <v>43773</v>
      </c>
      <c r="F15656" s="262" t="s">
        <v>139</v>
      </c>
      <c r="G15656" s="262" t="s">
        <v>2229</v>
      </c>
      <c r="H15656" s="265" t="s">
        <v>4826</v>
      </c>
      <c r="I15656" s="270" t="s">
        <v>141</v>
      </c>
      <c r="J15656" s="266">
        <v>-1556.72</v>
      </c>
      <c r="K15656" s="83" t="str">
        <f>IFERROR(IFERROR(VLOOKUP(I15656,'DE-PARA'!B:D,3,0),VLOOKUP(I15656,'DE-PARA'!C:D,2,0)),"NÃO ENCONTRADO")</f>
        <v>Pessoal</v>
      </c>
      <c r="L15656" s="50" t="str">
        <f>VLOOKUP(K15656,'Base -Receita-Despesa'!$B:$AS,1,FALSE)</f>
        <v>Pessoal</v>
      </c>
    </row>
    <row r="15657" spans="1:12" x14ac:dyDescent="0.3">
      <c r="A15657" s="82" t="str">
        <f t="shared" si="488"/>
        <v>2019</v>
      </c>
      <c r="B15657" s="260" t="s">
        <v>2228</v>
      </c>
      <c r="C15657" s="261" t="s">
        <v>138</v>
      </c>
      <c r="D15657" s="74" t="str">
        <f t="shared" si="489"/>
        <v>nov/2019</v>
      </c>
      <c r="E15657" s="264">
        <v>43773</v>
      </c>
      <c r="F15657" s="262" t="s">
        <v>139</v>
      </c>
      <c r="G15657" s="262" t="s">
        <v>2229</v>
      </c>
      <c r="H15657" s="265" t="s">
        <v>2583</v>
      </c>
      <c r="I15657" s="270" t="s">
        <v>141</v>
      </c>
      <c r="J15657" s="266">
        <v>-1242.71</v>
      </c>
      <c r="K15657" s="83" t="str">
        <f>IFERROR(IFERROR(VLOOKUP(I15657,'DE-PARA'!B:D,3,0),VLOOKUP(I15657,'DE-PARA'!C:D,2,0)),"NÃO ENCONTRADO")</f>
        <v>Pessoal</v>
      </c>
      <c r="L15657" s="50" t="str">
        <f>VLOOKUP(K15657,'Base -Receita-Despesa'!$B:$AS,1,FALSE)</f>
        <v>Pessoal</v>
      </c>
    </row>
    <row r="15658" spans="1:12" x14ac:dyDescent="0.3">
      <c r="A15658" s="82" t="str">
        <f t="shared" ref="A15658:A15721" si="490">IF(K15658="NÃO ENCONTRADO",0,RIGHT(D15658,4))</f>
        <v>2019</v>
      </c>
      <c r="B15658" s="260" t="s">
        <v>2228</v>
      </c>
      <c r="C15658" s="261" t="s">
        <v>138</v>
      </c>
      <c r="D15658" s="74" t="str">
        <f t="shared" si="489"/>
        <v>nov/2019</v>
      </c>
      <c r="E15658" s="264">
        <v>43773</v>
      </c>
      <c r="F15658" s="262" t="s">
        <v>139</v>
      </c>
      <c r="G15658" s="262" t="s">
        <v>2229</v>
      </c>
      <c r="H15658" s="265" t="s">
        <v>4525</v>
      </c>
      <c r="I15658" s="270" t="s">
        <v>141</v>
      </c>
      <c r="J15658" s="266">
        <v>-6615.58</v>
      </c>
      <c r="K15658" s="83" t="str">
        <f>IFERROR(IFERROR(VLOOKUP(I15658,'DE-PARA'!B:D,3,0),VLOOKUP(I15658,'DE-PARA'!C:D,2,0)),"NÃO ENCONTRADO")</f>
        <v>Pessoal</v>
      </c>
      <c r="L15658" s="50" t="str">
        <f>VLOOKUP(K15658,'Base -Receita-Despesa'!$B:$AS,1,FALSE)</f>
        <v>Pessoal</v>
      </c>
    </row>
    <row r="15659" spans="1:12" x14ac:dyDescent="0.3">
      <c r="A15659" s="82" t="str">
        <f t="shared" si="490"/>
        <v>2019</v>
      </c>
      <c r="B15659" s="260" t="s">
        <v>2228</v>
      </c>
      <c r="C15659" s="261" t="s">
        <v>138</v>
      </c>
      <c r="D15659" s="74" t="str">
        <f t="shared" si="489"/>
        <v>nov/2019</v>
      </c>
      <c r="E15659" s="264">
        <v>43773</v>
      </c>
      <c r="F15659" s="262" t="s">
        <v>139</v>
      </c>
      <c r="G15659" s="262" t="s">
        <v>2229</v>
      </c>
      <c r="H15659" s="265" t="s">
        <v>4827</v>
      </c>
      <c r="I15659" s="270" t="s">
        <v>141</v>
      </c>
      <c r="J15659" s="266">
        <v>-2322.52</v>
      </c>
      <c r="K15659" s="83" t="str">
        <f>IFERROR(IFERROR(VLOOKUP(I15659,'DE-PARA'!B:D,3,0),VLOOKUP(I15659,'DE-PARA'!C:D,2,0)),"NÃO ENCONTRADO")</f>
        <v>Pessoal</v>
      </c>
      <c r="L15659" s="50" t="str">
        <f>VLOOKUP(K15659,'Base -Receita-Despesa'!$B:$AS,1,FALSE)</f>
        <v>Pessoal</v>
      </c>
    </row>
    <row r="15660" spans="1:12" x14ac:dyDescent="0.3">
      <c r="A15660" s="82" t="str">
        <f t="shared" si="490"/>
        <v>2019</v>
      </c>
      <c r="B15660" s="260" t="s">
        <v>2228</v>
      </c>
      <c r="C15660" s="261" t="s">
        <v>138</v>
      </c>
      <c r="D15660" s="74" t="str">
        <f t="shared" si="489"/>
        <v>nov/2019</v>
      </c>
      <c r="E15660" s="264">
        <v>43773</v>
      </c>
      <c r="F15660" s="262" t="s">
        <v>139</v>
      </c>
      <c r="G15660" s="262" t="s">
        <v>2229</v>
      </c>
      <c r="H15660" s="265" t="s">
        <v>4828</v>
      </c>
      <c r="I15660" s="270" t="s">
        <v>141</v>
      </c>
      <c r="J15660" s="265">
        <v>-633.78</v>
      </c>
      <c r="K15660" s="83" t="str">
        <f>IFERROR(IFERROR(VLOOKUP(I15660,'DE-PARA'!B:D,3,0),VLOOKUP(I15660,'DE-PARA'!C:D,2,0)),"NÃO ENCONTRADO")</f>
        <v>Pessoal</v>
      </c>
      <c r="L15660" s="50" t="str">
        <f>VLOOKUP(K15660,'Base -Receita-Despesa'!$B:$AS,1,FALSE)</f>
        <v>Pessoal</v>
      </c>
    </row>
    <row r="15661" spans="1:12" x14ac:dyDescent="0.3">
      <c r="A15661" s="82" t="str">
        <f t="shared" si="490"/>
        <v>2019</v>
      </c>
      <c r="B15661" s="260" t="s">
        <v>2228</v>
      </c>
      <c r="C15661" s="261" t="s">
        <v>138</v>
      </c>
      <c r="D15661" s="74" t="str">
        <f t="shared" si="489"/>
        <v>nov/2019</v>
      </c>
      <c r="E15661" s="264">
        <v>43773</v>
      </c>
      <c r="F15661" s="262" t="s">
        <v>139</v>
      </c>
      <c r="G15661" s="262" t="s">
        <v>2229</v>
      </c>
      <c r="H15661" s="265" t="s">
        <v>4829</v>
      </c>
      <c r="I15661" s="270" t="s">
        <v>141</v>
      </c>
      <c r="J15661" s="266">
        <v>-1276.0999999999999</v>
      </c>
      <c r="K15661" s="83" t="str">
        <f>IFERROR(IFERROR(VLOOKUP(I15661,'DE-PARA'!B:D,3,0),VLOOKUP(I15661,'DE-PARA'!C:D,2,0)),"NÃO ENCONTRADO")</f>
        <v>Pessoal</v>
      </c>
      <c r="L15661" s="50" t="str">
        <f>VLOOKUP(K15661,'Base -Receita-Despesa'!$B:$AS,1,FALSE)</f>
        <v>Pessoal</v>
      </c>
    </row>
    <row r="15662" spans="1:12" x14ac:dyDescent="0.3">
      <c r="A15662" s="82" t="str">
        <f t="shared" si="490"/>
        <v>2019</v>
      </c>
      <c r="B15662" s="260" t="s">
        <v>2228</v>
      </c>
      <c r="C15662" s="261" t="s">
        <v>138</v>
      </c>
      <c r="D15662" s="74" t="str">
        <f t="shared" si="489"/>
        <v>nov/2019</v>
      </c>
      <c r="E15662" s="264">
        <v>43773</v>
      </c>
      <c r="F15662" s="262" t="s">
        <v>139</v>
      </c>
      <c r="G15662" s="262" t="s">
        <v>2229</v>
      </c>
      <c r="H15662" s="265" t="s">
        <v>4830</v>
      </c>
      <c r="I15662" s="270" t="s">
        <v>141</v>
      </c>
      <c r="J15662" s="265">
        <v>-473.52</v>
      </c>
      <c r="K15662" s="83" t="str">
        <f>IFERROR(IFERROR(VLOOKUP(I15662,'DE-PARA'!B:D,3,0),VLOOKUP(I15662,'DE-PARA'!C:D,2,0)),"NÃO ENCONTRADO")</f>
        <v>Pessoal</v>
      </c>
      <c r="L15662" s="50" t="str">
        <f>VLOOKUP(K15662,'Base -Receita-Despesa'!$B:$AS,1,FALSE)</f>
        <v>Pessoal</v>
      </c>
    </row>
    <row r="15663" spans="1:12" x14ac:dyDescent="0.3">
      <c r="A15663" s="82" t="str">
        <f t="shared" si="490"/>
        <v>2019</v>
      </c>
      <c r="B15663" s="260" t="s">
        <v>2228</v>
      </c>
      <c r="C15663" s="261" t="s">
        <v>138</v>
      </c>
      <c r="D15663" s="74" t="str">
        <f t="shared" si="489"/>
        <v>nov/2019</v>
      </c>
      <c r="E15663" s="264">
        <v>43773</v>
      </c>
      <c r="F15663" s="262" t="s">
        <v>139</v>
      </c>
      <c r="G15663" s="262" t="s">
        <v>2229</v>
      </c>
      <c r="H15663" s="265" t="s">
        <v>4831</v>
      </c>
      <c r="I15663" s="270" t="s">
        <v>141</v>
      </c>
      <c r="J15663" s="266">
        <v>-1000.01</v>
      </c>
      <c r="K15663" s="83" t="str">
        <f>IFERROR(IFERROR(VLOOKUP(I15663,'DE-PARA'!B:D,3,0),VLOOKUP(I15663,'DE-PARA'!C:D,2,0)),"NÃO ENCONTRADO")</f>
        <v>Pessoal</v>
      </c>
      <c r="L15663" s="50" t="str">
        <f>VLOOKUP(K15663,'Base -Receita-Despesa'!$B:$AS,1,FALSE)</f>
        <v>Pessoal</v>
      </c>
    </row>
    <row r="15664" spans="1:12" x14ac:dyDescent="0.3">
      <c r="A15664" s="82" t="str">
        <f t="shared" si="490"/>
        <v>2019</v>
      </c>
      <c r="B15664" s="260" t="s">
        <v>2228</v>
      </c>
      <c r="C15664" s="261" t="s">
        <v>138</v>
      </c>
      <c r="D15664" s="74" t="str">
        <f t="shared" si="489"/>
        <v>nov/2019</v>
      </c>
      <c r="E15664" s="264">
        <v>43773</v>
      </c>
      <c r="F15664" s="262" t="s">
        <v>139</v>
      </c>
      <c r="G15664" s="262" t="s">
        <v>2229</v>
      </c>
      <c r="H15664" s="265" t="s">
        <v>4832</v>
      </c>
      <c r="I15664" s="270" t="s">
        <v>141</v>
      </c>
      <c r="J15664" s="266">
        <v>-1056.23</v>
      </c>
      <c r="K15664" s="83" t="str">
        <f>IFERROR(IFERROR(VLOOKUP(I15664,'DE-PARA'!B:D,3,0),VLOOKUP(I15664,'DE-PARA'!C:D,2,0)),"NÃO ENCONTRADO")</f>
        <v>Pessoal</v>
      </c>
      <c r="L15664" s="50" t="str">
        <f>VLOOKUP(K15664,'Base -Receita-Despesa'!$B:$AS,1,FALSE)</f>
        <v>Pessoal</v>
      </c>
    </row>
    <row r="15665" spans="1:12" x14ac:dyDescent="0.3">
      <c r="A15665" s="82" t="str">
        <f t="shared" si="490"/>
        <v>2019</v>
      </c>
      <c r="B15665" s="260" t="s">
        <v>2228</v>
      </c>
      <c r="C15665" s="261" t="s">
        <v>138</v>
      </c>
      <c r="D15665" s="74" t="str">
        <f t="shared" si="489"/>
        <v>nov/2019</v>
      </c>
      <c r="E15665" s="264">
        <v>43773</v>
      </c>
      <c r="F15665" s="262" t="s">
        <v>139</v>
      </c>
      <c r="G15665" s="262" t="s">
        <v>2229</v>
      </c>
      <c r="H15665" s="265" t="s">
        <v>4833</v>
      </c>
      <c r="I15665" s="270" t="s">
        <v>141</v>
      </c>
      <c r="J15665" s="266">
        <v>-1186.72</v>
      </c>
      <c r="K15665" s="83" t="str">
        <f>IFERROR(IFERROR(VLOOKUP(I15665,'DE-PARA'!B:D,3,0),VLOOKUP(I15665,'DE-PARA'!C:D,2,0)),"NÃO ENCONTRADO")</f>
        <v>Pessoal</v>
      </c>
      <c r="L15665" s="50" t="str">
        <f>VLOOKUP(K15665,'Base -Receita-Despesa'!$B:$AS,1,FALSE)</f>
        <v>Pessoal</v>
      </c>
    </row>
    <row r="15666" spans="1:12" x14ac:dyDescent="0.3">
      <c r="A15666" s="82" t="str">
        <f t="shared" si="490"/>
        <v>2019</v>
      </c>
      <c r="B15666" s="260" t="s">
        <v>2228</v>
      </c>
      <c r="C15666" s="261" t="s">
        <v>138</v>
      </c>
      <c r="D15666" s="74" t="str">
        <f t="shared" si="489"/>
        <v>nov/2019</v>
      </c>
      <c r="E15666" s="264">
        <v>43773</v>
      </c>
      <c r="F15666" s="262" t="s">
        <v>139</v>
      </c>
      <c r="G15666" s="262" t="s">
        <v>2229</v>
      </c>
      <c r="H15666" s="265" t="s">
        <v>4834</v>
      </c>
      <c r="I15666" s="270" t="s">
        <v>141</v>
      </c>
      <c r="J15666" s="266">
        <v>-4842.33</v>
      </c>
      <c r="K15666" s="83" t="str">
        <f>IFERROR(IFERROR(VLOOKUP(I15666,'DE-PARA'!B:D,3,0),VLOOKUP(I15666,'DE-PARA'!C:D,2,0)),"NÃO ENCONTRADO")</f>
        <v>Pessoal</v>
      </c>
      <c r="L15666" s="50" t="str">
        <f>VLOOKUP(K15666,'Base -Receita-Despesa'!$B:$AS,1,FALSE)</f>
        <v>Pessoal</v>
      </c>
    </row>
    <row r="15667" spans="1:12" x14ac:dyDescent="0.3">
      <c r="A15667" s="82" t="str">
        <f t="shared" si="490"/>
        <v>2019</v>
      </c>
      <c r="B15667" s="260" t="s">
        <v>2228</v>
      </c>
      <c r="C15667" s="261" t="s">
        <v>138</v>
      </c>
      <c r="D15667" s="74" t="str">
        <f t="shared" si="489"/>
        <v>nov/2019</v>
      </c>
      <c r="E15667" s="264">
        <v>43773</v>
      </c>
      <c r="F15667" s="262" t="s">
        <v>139</v>
      </c>
      <c r="G15667" s="262" t="s">
        <v>2229</v>
      </c>
      <c r="H15667" s="265" t="s">
        <v>4835</v>
      </c>
      <c r="I15667" s="270" t="s">
        <v>141</v>
      </c>
      <c r="J15667" s="266">
        <v>-2428.73</v>
      </c>
      <c r="K15667" s="83" t="str">
        <f>IFERROR(IFERROR(VLOOKUP(I15667,'DE-PARA'!B:D,3,0),VLOOKUP(I15667,'DE-PARA'!C:D,2,0)),"NÃO ENCONTRADO")</f>
        <v>Pessoal</v>
      </c>
      <c r="L15667" s="50" t="str">
        <f>VLOOKUP(K15667,'Base -Receita-Despesa'!$B:$AS,1,FALSE)</f>
        <v>Pessoal</v>
      </c>
    </row>
    <row r="15668" spans="1:12" x14ac:dyDescent="0.3">
      <c r="A15668" s="82" t="str">
        <f t="shared" si="490"/>
        <v>2019</v>
      </c>
      <c r="B15668" s="260" t="s">
        <v>2228</v>
      </c>
      <c r="C15668" s="261" t="s">
        <v>138</v>
      </c>
      <c r="D15668" s="74" t="str">
        <f t="shared" si="489"/>
        <v>nov/2019</v>
      </c>
      <c r="E15668" s="264">
        <v>43773</v>
      </c>
      <c r="F15668" s="262" t="s">
        <v>139</v>
      </c>
      <c r="G15668" s="262" t="s">
        <v>2229</v>
      </c>
      <c r="H15668" s="265" t="s">
        <v>4836</v>
      </c>
      <c r="I15668" s="270" t="s">
        <v>141</v>
      </c>
      <c r="J15668" s="266">
        <v>-2417</v>
      </c>
      <c r="K15668" s="83" t="str">
        <f>IFERROR(IFERROR(VLOOKUP(I15668,'DE-PARA'!B:D,3,0),VLOOKUP(I15668,'DE-PARA'!C:D,2,0)),"NÃO ENCONTRADO")</f>
        <v>Pessoal</v>
      </c>
      <c r="L15668" s="50" t="str">
        <f>VLOOKUP(K15668,'Base -Receita-Despesa'!$B:$AS,1,FALSE)</f>
        <v>Pessoal</v>
      </c>
    </row>
    <row r="15669" spans="1:12" x14ac:dyDescent="0.3">
      <c r="A15669" s="82" t="str">
        <f t="shared" si="490"/>
        <v>2019</v>
      </c>
      <c r="B15669" s="260" t="s">
        <v>2228</v>
      </c>
      <c r="C15669" s="261" t="s">
        <v>138</v>
      </c>
      <c r="D15669" s="74" t="str">
        <f t="shared" si="489"/>
        <v>nov/2019</v>
      </c>
      <c r="E15669" s="264">
        <v>43773</v>
      </c>
      <c r="F15669" s="262" t="s">
        <v>139</v>
      </c>
      <c r="G15669" s="262" t="s">
        <v>2229</v>
      </c>
      <c r="H15669" s="265" t="s">
        <v>4837</v>
      </c>
      <c r="I15669" s="270" t="s">
        <v>141</v>
      </c>
      <c r="J15669" s="266">
        <v>-1042.21</v>
      </c>
      <c r="K15669" s="83" t="str">
        <f>IFERROR(IFERROR(VLOOKUP(I15669,'DE-PARA'!B:D,3,0),VLOOKUP(I15669,'DE-PARA'!C:D,2,0)),"NÃO ENCONTRADO")</f>
        <v>Pessoal</v>
      </c>
      <c r="L15669" s="50" t="str">
        <f>VLOOKUP(K15669,'Base -Receita-Despesa'!$B:$AS,1,FALSE)</f>
        <v>Pessoal</v>
      </c>
    </row>
    <row r="15670" spans="1:12" x14ac:dyDescent="0.3">
      <c r="A15670" s="82" t="str">
        <f t="shared" si="490"/>
        <v>2019</v>
      </c>
      <c r="B15670" s="260" t="s">
        <v>2228</v>
      </c>
      <c r="C15670" s="261" t="s">
        <v>138</v>
      </c>
      <c r="D15670" s="74" t="str">
        <f t="shared" si="489"/>
        <v>nov/2019</v>
      </c>
      <c r="E15670" s="264">
        <v>43773</v>
      </c>
      <c r="F15670" s="262" t="s">
        <v>139</v>
      </c>
      <c r="G15670" s="262" t="s">
        <v>2229</v>
      </c>
      <c r="H15670" s="265" t="s">
        <v>4614</v>
      </c>
      <c r="I15670" s="270" t="s">
        <v>141</v>
      </c>
      <c r="J15670" s="266">
        <v>-1916.46</v>
      </c>
      <c r="K15670" s="83" t="str">
        <f>IFERROR(IFERROR(VLOOKUP(I15670,'DE-PARA'!B:D,3,0),VLOOKUP(I15670,'DE-PARA'!C:D,2,0)),"NÃO ENCONTRADO")</f>
        <v>Pessoal</v>
      </c>
      <c r="L15670" s="50" t="str">
        <f>VLOOKUP(K15670,'Base -Receita-Despesa'!$B:$AS,1,FALSE)</f>
        <v>Pessoal</v>
      </c>
    </row>
    <row r="15671" spans="1:12" x14ac:dyDescent="0.3">
      <c r="A15671" s="82" t="str">
        <f t="shared" si="490"/>
        <v>2019</v>
      </c>
      <c r="B15671" s="260" t="s">
        <v>2228</v>
      </c>
      <c r="C15671" s="261" t="s">
        <v>138</v>
      </c>
      <c r="D15671" s="74" t="str">
        <f t="shared" si="489"/>
        <v>nov/2019</v>
      </c>
      <c r="E15671" s="264">
        <v>43773</v>
      </c>
      <c r="F15671" s="262" t="s">
        <v>139</v>
      </c>
      <c r="G15671" s="262" t="s">
        <v>2229</v>
      </c>
      <c r="H15671" s="265" t="s">
        <v>4838</v>
      </c>
      <c r="I15671" s="270" t="s">
        <v>141</v>
      </c>
      <c r="J15671" s="266">
        <v>-1470.15</v>
      </c>
      <c r="K15671" s="83" t="str">
        <f>IFERROR(IFERROR(VLOOKUP(I15671,'DE-PARA'!B:D,3,0),VLOOKUP(I15671,'DE-PARA'!C:D,2,0)),"NÃO ENCONTRADO")</f>
        <v>Pessoal</v>
      </c>
      <c r="L15671" s="50" t="str">
        <f>VLOOKUP(K15671,'Base -Receita-Despesa'!$B:$AS,1,FALSE)</f>
        <v>Pessoal</v>
      </c>
    </row>
    <row r="15672" spans="1:12" x14ac:dyDescent="0.3">
      <c r="A15672" s="82" t="str">
        <f t="shared" si="490"/>
        <v>2019</v>
      </c>
      <c r="B15672" s="260" t="s">
        <v>2228</v>
      </c>
      <c r="C15672" s="261" t="s">
        <v>138</v>
      </c>
      <c r="D15672" s="74" t="str">
        <f t="shared" si="489"/>
        <v>nov/2019</v>
      </c>
      <c r="E15672" s="264">
        <v>43773</v>
      </c>
      <c r="F15672" s="262" t="s">
        <v>139</v>
      </c>
      <c r="G15672" s="262" t="s">
        <v>2229</v>
      </c>
      <c r="H15672" s="265" t="s">
        <v>4839</v>
      </c>
      <c r="I15672" s="270" t="s">
        <v>141</v>
      </c>
      <c r="J15672" s="265">
        <v>-700.8</v>
      </c>
      <c r="K15672" s="83" t="str">
        <f>IFERROR(IFERROR(VLOOKUP(I15672,'DE-PARA'!B:D,3,0),VLOOKUP(I15672,'DE-PARA'!C:D,2,0)),"NÃO ENCONTRADO")</f>
        <v>Pessoal</v>
      </c>
      <c r="L15672" s="50" t="str">
        <f>VLOOKUP(K15672,'Base -Receita-Despesa'!$B:$AS,1,FALSE)</f>
        <v>Pessoal</v>
      </c>
    </row>
    <row r="15673" spans="1:12" x14ac:dyDescent="0.3">
      <c r="A15673" s="82" t="str">
        <f t="shared" si="490"/>
        <v>2019</v>
      </c>
      <c r="B15673" s="260" t="s">
        <v>2228</v>
      </c>
      <c r="C15673" s="261" t="s">
        <v>138</v>
      </c>
      <c r="D15673" s="74" t="str">
        <f t="shared" si="489"/>
        <v>nov/2019</v>
      </c>
      <c r="E15673" s="264">
        <v>43773</v>
      </c>
      <c r="F15673" s="262" t="s">
        <v>139</v>
      </c>
      <c r="G15673" s="262" t="s">
        <v>2229</v>
      </c>
      <c r="H15673" s="265" t="s">
        <v>4840</v>
      </c>
      <c r="I15673" s="270" t="s">
        <v>141</v>
      </c>
      <c r="J15673" s="266">
        <v>-2426.21</v>
      </c>
      <c r="K15673" s="83" t="str">
        <f>IFERROR(IFERROR(VLOOKUP(I15673,'DE-PARA'!B:D,3,0),VLOOKUP(I15673,'DE-PARA'!C:D,2,0)),"NÃO ENCONTRADO")</f>
        <v>Pessoal</v>
      </c>
      <c r="L15673" s="50" t="str">
        <f>VLOOKUP(K15673,'Base -Receita-Despesa'!$B:$AS,1,FALSE)</f>
        <v>Pessoal</v>
      </c>
    </row>
    <row r="15674" spans="1:12" x14ac:dyDescent="0.3">
      <c r="A15674" s="82" t="str">
        <f t="shared" si="490"/>
        <v>2019</v>
      </c>
      <c r="B15674" s="260" t="s">
        <v>2228</v>
      </c>
      <c r="C15674" s="261" t="s">
        <v>138</v>
      </c>
      <c r="D15674" s="74" t="str">
        <f t="shared" si="489"/>
        <v>nov/2019</v>
      </c>
      <c r="E15674" s="264">
        <v>43773</v>
      </c>
      <c r="F15674" s="262" t="s">
        <v>139</v>
      </c>
      <c r="G15674" s="262" t="s">
        <v>2229</v>
      </c>
      <c r="H15674" s="265" t="s">
        <v>2458</v>
      </c>
      <c r="I15674" s="270" t="s">
        <v>141</v>
      </c>
      <c r="J15674" s="266">
        <v>-3022.34</v>
      </c>
      <c r="K15674" s="83" t="str">
        <f>IFERROR(IFERROR(VLOOKUP(I15674,'DE-PARA'!B:D,3,0),VLOOKUP(I15674,'DE-PARA'!C:D,2,0)),"NÃO ENCONTRADO")</f>
        <v>Pessoal</v>
      </c>
      <c r="L15674" s="50" t="str">
        <f>VLOOKUP(K15674,'Base -Receita-Despesa'!$B:$AS,1,FALSE)</f>
        <v>Pessoal</v>
      </c>
    </row>
    <row r="15675" spans="1:12" x14ac:dyDescent="0.3">
      <c r="A15675" s="82" t="str">
        <f t="shared" si="490"/>
        <v>2019</v>
      </c>
      <c r="B15675" s="260" t="s">
        <v>2228</v>
      </c>
      <c r="C15675" s="261" t="s">
        <v>138</v>
      </c>
      <c r="D15675" s="74" t="str">
        <f t="shared" si="489"/>
        <v>nov/2019</v>
      </c>
      <c r="E15675" s="264">
        <v>43773</v>
      </c>
      <c r="F15675" s="262" t="s">
        <v>139</v>
      </c>
      <c r="G15675" s="262" t="s">
        <v>2229</v>
      </c>
      <c r="H15675" s="265" t="s">
        <v>4841</v>
      </c>
      <c r="I15675" s="270" t="s">
        <v>141</v>
      </c>
      <c r="J15675" s="266">
        <v>-1042.21</v>
      </c>
      <c r="K15675" s="83" t="str">
        <f>IFERROR(IFERROR(VLOOKUP(I15675,'DE-PARA'!B:D,3,0),VLOOKUP(I15675,'DE-PARA'!C:D,2,0)),"NÃO ENCONTRADO")</f>
        <v>Pessoal</v>
      </c>
      <c r="L15675" s="50" t="str">
        <f>VLOOKUP(K15675,'Base -Receita-Despesa'!$B:$AS,1,FALSE)</f>
        <v>Pessoal</v>
      </c>
    </row>
    <row r="15676" spans="1:12" x14ac:dyDescent="0.3">
      <c r="A15676" s="82" t="str">
        <f t="shared" si="490"/>
        <v>2019</v>
      </c>
      <c r="B15676" s="260" t="s">
        <v>2228</v>
      </c>
      <c r="C15676" s="261" t="s">
        <v>138</v>
      </c>
      <c r="D15676" s="74" t="str">
        <f t="shared" si="489"/>
        <v>nov/2019</v>
      </c>
      <c r="E15676" s="264">
        <v>43773</v>
      </c>
      <c r="F15676" s="262" t="s">
        <v>139</v>
      </c>
      <c r="G15676" s="262" t="s">
        <v>2229</v>
      </c>
      <c r="H15676" s="265" t="s">
        <v>4842</v>
      </c>
      <c r="I15676" s="270" t="s">
        <v>141</v>
      </c>
      <c r="J15676" s="266">
        <v>-2585.96</v>
      </c>
      <c r="K15676" s="83" t="str">
        <f>IFERROR(IFERROR(VLOOKUP(I15676,'DE-PARA'!B:D,3,0),VLOOKUP(I15676,'DE-PARA'!C:D,2,0)),"NÃO ENCONTRADO")</f>
        <v>Pessoal</v>
      </c>
      <c r="L15676" s="50" t="str">
        <f>VLOOKUP(K15676,'Base -Receita-Despesa'!$B:$AS,1,FALSE)</f>
        <v>Pessoal</v>
      </c>
    </row>
    <row r="15677" spans="1:12" x14ac:dyDescent="0.3">
      <c r="A15677" s="82" t="str">
        <f t="shared" si="490"/>
        <v>2019</v>
      </c>
      <c r="B15677" s="260" t="s">
        <v>2228</v>
      </c>
      <c r="C15677" s="261" t="s">
        <v>138</v>
      </c>
      <c r="D15677" s="74" t="str">
        <f t="shared" si="489"/>
        <v>nov/2019</v>
      </c>
      <c r="E15677" s="264">
        <v>43773</v>
      </c>
      <c r="F15677" s="262" t="s">
        <v>139</v>
      </c>
      <c r="G15677" s="262" t="s">
        <v>2229</v>
      </c>
      <c r="H15677" s="265" t="s">
        <v>4843</v>
      </c>
      <c r="I15677" s="270" t="s">
        <v>141</v>
      </c>
      <c r="J15677" s="266">
        <v>-1304.25</v>
      </c>
      <c r="K15677" s="83" t="str">
        <f>IFERROR(IFERROR(VLOOKUP(I15677,'DE-PARA'!B:D,3,0),VLOOKUP(I15677,'DE-PARA'!C:D,2,0)),"NÃO ENCONTRADO")</f>
        <v>Pessoal</v>
      </c>
      <c r="L15677" s="50" t="str">
        <f>VLOOKUP(K15677,'Base -Receita-Despesa'!$B:$AS,1,FALSE)</f>
        <v>Pessoal</v>
      </c>
    </row>
    <row r="15678" spans="1:12" x14ac:dyDescent="0.3">
      <c r="A15678" s="82" t="str">
        <f t="shared" si="490"/>
        <v>2019</v>
      </c>
      <c r="B15678" s="260" t="s">
        <v>2228</v>
      </c>
      <c r="C15678" s="261" t="s">
        <v>138</v>
      </c>
      <c r="D15678" s="74" t="str">
        <f t="shared" si="489"/>
        <v>nov/2019</v>
      </c>
      <c r="E15678" s="264">
        <v>43773</v>
      </c>
      <c r="F15678" s="262" t="s">
        <v>139</v>
      </c>
      <c r="G15678" s="262" t="s">
        <v>2229</v>
      </c>
      <c r="H15678" s="265" t="s">
        <v>4844</v>
      </c>
      <c r="I15678" s="270" t="s">
        <v>141</v>
      </c>
      <c r="J15678" s="266">
        <v>-1048.56</v>
      </c>
      <c r="K15678" s="83" t="str">
        <f>IFERROR(IFERROR(VLOOKUP(I15678,'DE-PARA'!B:D,3,0),VLOOKUP(I15678,'DE-PARA'!C:D,2,0)),"NÃO ENCONTRADO")</f>
        <v>Pessoal</v>
      </c>
      <c r="L15678" s="50" t="str">
        <f>VLOOKUP(K15678,'Base -Receita-Despesa'!$B:$AS,1,FALSE)</f>
        <v>Pessoal</v>
      </c>
    </row>
    <row r="15679" spans="1:12" x14ac:dyDescent="0.3">
      <c r="A15679" s="82" t="str">
        <f t="shared" si="490"/>
        <v>2019</v>
      </c>
      <c r="B15679" s="260" t="s">
        <v>2228</v>
      </c>
      <c r="C15679" s="261" t="s">
        <v>138</v>
      </c>
      <c r="D15679" s="74" t="str">
        <f t="shared" si="489"/>
        <v>nov/2019</v>
      </c>
      <c r="E15679" s="264">
        <v>43773</v>
      </c>
      <c r="F15679" s="262" t="s">
        <v>139</v>
      </c>
      <c r="G15679" s="262" t="s">
        <v>2229</v>
      </c>
      <c r="H15679" s="265" t="s">
        <v>3532</v>
      </c>
      <c r="I15679" s="270" t="s">
        <v>141</v>
      </c>
      <c r="J15679" s="265">
        <v>-917.46</v>
      </c>
      <c r="K15679" s="83" t="str">
        <f>IFERROR(IFERROR(VLOOKUP(I15679,'DE-PARA'!B:D,3,0),VLOOKUP(I15679,'DE-PARA'!C:D,2,0)),"NÃO ENCONTRADO")</f>
        <v>Pessoal</v>
      </c>
      <c r="L15679" s="50" t="str">
        <f>VLOOKUP(K15679,'Base -Receita-Despesa'!$B:$AS,1,FALSE)</f>
        <v>Pessoal</v>
      </c>
    </row>
    <row r="15680" spans="1:12" x14ac:dyDescent="0.3">
      <c r="A15680" s="82" t="str">
        <f t="shared" si="490"/>
        <v>2019</v>
      </c>
      <c r="B15680" s="260" t="s">
        <v>2228</v>
      </c>
      <c r="C15680" s="261" t="s">
        <v>138</v>
      </c>
      <c r="D15680" s="74" t="str">
        <f t="shared" si="489"/>
        <v>nov/2019</v>
      </c>
      <c r="E15680" s="264">
        <v>43773</v>
      </c>
      <c r="F15680" s="262" t="s">
        <v>139</v>
      </c>
      <c r="G15680" s="262" t="s">
        <v>2229</v>
      </c>
      <c r="H15680" s="265" t="s">
        <v>4845</v>
      </c>
      <c r="I15680" s="270" t="s">
        <v>141</v>
      </c>
      <c r="J15680" s="266">
        <v>-2238.2399999999998</v>
      </c>
      <c r="K15680" s="83" t="str">
        <f>IFERROR(IFERROR(VLOOKUP(I15680,'DE-PARA'!B:D,3,0),VLOOKUP(I15680,'DE-PARA'!C:D,2,0)),"NÃO ENCONTRADO")</f>
        <v>Pessoal</v>
      </c>
      <c r="L15680" s="50" t="str">
        <f>VLOOKUP(K15680,'Base -Receita-Despesa'!$B:$AS,1,FALSE)</f>
        <v>Pessoal</v>
      </c>
    </row>
    <row r="15681" spans="1:12" x14ac:dyDescent="0.3">
      <c r="A15681" s="82" t="str">
        <f t="shared" si="490"/>
        <v>2019</v>
      </c>
      <c r="B15681" s="260" t="s">
        <v>2228</v>
      </c>
      <c r="C15681" s="261" t="s">
        <v>138</v>
      </c>
      <c r="D15681" s="74" t="str">
        <f t="shared" si="489"/>
        <v>nov/2019</v>
      </c>
      <c r="E15681" s="264">
        <v>43773</v>
      </c>
      <c r="F15681" s="262" t="s">
        <v>139</v>
      </c>
      <c r="G15681" s="262" t="s">
        <v>2229</v>
      </c>
      <c r="H15681" s="265" t="s">
        <v>4461</v>
      </c>
      <c r="I15681" s="270" t="s">
        <v>141</v>
      </c>
      <c r="J15681" s="265">
        <v>-757.39</v>
      </c>
      <c r="K15681" s="83" t="str">
        <f>IFERROR(IFERROR(VLOOKUP(I15681,'DE-PARA'!B:D,3,0),VLOOKUP(I15681,'DE-PARA'!C:D,2,0)),"NÃO ENCONTRADO")</f>
        <v>Pessoal</v>
      </c>
      <c r="L15681" s="50" t="str">
        <f>VLOOKUP(K15681,'Base -Receita-Despesa'!$B:$AS,1,FALSE)</f>
        <v>Pessoal</v>
      </c>
    </row>
    <row r="15682" spans="1:12" x14ac:dyDescent="0.3">
      <c r="A15682" s="82" t="str">
        <f t="shared" si="490"/>
        <v>2019</v>
      </c>
      <c r="B15682" s="260" t="s">
        <v>2228</v>
      </c>
      <c r="C15682" s="261" t="s">
        <v>138</v>
      </c>
      <c r="D15682" s="74" t="str">
        <f t="shared" si="489"/>
        <v>nov/2019</v>
      </c>
      <c r="E15682" s="264">
        <v>43773</v>
      </c>
      <c r="F15682" s="262" t="s">
        <v>139</v>
      </c>
      <c r="G15682" s="262" t="s">
        <v>2229</v>
      </c>
      <c r="H15682" s="265" t="s">
        <v>3280</v>
      </c>
      <c r="I15682" s="270" t="s">
        <v>141</v>
      </c>
      <c r="J15682" s="266">
        <v>-1504.76</v>
      </c>
      <c r="K15682" s="83" t="str">
        <f>IFERROR(IFERROR(VLOOKUP(I15682,'DE-PARA'!B:D,3,0),VLOOKUP(I15682,'DE-PARA'!C:D,2,0)),"NÃO ENCONTRADO")</f>
        <v>Pessoal</v>
      </c>
      <c r="L15682" s="50" t="str">
        <f>VLOOKUP(K15682,'Base -Receita-Despesa'!$B:$AS,1,FALSE)</f>
        <v>Pessoal</v>
      </c>
    </row>
    <row r="15683" spans="1:12" x14ac:dyDescent="0.3">
      <c r="A15683" s="82" t="str">
        <f t="shared" si="490"/>
        <v>2019</v>
      </c>
      <c r="B15683" s="260" t="s">
        <v>2228</v>
      </c>
      <c r="C15683" s="261" t="s">
        <v>138</v>
      </c>
      <c r="D15683" s="74" t="str">
        <f t="shared" si="489"/>
        <v>nov/2019</v>
      </c>
      <c r="E15683" s="264">
        <v>43773</v>
      </c>
      <c r="F15683" s="262" t="s">
        <v>139</v>
      </c>
      <c r="G15683" s="262" t="s">
        <v>2229</v>
      </c>
      <c r="H15683" s="265" t="s">
        <v>4645</v>
      </c>
      <c r="I15683" s="270" t="s">
        <v>141</v>
      </c>
      <c r="J15683" s="265">
        <v>-750</v>
      </c>
      <c r="K15683" s="83" t="str">
        <f>IFERROR(IFERROR(VLOOKUP(I15683,'DE-PARA'!B:D,3,0),VLOOKUP(I15683,'DE-PARA'!C:D,2,0)),"NÃO ENCONTRADO")</f>
        <v>Pessoal</v>
      </c>
      <c r="L15683" s="50" t="str">
        <f>VLOOKUP(K15683,'Base -Receita-Despesa'!$B:$AS,1,FALSE)</f>
        <v>Pessoal</v>
      </c>
    </row>
    <row r="15684" spans="1:12" x14ac:dyDescent="0.3">
      <c r="A15684" s="82" t="str">
        <f t="shared" si="490"/>
        <v>2019</v>
      </c>
      <c r="B15684" s="260" t="s">
        <v>2228</v>
      </c>
      <c r="C15684" s="261" t="s">
        <v>138</v>
      </c>
      <c r="D15684" s="74" t="str">
        <f t="shared" ref="D15684:D15747" si="491">TEXT(E15684,"mmm/aaaa")</f>
        <v>nov/2019</v>
      </c>
      <c r="E15684" s="264">
        <v>43773</v>
      </c>
      <c r="F15684" s="262" t="s">
        <v>139</v>
      </c>
      <c r="G15684" s="262" t="s">
        <v>2229</v>
      </c>
      <c r="H15684" s="265" t="s">
        <v>4846</v>
      </c>
      <c r="I15684" s="270" t="s">
        <v>141</v>
      </c>
      <c r="J15684" s="266">
        <v>-1027.82</v>
      </c>
      <c r="K15684" s="83" t="str">
        <f>IFERROR(IFERROR(VLOOKUP(I15684,'DE-PARA'!B:D,3,0),VLOOKUP(I15684,'DE-PARA'!C:D,2,0)),"NÃO ENCONTRADO")</f>
        <v>Pessoal</v>
      </c>
      <c r="L15684" s="50" t="str">
        <f>VLOOKUP(K15684,'Base -Receita-Despesa'!$B:$AS,1,FALSE)</f>
        <v>Pessoal</v>
      </c>
    </row>
    <row r="15685" spans="1:12" x14ac:dyDescent="0.3">
      <c r="A15685" s="82" t="str">
        <f t="shared" si="490"/>
        <v>2019</v>
      </c>
      <c r="B15685" s="260" t="s">
        <v>2228</v>
      </c>
      <c r="C15685" s="261" t="s">
        <v>138</v>
      </c>
      <c r="D15685" s="74" t="str">
        <f t="shared" si="491"/>
        <v>nov/2019</v>
      </c>
      <c r="E15685" s="264">
        <v>43773</v>
      </c>
      <c r="F15685" s="262" t="s">
        <v>139</v>
      </c>
      <c r="G15685" s="262" t="s">
        <v>2229</v>
      </c>
      <c r="H15685" s="265" t="s">
        <v>4847</v>
      </c>
      <c r="I15685" s="270" t="s">
        <v>141</v>
      </c>
      <c r="J15685" s="266">
        <v>-2313.63</v>
      </c>
      <c r="K15685" s="83" t="str">
        <f>IFERROR(IFERROR(VLOOKUP(I15685,'DE-PARA'!B:D,3,0),VLOOKUP(I15685,'DE-PARA'!C:D,2,0)),"NÃO ENCONTRADO")</f>
        <v>Pessoal</v>
      </c>
      <c r="L15685" s="50" t="str">
        <f>VLOOKUP(K15685,'Base -Receita-Despesa'!$B:$AS,1,FALSE)</f>
        <v>Pessoal</v>
      </c>
    </row>
    <row r="15686" spans="1:12" x14ac:dyDescent="0.3">
      <c r="A15686" s="82" t="str">
        <f t="shared" si="490"/>
        <v>2019</v>
      </c>
      <c r="B15686" s="260" t="s">
        <v>2228</v>
      </c>
      <c r="C15686" s="261" t="s">
        <v>138</v>
      </c>
      <c r="D15686" s="74" t="str">
        <f t="shared" si="491"/>
        <v>nov/2019</v>
      </c>
      <c r="E15686" s="264">
        <v>43773</v>
      </c>
      <c r="F15686" s="262" t="s">
        <v>139</v>
      </c>
      <c r="G15686" s="262" t="s">
        <v>2229</v>
      </c>
      <c r="H15686" s="265" t="s">
        <v>4848</v>
      </c>
      <c r="I15686" s="270" t="s">
        <v>141</v>
      </c>
      <c r="J15686" s="266">
        <v>-2142.9899999999998</v>
      </c>
      <c r="K15686" s="83" t="str">
        <f>IFERROR(IFERROR(VLOOKUP(I15686,'DE-PARA'!B:D,3,0),VLOOKUP(I15686,'DE-PARA'!C:D,2,0)),"NÃO ENCONTRADO")</f>
        <v>Pessoal</v>
      </c>
      <c r="L15686" s="50" t="str">
        <f>VLOOKUP(K15686,'Base -Receita-Despesa'!$B:$AS,1,FALSE)</f>
        <v>Pessoal</v>
      </c>
    </row>
    <row r="15687" spans="1:12" x14ac:dyDescent="0.3">
      <c r="A15687" s="82" t="str">
        <f t="shared" si="490"/>
        <v>2019</v>
      </c>
      <c r="B15687" s="260" t="s">
        <v>2228</v>
      </c>
      <c r="C15687" s="261" t="s">
        <v>138</v>
      </c>
      <c r="D15687" s="74" t="str">
        <f t="shared" si="491"/>
        <v>nov/2019</v>
      </c>
      <c r="E15687" s="264">
        <v>43773</v>
      </c>
      <c r="F15687" s="262" t="s">
        <v>139</v>
      </c>
      <c r="G15687" s="262" t="s">
        <v>2229</v>
      </c>
      <c r="H15687" s="265" t="s">
        <v>4849</v>
      </c>
      <c r="I15687" s="270" t="s">
        <v>141</v>
      </c>
      <c r="J15687" s="265">
        <v>-433.46</v>
      </c>
      <c r="K15687" s="83" t="str">
        <f>IFERROR(IFERROR(VLOOKUP(I15687,'DE-PARA'!B:D,3,0),VLOOKUP(I15687,'DE-PARA'!C:D,2,0)),"NÃO ENCONTRADO")</f>
        <v>Pessoal</v>
      </c>
      <c r="L15687" s="50" t="str">
        <f>VLOOKUP(K15687,'Base -Receita-Despesa'!$B:$AS,1,FALSE)</f>
        <v>Pessoal</v>
      </c>
    </row>
    <row r="15688" spans="1:12" x14ac:dyDescent="0.3">
      <c r="A15688" s="82" t="str">
        <f t="shared" si="490"/>
        <v>2019</v>
      </c>
      <c r="B15688" s="260" t="s">
        <v>2228</v>
      </c>
      <c r="C15688" s="261" t="s">
        <v>138</v>
      </c>
      <c r="D15688" s="74" t="str">
        <f t="shared" si="491"/>
        <v>nov/2019</v>
      </c>
      <c r="E15688" s="264">
        <v>43773</v>
      </c>
      <c r="F15688" s="262" t="s">
        <v>139</v>
      </c>
      <c r="G15688" s="262" t="s">
        <v>2229</v>
      </c>
      <c r="H15688" s="265" t="s">
        <v>4000</v>
      </c>
      <c r="I15688" s="270" t="s">
        <v>141</v>
      </c>
      <c r="J15688" s="266">
        <v>-2596.7800000000002</v>
      </c>
      <c r="K15688" s="83" t="str">
        <f>IFERROR(IFERROR(VLOOKUP(I15688,'DE-PARA'!B:D,3,0),VLOOKUP(I15688,'DE-PARA'!C:D,2,0)),"NÃO ENCONTRADO")</f>
        <v>Pessoal</v>
      </c>
      <c r="L15688" s="50" t="str">
        <f>VLOOKUP(K15688,'Base -Receita-Despesa'!$B:$AS,1,FALSE)</f>
        <v>Pessoal</v>
      </c>
    </row>
    <row r="15689" spans="1:12" x14ac:dyDescent="0.3">
      <c r="A15689" s="82" t="str">
        <f t="shared" si="490"/>
        <v>2019</v>
      </c>
      <c r="B15689" s="260" t="s">
        <v>2228</v>
      </c>
      <c r="C15689" s="261" t="s">
        <v>138</v>
      </c>
      <c r="D15689" s="74" t="str">
        <f t="shared" si="491"/>
        <v>nov/2019</v>
      </c>
      <c r="E15689" s="264">
        <v>43773</v>
      </c>
      <c r="F15689" s="262" t="s">
        <v>139</v>
      </c>
      <c r="G15689" s="262" t="s">
        <v>2229</v>
      </c>
      <c r="H15689" s="265" t="s">
        <v>4850</v>
      </c>
      <c r="I15689" s="270" t="s">
        <v>141</v>
      </c>
      <c r="J15689" s="265">
        <v>-433.46</v>
      </c>
      <c r="K15689" s="83" t="str">
        <f>IFERROR(IFERROR(VLOOKUP(I15689,'DE-PARA'!B:D,3,0),VLOOKUP(I15689,'DE-PARA'!C:D,2,0)),"NÃO ENCONTRADO")</f>
        <v>Pessoal</v>
      </c>
      <c r="L15689" s="50" t="str">
        <f>VLOOKUP(K15689,'Base -Receita-Despesa'!$B:$AS,1,FALSE)</f>
        <v>Pessoal</v>
      </c>
    </row>
    <row r="15690" spans="1:12" x14ac:dyDescent="0.3">
      <c r="A15690" s="82" t="str">
        <f t="shared" si="490"/>
        <v>2019</v>
      </c>
      <c r="B15690" s="260" t="s">
        <v>2228</v>
      </c>
      <c r="C15690" s="261" t="s">
        <v>138</v>
      </c>
      <c r="D15690" s="74" t="str">
        <f t="shared" si="491"/>
        <v>nov/2019</v>
      </c>
      <c r="E15690" s="264">
        <v>43773</v>
      </c>
      <c r="F15690" s="262" t="s">
        <v>139</v>
      </c>
      <c r="G15690" s="262" t="s">
        <v>2229</v>
      </c>
      <c r="H15690" s="265" t="s">
        <v>4851</v>
      </c>
      <c r="I15690" s="270" t="s">
        <v>141</v>
      </c>
      <c r="J15690" s="266">
        <v>-1242.71</v>
      </c>
      <c r="K15690" s="83" t="str">
        <f>IFERROR(IFERROR(VLOOKUP(I15690,'DE-PARA'!B:D,3,0),VLOOKUP(I15690,'DE-PARA'!C:D,2,0)),"NÃO ENCONTRADO")</f>
        <v>Pessoal</v>
      </c>
      <c r="L15690" s="50" t="str">
        <f>VLOOKUP(K15690,'Base -Receita-Despesa'!$B:$AS,1,FALSE)</f>
        <v>Pessoal</v>
      </c>
    </row>
    <row r="15691" spans="1:12" x14ac:dyDescent="0.3">
      <c r="A15691" s="82" t="str">
        <f t="shared" si="490"/>
        <v>2019</v>
      </c>
      <c r="B15691" s="260" t="s">
        <v>2228</v>
      </c>
      <c r="C15691" s="261" t="s">
        <v>138</v>
      </c>
      <c r="D15691" s="74" t="str">
        <f t="shared" si="491"/>
        <v>nov/2019</v>
      </c>
      <c r="E15691" s="264">
        <v>43773</v>
      </c>
      <c r="F15691" s="262" t="s">
        <v>139</v>
      </c>
      <c r="G15691" s="262" t="s">
        <v>2229</v>
      </c>
      <c r="H15691" s="265" t="s">
        <v>4852</v>
      </c>
      <c r="I15691" s="270" t="s">
        <v>141</v>
      </c>
      <c r="J15691" s="266">
        <v>-1139.27</v>
      </c>
      <c r="K15691" s="83" t="str">
        <f>IFERROR(IFERROR(VLOOKUP(I15691,'DE-PARA'!B:D,3,0),VLOOKUP(I15691,'DE-PARA'!C:D,2,0)),"NÃO ENCONTRADO")</f>
        <v>Pessoal</v>
      </c>
      <c r="L15691" s="50" t="str">
        <f>VLOOKUP(K15691,'Base -Receita-Despesa'!$B:$AS,1,FALSE)</f>
        <v>Pessoal</v>
      </c>
    </row>
    <row r="15692" spans="1:12" x14ac:dyDescent="0.3">
      <c r="A15692" s="82" t="str">
        <f t="shared" si="490"/>
        <v>2019</v>
      </c>
      <c r="B15692" s="260" t="s">
        <v>2228</v>
      </c>
      <c r="C15692" s="261" t="s">
        <v>138</v>
      </c>
      <c r="D15692" s="74" t="str">
        <f t="shared" si="491"/>
        <v>nov/2019</v>
      </c>
      <c r="E15692" s="264">
        <v>43773</v>
      </c>
      <c r="F15692" s="262" t="s">
        <v>139</v>
      </c>
      <c r="G15692" s="262" t="s">
        <v>2229</v>
      </c>
      <c r="H15692" s="265" t="s">
        <v>871</v>
      </c>
      <c r="I15692" s="270" t="s">
        <v>141</v>
      </c>
      <c r="J15692" s="266">
        <v>-1599.26</v>
      </c>
      <c r="K15692" s="83" t="str">
        <f>IFERROR(IFERROR(VLOOKUP(I15692,'DE-PARA'!B:D,3,0),VLOOKUP(I15692,'DE-PARA'!C:D,2,0)),"NÃO ENCONTRADO")</f>
        <v>Pessoal</v>
      </c>
      <c r="L15692" s="50" t="str">
        <f>VLOOKUP(K15692,'Base -Receita-Despesa'!$B:$AS,1,FALSE)</f>
        <v>Pessoal</v>
      </c>
    </row>
    <row r="15693" spans="1:12" x14ac:dyDescent="0.3">
      <c r="A15693" s="82" t="str">
        <f t="shared" si="490"/>
        <v>2019</v>
      </c>
      <c r="B15693" s="260" t="s">
        <v>2228</v>
      </c>
      <c r="C15693" s="261" t="s">
        <v>138</v>
      </c>
      <c r="D15693" s="74" t="str">
        <f t="shared" si="491"/>
        <v>nov/2019</v>
      </c>
      <c r="E15693" s="264">
        <v>43773</v>
      </c>
      <c r="F15693" s="262" t="s">
        <v>139</v>
      </c>
      <c r="G15693" s="262" t="s">
        <v>2229</v>
      </c>
      <c r="H15693" s="265" t="s">
        <v>4853</v>
      </c>
      <c r="I15693" s="270" t="s">
        <v>141</v>
      </c>
      <c r="J15693" s="265">
        <v>-473.52</v>
      </c>
      <c r="K15693" s="83" t="str">
        <f>IFERROR(IFERROR(VLOOKUP(I15693,'DE-PARA'!B:D,3,0),VLOOKUP(I15693,'DE-PARA'!C:D,2,0)),"NÃO ENCONTRADO")</f>
        <v>Pessoal</v>
      </c>
      <c r="L15693" s="50" t="str">
        <f>VLOOKUP(K15693,'Base -Receita-Despesa'!$B:$AS,1,FALSE)</f>
        <v>Pessoal</v>
      </c>
    </row>
    <row r="15694" spans="1:12" x14ac:dyDescent="0.3">
      <c r="A15694" s="82" t="str">
        <f t="shared" si="490"/>
        <v>2019</v>
      </c>
      <c r="B15694" s="260" t="s">
        <v>2228</v>
      </c>
      <c r="C15694" s="261" t="s">
        <v>138</v>
      </c>
      <c r="D15694" s="74" t="str">
        <f t="shared" si="491"/>
        <v>nov/2019</v>
      </c>
      <c r="E15694" s="264">
        <v>43773</v>
      </c>
      <c r="F15694" s="262" t="s">
        <v>139</v>
      </c>
      <c r="G15694" s="262" t="s">
        <v>2229</v>
      </c>
      <c r="H15694" s="265" t="s">
        <v>4854</v>
      </c>
      <c r="I15694" s="270" t="s">
        <v>141</v>
      </c>
      <c r="J15694" s="266">
        <v>-1291.67</v>
      </c>
      <c r="K15694" s="83" t="str">
        <f>IFERROR(IFERROR(VLOOKUP(I15694,'DE-PARA'!B:D,3,0),VLOOKUP(I15694,'DE-PARA'!C:D,2,0)),"NÃO ENCONTRADO")</f>
        <v>Pessoal</v>
      </c>
      <c r="L15694" s="50" t="str">
        <f>VLOOKUP(K15694,'Base -Receita-Despesa'!$B:$AS,1,FALSE)</f>
        <v>Pessoal</v>
      </c>
    </row>
    <row r="15695" spans="1:12" x14ac:dyDescent="0.3">
      <c r="A15695" s="82" t="str">
        <f t="shared" si="490"/>
        <v>2019</v>
      </c>
      <c r="B15695" s="260" t="s">
        <v>2228</v>
      </c>
      <c r="C15695" s="261" t="s">
        <v>138</v>
      </c>
      <c r="D15695" s="74" t="str">
        <f t="shared" si="491"/>
        <v>nov/2019</v>
      </c>
      <c r="E15695" s="264">
        <v>43773</v>
      </c>
      <c r="F15695" s="262" t="s">
        <v>139</v>
      </c>
      <c r="G15695" s="262" t="s">
        <v>2229</v>
      </c>
      <c r="H15695" s="265" t="s">
        <v>4855</v>
      </c>
      <c r="I15695" s="270" t="s">
        <v>141</v>
      </c>
      <c r="J15695" s="265">
        <v>-467.19</v>
      </c>
      <c r="K15695" s="83" t="str">
        <f>IFERROR(IFERROR(VLOOKUP(I15695,'DE-PARA'!B:D,3,0),VLOOKUP(I15695,'DE-PARA'!C:D,2,0)),"NÃO ENCONTRADO")</f>
        <v>Pessoal</v>
      </c>
      <c r="L15695" s="50" t="str">
        <f>VLOOKUP(K15695,'Base -Receita-Despesa'!$B:$AS,1,FALSE)</f>
        <v>Pessoal</v>
      </c>
    </row>
    <row r="15696" spans="1:12" x14ac:dyDescent="0.3">
      <c r="A15696" s="82" t="str">
        <f t="shared" si="490"/>
        <v>2019</v>
      </c>
      <c r="B15696" s="260" t="s">
        <v>2228</v>
      </c>
      <c r="C15696" s="261" t="s">
        <v>138</v>
      </c>
      <c r="D15696" s="74" t="str">
        <f t="shared" si="491"/>
        <v>nov/2019</v>
      </c>
      <c r="E15696" s="264">
        <v>43773</v>
      </c>
      <c r="F15696" s="262" t="s">
        <v>139</v>
      </c>
      <c r="G15696" s="262" t="s">
        <v>2229</v>
      </c>
      <c r="H15696" s="265" t="s">
        <v>4856</v>
      </c>
      <c r="I15696" s="270" t="s">
        <v>141</v>
      </c>
      <c r="J15696" s="265">
        <v>-325.5</v>
      </c>
      <c r="K15696" s="83" t="str">
        <f>IFERROR(IFERROR(VLOOKUP(I15696,'DE-PARA'!B:D,3,0),VLOOKUP(I15696,'DE-PARA'!C:D,2,0)),"NÃO ENCONTRADO")</f>
        <v>Pessoal</v>
      </c>
      <c r="L15696" s="50" t="str">
        <f>VLOOKUP(K15696,'Base -Receita-Despesa'!$B:$AS,1,FALSE)</f>
        <v>Pessoal</v>
      </c>
    </row>
    <row r="15697" spans="1:12" x14ac:dyDescent="0.3">
      <c r="A15697" s="82" t="str">
        <f t="shared" si="490"/>
        <v>2019</v>
      </c>
      <c r="B15697" s="260" t="s">
        <v>2228</v>
      </c>
      <c r="C15697" s="261" t="s">
        <v>138</v>
      </c>
      <c r="D15697" s="74" t="str">
        <f t="shared" si="491"/>
        <v>nov/2019</v>
      </c>
      <c r="E15697" s="264">
        <v>43773</v>
      </c>
      <c r="F15697" s="262" t="s">
        <v>139</v>
      </c>
      <c r="G15697" s="262" t="s">
        <v>2229</v>
      </c>
      <c r="H15697" s="265" t="s">
        <v>4857</v>
      </c>
      <c r="I15697" s="270" t="s">
        <v>141</v>
      </c>
      <c r="J15697" s="266">
        <v>-1042.21</v>
      </c>
      <c r="K15697" s="83" t="str">
        <f>IFERROR(IFERROR(VLOOKUP(I15697,'DE-PARA'!B:D,3,0),VLOOKUP(I15697,'DE-PARA'!C:D,2,0)),"NÃO ENCONTRADO")</f>
        <v>Pessoal</v>
      </c>
      <c r="L15697" s="50" t="str">
        <f>VLOOKUP(K15697,'Base -Receita-Despesa'!$B:$AS,1,FALSE)</f>
        <v>Pessoal</v>
      </c>
    </row>
    <row r="15698" spans="1:12" x14ac:dyDescent="0.3">
      <c r="A15698" s="82" t="str">
        <f t="shared" si="490"/>
        <v>2019</v>
      </c>
      <c r="B15698" s="260" t="s">
        <v>2228</v>
      </c>
      <c r="C15698" s="261" t="s">
        <v>138</v>
      </c>
      <c r="D15698" s="74" t="str">
        <f t="shared" si="491"/>
        <v>nov/2019</v>
      </c>
      <c r="E15698" s="264">
        <v>43773</v>
      </c>
      <c r="F15698" s="262" t="s">
        <v>139</v>
      </c>
      <c r="G15698" s="262" t="s">
        <v>2229</v>
      </c>
      <c r="H15698" s="265" t="s">
        <v>4858</v>
      </c>
      <c r="I15698" s="270" t="s">
        <v>141</v>
      </c>
      <c r="J15698" s="266">
        <v>-1184.0999999999999</v>
      </c>
      <c r="K15698" s="83" t="str">
        <f>IFERROR(IFERROR(VLOOKUP(I15698,'DE-PARA'!B:D,3,0),VLOOKUP(I15698,'DE-PARA'!C:D,2,0)),"NÃO ENCONTRADO")</f>
        <v>Pessoal</v>
      </c>
      <c r="L15698" s="50" t="str">
        <f>VLOOKUP(K15698,'Base -Receita-Despesa'!$B:$AS,1,FALSE)</f>
        <v>Pessoal</v>
      </c>
    </row>
    <row r="15699" spans="1:12" x14ac:dyDescent="0.3">
      <c r="A15699" s="82" t="str">
        <f t="shared" si="490"/>
        <v>2019</v>
      </c>
      <c r="B15699" s="260" t="s">
        <v>2228</v>
      </c>
      <c r="C15699" s="261" t="s">
        <v>138</v>
      </c>
      <c r="D15699" s="74" t="str">
        <f t="shared" si="491"/>
        <v>nov/2019</v>
      </c>
      <c r="E15699" s="264">
        <v>43773</v>
      </c>
      <c r="F15699" s="262" t="s">
        <v>139</v>
      </c>
      <c r="G15699" s="262" t="s">
        <v>2229</v>
      </c>
      <c r="H15699" s="265" t="s">
        <v>4859</v>
      </c>
      <c r="I15699" s="270" t="s">
        <v>141</v>
      </c>
      <c r="J15699" s="266">
        <v>-2256.14</v>
      </c>
      <c r="K15699" s="83" t="str">
        <f>IFERROR(IFERROR(VLOOKUP(I15699,'DE-PARA'!B:D,3,0),VLOOKUP(I15699,'DE-PARA'!C:D,2,0)),"NÃO ENCONTRADO")</f>
        <v>Pessoal</v>
      </c>
      <c r="L15699" s="50" t="str">
        <f>VLOOKUP(K15699,'Base -Receita-Despesa'!$B:$AS,1,FALSE)</f>
        <v>Pessoal</v>
      </c>
    </row>
    <row r="15700" spans="1:12" x14ac:dyDescent="0.3">
      <c r="A15700" s="82" t="str">
        <f t="shared" si="490"/>
        <v>2019</v>
      </c>
      <c r="B15700" s="260" t="s">
        <v>2228</v>
      </c>
      <c r="C15700" s="261" t="s">
        <v>138</v>
      </c>
      <c r="D15700" s="74" t="str">
        <f t="shared" si="491"/>
        <v>nov/2019</v>
      </c>
      <c r="E15700" s="264">
        <v>43773</v>
      </c>
      <c r="F15700" s="262" t="s">
        <v>139</v>
      </c>
      <c r="G15700" s="262" t="s">
        <v>2229</v>
      </c>
      <c r="H15700" s="265" t="s">
        <v>4198</v>
      </c>
      <c r="I15700" s="270" t="s">
        <v>141</v>
      </c>
      <c r="J15700" s="266">
        <v>-2876.59</v>
      </c>
      <c r="K15700" s="83" t="str">
        <f>IFERROR(IFERROR(VLOOKUP(I15700,'DE-PARA'!B:D,3,0),VLOOKUP(I15700,'DE-PARA'!C:D,2,0)),"NÃO ENCONTRADO")</f>
        <v>Pessoal</v>
      </c>
      <c r="L15700" s="50" t="str">
        <f>VLOOKUP(K15700,'Base -Receita-Despesa'!$B:$AS,1,FALSE)</f>
        <v>Pessoal</v>
      </c>
    </row>
    <row r="15701" spans="1:12" x14ac:dyDescent="0.3">
      <c r="A15701" s="82" t="str">
        <f t="shared" si="490"/>
        <v>2019</v>
      </c>
      <c r="B15701" s="260" t="s">
        <v>2228</v>
      </c>
      <c r="C15701" s="261" t="s">
        <v>138</v>
      </c>
      <c r="D15701" s="74" t="str">
        <f t="shared" si="491"/>
        <v>nov/2019</v>
      </c>
      <c r="E15701" s="264">
        <v>43773</v>
      </c>
      <c r="F15701" s="262" t="s">
        <v>139</v>
      </c>
      <c r="G15701" s="262" t="s">
        <v>2229</v>
      </c>
      <c r="H15701" s="265" t="s">
        <v>4860</v>
      </c>
      <c r="I15701" s="270" t="s">
        <v>141</v>
      </c>
      <c r="J15701" s="266">
        <v>-1042.21</v>
      </c>
      <c r="K15701" s="83" t="str">
        <f>IFERROR(IFERROR(VLOOKUP(I15701,'DE-PARA'!B:D,3,0),VLOOKUP(I15701,'DE-PARA'!C:D,2,0)),"NÃO ENCONTRADO")</f>
        <v>Pessoal</v>
      </c>
      <c r="L15701" s="50" t="str">
        <f>VLOOKUP(K15701,'Base -Receita-Despesa'!$B:$AS,1,FALSE)</f>
        <v>Pessoal</v>
      </c>
    </row>
    <row r="15702" spans="1:12" x14ac:dyDescent="0.3">
      <c r="A15702" s="82" t="str">
        <f t="shared" si="490"/>
        <v>2019</v>
      </c>
      <c r="B15702" s="260" t="s">
        <v>2228</v>
      </c>
      <c r="C15702" s="261" t="s">
        <v>138</v>
      </c>
      <c r="D15702" s="74" t="str">
        <f t="shared" si="491"/>
        <v>nov/2019</v>
      </c>
      <c r="E15702" s="264">
        <v>43773</v>
      </c>
      <c r="F15702" s="262" t="s">
        <v>139</v>
      </c>
      <c r="G15702" s="262" t="s">
        <v>2229</v>
      </c>
      <c r="H15702" s="265" t="s">
        <v>1095</v>
      </c>
      <c r="I15702" s="270" t="s">
        <v>141</v>
      </c>
      <c r="J15702" s="266">
        <v>-1496.46</v>
      </c>
      <c r="K15702" s="83" t="str">
        <f>IFERROR(IFERROR(VLOOKUP(I15702,'DE-PARA'!B:D,3,0),VLOOKUP(I15702,'DE-PARA'!C:D,2,0)),"NÃO ENCONTRADO")</f>
        <v>Pessoal</v>
      </c>
      <c r="L15702" s="50" t="str">
        <f>VLOOKUP(K15702,'Base -Receita-Despesa'!$B:$AS,1,FALSE)</f>
        <v>Pessoal</v>
      </c>
    </row>
    <row r="15703" spans="1:12" x14ac:dyDescent="0.3">
      <c r="A15703" s="82" t="str">
        <f t="shared" si="490"/>
        <v>2019</v>
      </c>
      <c r="B15703" s="260" t="s">
        <v>2228</v>
      </c>
      <c r="C15703" s="261" t="s">
        <v>138</v>
      </c>
      <c r="D15703" s="74" t="str">
        <f t="shared" si="491"/>
        <v>nov/2019</v>
      </c>
      <c r="E15703" s="264">
        <v>43773</v>
      </c>
      <c r="F15703" s="262" t="s">
        <v>139</v>
      </c>
      <c r="G15703" s="262" t="s">
        <v>2229</v>
      </c>
      <c r="H15703" s="265" t="s">
        <v>4861</v>
      </c>
      <c r="I15703" s="270" t="s">
        <v>141</v>
      </c>
      <c r="J15703" s="265">
        <v>-447.58</v>
      </c>
      <c r="K15703" s="83" t="str">
        <f>IFERROR(IFERROR(VLOOKUP(I15703,'DE-PARA'!B:D,3,0),VLOOKUP(I15703,'DE-PARA'!C:D,2,0)),"NÃO ENCONTRADO")</f>
        <v>Pessoal</v>
      </c>
      <c r="L15703" s="50" t="str">
        <f>VLOOKUP(K15703,'Base -Receita-Despesa'!$B:$AS,1,FALSE)</f>
        <v>Pessoal</v>
      </c>
    </row>
    <row r="15704" spans="1:12" x14ac:dyDescent="0.3">
      <c r="A15704" s="82" t="str">
        <f t="shared" si="490"/>
        <v>2019</v>
      </c>
      <c r="B15704" s="260" t="s">
        <v>2228</v>
      </c>
      <c r="C15704" s="261" t="s">
        <v>138</v>
      </c>
      <c r="D15704" s="74" t="str">
        <f t="shared" si="491"/>
        <v>nov/2019</v>
      </c>
      <c r="E15704" s="264">
        <v>43773</v>
      </c>
      <c r="F15704" s="262" t="s">
        <v>139</v>
      </c>
      <c r="G15704" s="262" t="s">
        <v>2229</v>
      </c>
      <c r="H15704" s="265" t="s">
        <v>4862</v>
      </c>
      <c r="I15704" s="270" t="s">
        <v>141</v>
      </c>
      <c r="J15704" s="266">
        <v>-1276.0999999999999</v>
      </c>
      <c r="K15704" s="83" t="str">
        <f>IFERROR(IFERROR(VLOOKUP(I15704,'DE-PARA'!B:D,3,0),VLOOKUP(I15704,'DE-PARA'!C:D,2,0)),"NÃO ENCONTRADO")</f>
        <v>Pessoal</v>
      </c>
      <c r="L15704" s="50" t="str">
        <f>VLOOKUP(K15704,'Base -Receita-Despesa'!$B:$AS,1,FALSE)</f>
        <v>Pessoal</v>
      </c>
    </row>
    <row r="15705" spans="1:12" x14ac:dyDescent="0.3">
      <c r="A15705" s="82" t="str">
        <f t="shared" si="490"/>
        <v>2019</v>
      </c>
      <c r="B15705" s="260" t="s">
        <v>2228</v>
      </c>
      <c r="C15705" s="261" t="s">
        <v>138</v>
      </c>
      <c r="D15705" s="74" t="str">
        <f t="shared" si="491"/>
        <v>nov/2019</v>
      </c>
      <c r="E15705" s="264">
        <v>43773</v>
      </c>
      <c r="F15705" s="262" t="s">
        <v>139</v>
      </c>
      <c r="G15705" s="262" t="s">
        <v>2229</v>
      </c>
      <c r="H15705" s="265" t="s">
        <v>3250</v>
      </c>
      <c r="I15705" s="270" t="s">
        <v>141</v>
      </c>
      <c r="J15705" s="266">
        <v>-1052.97</v>
      </c>
      <c r="K15705" s="83" t="str">
        <f>IFERROR(IFERROR(VLOOKUP(I15705,'DE-PARA'!B:D,3,0),VLOOKUP(I15705,'DE-PARA'!C:D,2,0)),"NÃO ENCONTRADO")</f>
        <v>Pessoal</v>
      </c>
      <c r="L15705" s="50" t="str">
        <f>VLOOKUP(K15705,'Base -Receita-Despesa'!$B:$AS,1,FALSE)</f>
        <v>Pessoal</v>
      </c>
    </row>
    <row r="15706" spans="1:12" x14ac:dyDescent="0.3">
      <c r="A15706" s="82" t="str">
        <f t="shared" si="490"/>
        <v>2019</v>
      </c>
      <c r="B15706" s="260" t="s">
        <v>2228</v>
      </c>
      <c r="C15706" s="261" t="s">
        <v>138</v>
      </c>
      <c r="D15706" s="74" t="str">
        <f t="shared" si="491"/>
        <v>nov/2019</v>
      </c>
      <c r="E15706" s="264">
        <v>43773</v>
      </c>
      <c r="F15706" s="262" t="s">
        <v>139</v>
      </c>
      <c r="G15706" s="262" t="s">
        <v>2229</v>
      </c>
      <c r="H15706" s="265" t="s">
        <v>3628</v>
      </c>
      <c r="I15706" s="270" t="s">
        <v>141</v>
      </c>
      <c r="J15706" s="266">
        <v>-1052.97</v>
      </c>
      <c r="K15706" s="83" t="str">
        <f>IFERROR(IFERROR(VLOOKUP(I15706,'DE-PARA'!B:D,3,0),VLOOKUP(I15706,'DE-PARA'!C:D,2,0)),"NÃO ENCONTRADO")</f>
        <v>Pessoal</v>
      </c>
      <c r="L15706" s="50" t="str">
        <f>VLOOKUP(K15706,'Base -Receita-Despesa'!$B:$AS,1,FALSE)</f>
        <v>Pessoal</v>
      </c>
    </row>
    <row r="15707" spans="1:12" x14ac:dyDescent="0.3">
      <c r="A15707" s="82" t="str">
        <f t="shared" si="490"/>
        <v>2019</v>
      </c>
      <c r="B15707" s="260" t="s">
        <v>2228</v>
      </c>
      <c r="C15707" s="261" t="s">
        <v>138</v>
      </c>
      <c r="D15707" s="74" t="str">
        <f t="shared" si="491"/>
        <v>nov/2019</v>
      </c>
      <c r="E15707" s="264">
        <v>43773</v>
      </c>
      <c r="F15707" s="262" t="s">
        <v>139</v>
      </c>
      <c r="G15707" s="262" t="s">
        <v>2229</v>
      </c>
      <c r="H15707" s="265" t="s">
        <v>4863</v>
      </c>
      <c r="I15707" s="270" t="s">
        <v>141</v>
      </c>
      <c r="J15707" s="266">
        <v>-1100.6400000000001</v>
      </c>
      <c r="K15707" s="83" t="str">
        <f>IFERROR(IFERROR(VLOOKUP(I15707,'DE-PARA'!B:D,3,0),VLOOKUP(I15707,'DE-PARA'!C:D,2,0)),"NÃO ENCONTRADO")</f>
        <v>Pessoal</v>
      </c>
      <c r="L15707" s="50" t="str">
        <f>VLOOKUP(K15707,'Base -Receita-Despesa'!$B:$AS,1,FALSE)</f>
        <v>Pessoal</v>
      </c>
    </row>
    <row r="15708" spans="1:12" x14ac:dyDescent="0.3">
      <c r="A15708" s="82" t="str">
        <f t="shared" si="490"/>
        <v>2019</v>
      </c>
      <c r="B15708" s="260" t="s">
        <v>2228</v>
      </c>
      <c r="C15708" s="261" t="s">
        <v>138</v>
      </c>
      <c r="D15708" s="74" t="str">
        <f t="shared" si="491"/>
        <v>nov/2019</v>
      </c>
      <c r="E15708" s="264">
        <v>43773</v>
      </c>
      <c r="F15708" s="262" t="s">
        <v>139</v>
      </c>
      <c r="G15708" s="262" t="s">
        <v>2229</v>
      </c>
      <c r="H15708" s="265" t="s">
        <v>4864</v>
      </c>
      <c r="I15708" s="270" t="s">
        <v>141</v>
      </c>
      <c r="J15708" s="266">
        <v>-1184.0999999999999</v>
      </c>
      <c r="K15708" s="83" t="str">
        <f>IFERROR(IFERROR(VLOOKUP(I15708,'DE-PARA'!B:D,3,0),VLOOKUP(I15708,'DE-PARA'!C:D,2,0)),"NÃO ENCONTRADO")</f>
        <v>Pessoal</v>
      </c>
      <c r="L15708" s="50" t="str">
        <f>VLOOKUP(K15708,'Base -Receita-Despesa'!$B:$AS,1,FALSE)</f>
        <v>Pessoal</v>
      </c>
    </row>
    <row r="15709" spans="1:12" x14ac:dyDescent="0.3">
      <c r="A15709" s="82" t="str">
        <f t="shared" si="490"/>
        <v>2019</v>
      </c>
      <c r="B15709" s="260" t="s">
        <v>2228</v>
      </c>
      <c r="C15709" s="261" t="s">
        <v>138</v>
      </c>
      <c r="D15709" s="74" t="str">
        <f t="shared" si="491"/>
        <v>nov/2019</v>
      </c>
      <c r="E15709" s="264">
        <v>43773</v>
      </c>
      <c r="F15709" s="260" t="s">
        <v>1261</v>
      </c>
      <c r="G15709" s="262" t="s">
        <v>2229</v>
      </c>
      <c r="H15709" s="265" t="s">
        <v>2250</v>
      </c>
      <c r="I15709" s="265" t="s">
        <v>135</v>
      </c>
      <c r="J15709" s="265">
        <v>-9.5</v>
      </c>
      <c r="K15709" s="83" t="str">
        <f>IFERROR(IFERROR(VLOOKUP(I15709,'DE-PARA'!B:D,3,0),VLOOKUP(I15709,'DE-PARA'!C:D,2,0)),"NÃO ENCONTRADO")</f>
        <v>Outras Saídas</v>
      </c>
      <c r="L15709" s="50" t="str">
        <f>VLOOKUP(K15709,'Base -Receita-Despesa'!$B:$AS,1,FALSE)</f>
        <v>Outras Saídas</v>
      </c>
    </row>
    <row r="15710" spans="1:12" x14ac:dyDescent="0.3">
      <c r="A15710" s="82" t="str">
        <f t="shared" si="490"/>
        <v>2019</v>
      </c>
      <c r="B15710" s="260" t="s">
        <v>2228</v>
      </c>
      <c r="C15710" s="261" t="s">
        <v>138</v>
      </c>
      <c r="D15710" s="74" t="str">
        <f t="shared" si="491"/>
        <v>nov/2019</v>
      </c>
      <c r="E15710" s="264">
        <v>43773</v>
      </c>
      <c r="F15710" s="260" t="s">
        <v>1261</v>
      </c>
      <c r="G15710" s="262" t="s">
        <v>2229</v>
      </c>
      <c r="H15710" s="265" t="s">
        <v>2250</v>
      </c>
      <c r="I15710" s="265" t="s">
        <v>135</v>
      </c>
      <c r="J15710" s="265">
        <v>-9.5</v>
      </c>
      <c r="K15710" s="83" t="str">
        <f>IFERROR(IFERROR(VLOOKUP(I15710,'DE-PARA'!B:D,3,0),VLOOKUP(I15710,'DE-PARA'!C:D,2,0)),"NÃO ENCONTRADO")</f>
        <v>Outras Saídas</v>
      </c>
      <c r="L15710" s="50" t="str">
        <f>VLOOKUP(K15710,'Base -Receita-Despesa'!$B:$AS,1,FALSE)</f>
        <v>Outras Saídas</v>
      </c>
    </row>
    <row r="15711" spans="1:12" x14ac:dyDescent="0.3">
      <c r="A15711" s="82" t="str">
        <f t="shared" si="490"/>
        <v>2019</v>
      </c>
      <c r="B15711" s="260" t="s">
        <v>2228</v>
      </c>
      <c r="C15711" s="261" t="s">
        <v>138</v>
      </c>
      <c r="D15711" s="74" t="str">
        <f t="shared" si="491"/>
        <v>nov/2019</v>
      </c>
      <c r="E15711" s="264">
        <v>43773</v>
      </c>
      <c r="F15711" s="260" t="s">
        <v>1261</v>
      </c>
      <c r="G15711" s="262" t="s">
        <v>2229</v>
      </c>
      <c r="H15711" s="265" t="s">
        <v>2250</v>
      </c>
      <c r="I15711" s="265" t="s">
        <v>135</v>
      </c>
      <c r="J15711" s="265">
        <v>-9.5</v>
      </c>
      <c r="K15711" s="83" t="str">
        <f>IFERROR(IFERROR(VLOOKUP(I15711,'DE-PARA'!B:D,3,0),VLOOKUP(I15711,'DE-PARA'!C:D,2,0)),"NÃO ENCONTRADO")</f>
        <v>Outras Saídas</v>
      </c>
      <c r="L15711" s="50" t="str">
        <f>VLOOKUP(K15711,'Base -Receita-Despesa'!$B:$AS,1,FALSE)</f>
        <v>Outras Saídas</v>
      </c>
    </row>
    <row r="15712" spans="1:12" x14ac:dyDescent="0.3">
      <c r="A15712" s="82" t="str">
        <f t="shared" si="490"/>
        <v>2019</v>
      </c>
      <c r="B15712" s="260" t="s">
        <v>2228</v>
      </c>
      <c r="C15712" s="261" t="s">
        <v>138</v>
      </c>
      <c r="D15712" s="74" t="str">
        <f t="shared" si="491"/>
        <v>nov/2019</v>
      </c>
      <c r="E15712" s="264">
        <v>43773</v>
      </c>
      <c r="F15712" s="260" t="s">
        <v>1261</v>
      </c>
      <c r="G15712" s="262" t="s">
        <v>2229</v>
      </c>
      <c r="H15712" s="265" t="s">
        <v>2250</v>
      </c>
      <c r="I15712" s="265" t="s">
        <v>135</v>
      </c>
      <c r="J15712" s="265">
        <v>-9.5</v>
      </c>
      <c r="K15712" s="83" t="str">
        <f>IFERROR(IFERROR(VLOOKUP(I15712,'DE-PARA'!B:D,3,0),VLOOKUP(I15712,'DE-PARA'!C:D,2,0)),"NÃO ENCONTRADO")</f>
        <v>Outras Saídas</v>
      </c>
      <c r="L15712" s="50" t="str">
        <f>VLOOKUP(K15712,'Base -Receita-Despesa'!$B:$AS,1,FALSE)</f>
        <v>Outras Saídas</v>
      </c>
    </row>
    <row r="15713" spans="1:12" x14ac:dyDescent="0.3">
      <c r="A15713" s="82" t="str">
        <f t="shared" si="490"/>
        <v>2019</v>
      </c>
      <c r="B15713" s="260" t="s">
        <v>2228</v>
      </c>
      <c r="C15713" s="261" t="s">
        <v>138</v>
      </c>
      <c r="D15713" s="74" t="str">
        <f t="shared" si="491"/>
        <v>nov/2019</v>
      </c>
      <c r="E15713" s="264">
        <v>43773</v>
      </c>
      <c r="F15713" s="260" t="s">
        <v>1261</v>
      </c>
      <c r="G15713" s="262" t="s">
        <v>2229</v>
      </c>
      <c r="H15713" s="265" t="s">
        <v>2250</v>
      </c>
      <c r="I15713" s="265" t="s">
        <v>135</v>
      </c>
      <c r="J15713" s="265">
        <v>-9.5</v>
      </c>
      <c r="K15713" s="83" t="str">
        <f>IFERROR(IFERROR(VLOOKUP(I15713,'DE-PARA'!B:D,3,0),VLOOKUP(I15713,'DE-PARA'!C:D,2,0)),"NÃO ENCONTRADO")</f>
        <v>Outras Saídas</v>
      </c>
      <c r="L15713" s="50" t="str">
        <f>VLOOKUP(K15713,'Base -Receita-Despesa'!$B:$AS,1,FALSE)</f>
        <v>Outras Saídas</v>
      </c>
    </row>
    <row r="15714" spans="1:12" x14ac:dyDescent="0.3">
      <c r="A15714" s="82" t="str">
        <f t="shared" si="490"/>
        <v>2019</v>
      </c>
      <c r="B15714" s="260" t="s">
        <v>2228</v>
      </c>
      <c r="C15714" s="261" t="s">
        <v>138</v>
      </c>
      <c r="D15714" s="74" t="str">
        <f t="shared" si="491"/>
        <v>nov/2019</v>
      </c>
      <c r="E15714" s="264">
        <v>43773</v>
      </c>
      <c r="F15714" s="260" t="s">
        <v>1261</v>
      </c>
      <c r="G15714" s="262" t="s">
        <v>2229</v>
      </c>
      <c r="H15714" s="265" t="s">
        <v>2250</v>
      </c>
      <c r="I15714" s="265" t="s">
        <v>135</v>
      </c>
      <c r="J15714" s="265">
        <v>-9.5</v>
      </c>
      <c r="K15714" s="83" t="str">
        <f>IFERROR(IFERROR(VLOOKUP(I15714,'DE-PARA'!B:D,3,0),VLOOKUP(I15714,'DE-PARA'!C:D,2,0)),"NÃO ENCONTRADO")</f>
        <v>Outras Saídas</v>
      </c>
      <c r="L15714" s="50" t="str">
        <f>VLOOKUP(K15714,'Base -Receita-Despesa'!$B:$AS,1,FALSE)</f>
        <v>Outras Saídas</v>
      </c>
    </row>
    <row r="15715" spans="1:12" x14ac:dyDescent="0.3">
      <c r="A15715" s="82" t="str">
        <f t="shared" si="490"/>
        <v>2019</v>
      </c>
      <c r="B15715" s="260" t="s">
        <v>2228</v>
      </c>
      <c r="C15715" s="261" t="s">
        <v>138</v>
      </c>
      <c r="D15715" s="74" t="str">
        <f t="shared" si="491"/>
        <v>nov/2019</v>
      </c>
      <c r="E15715" s="264">
        <v>43773</v>
      </c>
      <c r="F15715" s="260" t="s">
        <v>1261</v>
      </c>
      <c r="G15715" s="262" t="s">
        <v>2229</v>
      </c>
      <c r="H15715" s="265" t="s">
        <v>2250</v>
      </c>
      <c r="I15715" s="265" t="s">
        <v>135</v>
      </c>
      <c r="J15715" s="265">
        <v>-9.5</v>
      </c>
      <c r="K15715" s="83" t="str">
        <f>IFERROR(IFERROR(VLOOKUP(I15715,'DE-PARA'!B:D,3,0),VLOOKUP(I15715,'DE-PARA'!C:D,2,0)),"NÃO ENCONTRADO")</f>
        <v>Outras Saídas</v>
      </c>
      <c r="L15715" s="50" t="str">
        <f>VLOOKUP(K15715,'Base -Receita-Despesa'!$B:$AS,1,FALSE)</f>
        <v>Outras Saídas</v>
      </c>
    </row>
    <row r="15716" spans="1:12" x14ac:dyDescent="0.3">
      <c r="A15716" s="82" t="str">
        <f t="shared" si="490"/>
        <v>2019</v>
      </c>
      <c r="B15716" s="260" t="s">
        <v>2228</v>
      </c>
      <c r="C15716" s="261" t="s">
        <v>138</v>
      </c>
      <c r="D15716" s="74" t="str">
        <f t="shared" si="491"/>
        <v>nov/2019</v>
      </c>
      <c r="E15716" s="264">
        <v>43773</v>
      </c>
      <c r="F15716" s="260" t="s">
        <v>1261</v>
      </c>
      <c r="G15716" s="262" t="s">
        <v>2229</v>
      </c>
      <c r="H15716" s="265" t="s">
        <v>2250</v>
      </c>
      <c r="I15716" s="265" t="s">
        <v>135</v>
      </c>
      <c r="J15716" s="265">
        <v>-9.5</v>
      </c>
      <c r="K15716" s="83" t="str">
        <f>IFERROR(IFERROR(VLOOKUP(I15716,'DE-PARA'!B:D,3,0),VLOOKUP(I15716,'DE-PARA'!C:D,2,0)),"NÃO ENCONTRADO")</f>
        <v>Outras Saídas</v>
      </c>
      <c r="L15716" s="50" t="str">
        <f>VLOOKUP(K15716,'Base -Receita-Despesa'!$B:$AS,1,FALSE)</f>
        <v>Outras Saídas</v>
      </c>
    </row>
    <row r="15717" spans="1:12" x14ac:dyDescent="0.3">
      <c r="A15717" s="82" t="str">
        <f t="shared" si="490"/>
        <v>2019</v>
      </c>
      <c r="B15717" s="260" t="s">
        <v>2228</v>
      </c>
      <c r="C15717" s="261" t="s">
        <v>138</v>
      </c>
      <c r="D15717" s="74" t="str">
        <f t="shared" si="491"/>
        <v>nov/2019</v>
      </c>
      <c r="E15717" s="264">
        <v>43773</v>
      </c>
      <c r="F15717" s="260" t="s">
        <v>1261</v>
      </c>
      <c r="G15717" s="262" t="s">
        <v>2229</v>
      </c>
      <c r="H15717" s="265" t="s">
        <v>2250</v>
      </c>
      <c r="I15717" s="265" t="s">
        <v>135</v>
      </c>
      <c r="J15717" s="265">
        <v>-9.5</v>
      </c>
      <c r="K15717" s="83" t="str">
        <f>IFERROR(IFERROR(VLOOKUP(I15717,'DE-PARA'!B:D,3,0),VLOOKUP(I15717,'DE-PARA'!C:D,2,0)),"NÃO ENCONTRADO")</f>
        <v>Outras Saídas</v>
      </c>
      <c r="L15717" s="50" t="str">
        <f>VLOOKUP(K15717,'Base -Receita-Despesa'!$B:$AS,1,FALSE)</f>
        <v>Outras Saídas</v>
      </c>
    </row>
    <row r="15718" spans="1:12" x14ac:dyDescent="0.3">
      <c r="A15718" s="82" t="str">
        <f t="shared" si="490"/>
        <v>2019</v>
      </c>
      <c r="B15718" s="260" t="s">
        <v>2228</v>
      </c>
      <c r="C15718" s="261" t="s">
        <v>138</v>
      </c>
      <c r="D15718" s="74" t="str">
        <f t="shared" si="491"/>
        <v>nov/2019</v>
      </c>
      <c r="E15718" s="264">
        <v>43773</v>
      </c>
      <c r="F15718" s="260" t="s">
        <v>1261</v>
      </c>
      <c r="G15718" s="262" t="s">
        <v>2229</v>
      </c>
      <c r="H15718" s="265" t="s">
        <v>2250</v>
      </c>
      <c r="I15718" s="265" t="s">
        <v>135</v>
      </c>
      <c r="J15718" s="265">
        <v>-9.5</v>
      </c>
      <c r="K15718" s="83" t="str">
        <f>IFERROR(IFERROR(VLOOKUP(I15718,'DE-PARA'!B:D,3,0),VLOOKUP(I15718,'DE-PARA'!C:D,2,0)),"NÃO ENCONTRADO")</f>
        <v>Outras Saídas</v>
      </c>
      <c r="L15718" s="50" t="str">
        <f>VLOOKUP(K15718,'Base -Receita-Despesa'!$B:$AS,1,FALSE)</f>
        <v>Outras Saídas</v>
      </c>
    </row>
    <row r="15719" spans="1:12" x14ac:dyDescent="0.3">
      <c r="A15719" s="82" t="str">
        <f t="shared" si="490"/>
        <v>2019</v>
      </c>
      <c r="B15719" s="260" t="s">
        <v>2228</v>
      </c>
      <c r="C15719" s="261" t="s">
        <v>138</v>
      </c>
      <c r="D15719" s="74" t="str">
        <f t="shared" si="491"/>
        <v>nov/2019</v>
      </c>
      <c r="E15719" s="264">
        <v>43773</v>
      </c>
      <c r="F15719" s="260" t="s">
        <v>1261</v>
      </c>
      <c r="G15719" s="262" t="s">
        <v>2229</v>
      </c>
      <c r="H15719" s="265" t="s">
        <v>2250</v>
      </c>
      <c r="I15719" s="265" t="s">
        <v>135</v>
      </c>
      <c r="J15719" s="265">
        <v>-9.5</v>
      </c>
      <c r="K15719" s="83" t="str">
        <f>IFERROR(IFERROR(VLOOKUP(I15719,'DE-PARA'!B:D,3,0),VLOOKUP(I15719,'DE-PARA'!C:D,2,0)),"NÃO ENCONTRADO")</f>
        <v>Outras Saídas</v>
      </c>
      <c r="L15719" s="50" t="str">
        <f>VLOOKUP(K15719,'Base -Receita-Despesa'!$B:$AS,1,FALSE)</f>
        <v>Outras Saídas</v>
      </c>
    </row>
    <row r="15720" spans="1:12" x14ac:dyDescent="0.3">
      <c r="A15720" s="82" t="str">
        <f t="shared" si="490"/>
        <v>2019</v>
      </c>
      <c r="B15720" s="260" t="s">
        <v>2228</v>
      </c>
      <c r="C15720" s="261" t="s">
        <v>138</v>
      </c>
      <c r="D15720" s="74" t="str">
        <f t="shared" si="491"/>
        <v>nov/2019</v>
      </c>
      <c r="E15720" s="264">
        <v>43773</v>
      </c>
      <c r="F15720" s="260" t="s">
        <v>1261</v>
      </c>
      <c r="G15720" s="262" t="s">
        <v>2229</v>
      </c>
      <c r="H15720" s="265" t="s">
        <v>2250</v>
      </c>
      <c r="I15720" s="265" t="s">
        <v>135</v>
      </c>
      <c r="J15720" s="265">
        <v>-9.5</v>
      </c>
      <c r="K15720" s="83" t="str">
        <f>IFERROR(IFERROR(VLOOKUP(I15720,'DE-PARA'!B:D,3,0),VLOOKUP(I15720,'DE-PARA'!C:D,2,0)),"NÃO ENCONTRADO")</f>
        <v>Outras Saídas</v>
      </c>
      <c r="L15720" s="50" t="str">
        <f>VLOOKUP(K15720,'Base -Receita-Despesa'!$B:$AS,1,FALSE)</f>
        <v>Outras Saídas</v>
      </c>
    </row>
    <row r="15721" spans="1:12" x14ac:dyDescent="0.3">
      <c r="A15721" s="82" t="str">
        <f t="shared" si="490"/>
        <v>2019</v>
      </c>
      <c r="B15721" s="260" t="s">
        <v>2228</v>
      </c>
      <c r="C15721" s="261" t="s">
        <v>138</v>
      </c>
      <c r="D15721" s="74" t="str">
        <f t="shared" si="491"/>
        <v>nov/2019</v>
      </c>
      <c r="E15721" s="264">
        <v>43773</v>
      </c>
      <c r="F15721" s="260" t="s">
        <v>1261</v>
      </c>
      <c r="G15721" s="262" t="s">
        <v>2229</v>
      </c>
      <c r="H15721" s="265" t="s">
        <v>2250</v>
      </c>
      <c r="I15721" s="265" t="s">
        <v>135</v>
      </c>
      <c r="J15721" s="265">
        <v>-9.5</v>
      </c>
      <c r="K15721" s="83" t="str">
        <f>IFERROR(IFERROR(VLOOKUP(I15721,'DE-PARA'!B:D,3,0),VLOOKUP(I15721,'DE-PARA'!C:D,2,0)),"NÃO ENCONTRADO")</f>
        <v>Outras Saídas</v>
      </c>
      <c r="L15721" s="50" t="str">
        <f>VLOOKUP(K15721,'Base -Receita-Despesa'!$B:$AS,1,FALSE)</f>
        <v>Outras Saídas</v>
      </c>
    </row>
    <row r="15722" spans="1:12" x14ac:dyDescent="0.3">
      <c r="A15722" s="82" t="str">
        <f t="shared" ref="A15722:A15785" si="492">IF(K15722="NÃO ENCONTRADO",0,RIGHT(D15722,4))</f>
        <v>2019</v>
      </c>
      <c r="B15722" s="260" t="s">
        <v>2228</v>
      </c>
      <c r="C15722" s="261" t="s">
        <v>138</v>
      </c>
      <c r="D15722" s="74" t="str">
        <f t="shared" si="491"/>
        <v>nov/2019</v>
      </c>
      <c r="E15722" s="264">
        <v>43773</v>
      </c>
      <c r="F15722" s="260" t="s">
        <v>1261</v>
      </c>
      <c r="G15722" s="262" t="s">
        <v>2229</v>
      </c>
      <c r="H15722" s="265" t="s">
        <v>2250</v>
      </c>
      <c r="I15722" s="265" t="s">
        <v>135</v>
      </c>
      <c r="J15722" s="265">
        <v>-9.5</v>
      </c>
      <c r="K15722" s="83" t="str">
        <f>IFERROR(IFERROR(VLOOKUP(I15722,'DE-PARA'!B:D,3,0),VLOOKUP(I15722,'DE-PARA'!C:D,2,0)),"NÃO ENCONTRADO")</f>
        <v>Outras Saídas</v>
      </c>
      <c r="L15722" s="50" t="str">
        <f>VLOOKUP(K15722,'Base -Receita-Despesa'!$B:$AS,1,FALSE)</f>
        <v>Outras Saídas</v>
      </c>
    </row>
    <row r="15723" spans="1:12" x14ac:dyDescent="0.3">
      <c r="A15723" s="82" t="str">
        <f t="shared" si="492"/>
        <v>2019</v>
      </c>
      <c r="B15723" s="260" t="s">
        <v>2228</v>
      </c>
      <c r="C15723" s="261" t="s">
        <v>138</v>
      </c>
      <c r="D15723" s="74" t="str">
        <f t="shared" si="491"/>
        <v>nov/2019</v>
      </c>
      <c r="E15723" s="264">
        <v>43773</v>
      </c>
      <c r="F15723" s="260" t="s">
        <v>1261</v>
      </c>
      <c r="G15723" s="262" t="s">
        <v>2229</v>
      </c>
      <c r="H15723" s="265" t="s">
        <v>2250</v>
      </c>
      <c r="I15723" s="265" t="s">
        <v>135</v>
      </c>
      <c r="J15723" s="265">
        <v>-9.5</v>
      </c>
      <c r="K15723" s="83" t="str">
        <f>IFERROR(IFERROR(VLOOKUP(I15723,'DE-PARA'!B:D,3,0),VLOOKUP(I15723,'DE-PARA'!C:D,2,0)),"NÃO ENCONTRADO")</f>
        <v>Outras Saídas</v>
      </c>
      <c r="L15723" s="50" t="str">
        <f>VLOOKUP(K15723,'Base -Receita-Despesa'!$B:$AS,1,FALSE)</f>
        <v>Outras Saídas</v>
      </c>
    </row>
    <row r="15724" spans="1:12" x14ac:dyDescent="0.3">
      <c r="A15724" s="82" t="str">
        <f t="shared" si="492"/>
        <v>2019</v>
      </c>
      <c r="B15724" s="260" t="s">
        <v>2228</v>
      </c>
      <c r="C15724" s="261" t="s">
        <v>138</v>
      </c>
      <c r="D15724" s="74" t="str">
        <f t="shared" si="491"/>
        <v>nov/2019</v>
      </c>
      <c r="E15724" s="264">
        <v>43773</v>
      </c>
      <c r="F15724" s="260" t="s">
        <v>1261</v>
      </c>
      <c r="G15724" s="262" t="s">
        <v>2229</v>
      </c>
      <c r="H15724" s="265" t="s">
        <v>2250</v>
      </c>
      <c r="I15724" s="265" t="s">
        <v>135</v>
      </c>
      <c r="J15724" s="265">
        <v>-9.5</v>
      </c>
      <c r="K15724" s="83" t="str">
        <f>IFERROR(IFERROR(VLOOKUP(I15724,'DE-PARA'!B:D,3,0),VLOOKUP(I15724,'DE-PARA'!C:D,2,0)),"NÃO ENCONTRADO")</f>
        <v>Outras Saídas</v>
      </c>
      <c r="L15724" s="50" t="str">
        <f>VLOOKUP(K15724,'Base -Receita-Despesa'!$B:$AS,1,FALSE)</f>
        <v>Outras Saídas</v>
      </c>
    </row>
    <row r="15725" spans="1:12" x14ac:dyDescent="0.3">
      <c r="A15725" s="82" t="str">
        <f t="shared" si="492"/>
        <v>2019</v>
      </c>
      <c r="B15725" s="260" t="s">
        <v>2228</v>
      </c>
      <c r="C15725" s="261" t="s">
        <v>138</v>
      </c>
      <c r="D15725" s="74" t="str">
        <f t="shared" si="491"/>
        <v>nov/2019</v>
      </c>
      <c r="E15725" s="264">
        <v>43773</v>
      </c>
      <c r="F15725" s="260" t="s">
        <v>1261</v>
      </c>
      <c r="G15725" s="262" t="s">
        <v>2229</v>
      </c>
      <c r="H15725" s="265" t="s">
        <v>2250</v>
      </c>
      <c r="I15725" s="265" t="s">
        <v>135</v>
      </c>
      <c r="J15725" s="265">
        <v>-9.5</v>
      </c>
      <c r="K15725" s="83" t="str">
        <f>IFERROR(IFERROR(VLOOKUP(I15725,'DE-PARA'!B:D,3,0),VLOOKUP(I15725,'DE-PARA'!C:D,2,0)),"NÃO ENCONTRADO")</f>
        <v>Outras Saídas</v>
      </c>
      <c r="L15725" s="50" t="str">
        <f>VLOOKUP(K15725,'Base -Receita-Despesa'!$B:$AS,1,FALSE)</f>
        <v>Outras Saídas</v>
      </c>
    </row>
    <row r="15726" spans="1:12" x14ac:dyDescent="0.3">
      <c r="A15726" s="82" t="str">
        <f t="shared" si="492"/>
        <v>2019</v>
      </c>
      <c r="B15726" s="260" t="s">
        <v>2228</v>
      </c>
      <c r="C15726" s="261" t="s">
        <v>138</v>
      </c>
      <c r="D15726" s="74" t="str">
        <f t="shared" si="491"/>
        <v>nov/2019</v>
      </c>
      <c r="E15726" s="264">
        <v>43773</v>
      </c>
      <c r="F15726" s="260" t="s">
        <v>1261</v>
      </c>
      <c r="G15726" s="262" t="s">
        <v>2229</v>
      </c>
      <c r="H15726" s="265" t="s">
        <v>2250</v>
      </c>
      <c r="I15726" s="265" t="s">
        <v>135</v>
      </c>
      <c r="J15726" s="265">
        <v>-9.5</v>
      </c>
      <c r="K15726" s="83" t="str">
        <f>IFERROR(IFERROR(VLOOKUP(I15726,'DE-PARA'!B:D,3,0),VLOOKUP(I15726,'DE-PARA'!C:D,2,0)),"NÃO ENCONTRADO")</f>
        <v>Outras Saídas</v>
      </c>
      <c r="L15726" s="50" t="str">
        <f>VLOOKUP(K15726,'Base -Receita-Despesa'!$B:$AS,1,FALSE)</f>
        <v>Outras Saídas</v>
      </c>
    </row>
    <row r="15727" spans="1:12" x14ac:dyDescent="0.3">
      <c r="A15727" s="82" t="str">
        <f t="shared" si="492"/>
        <v>2019</v>
      </c>
      <c r="B15727" s="260" t="s">
        <v>2228</v>
      </c>
      <c r="C15727" s="261" t="s">
        <v>138</v>
      </c>
      <c r="D15727" s="74" t="str">
        <f t="shared" si="491"/>
        <v>nov/2019</v>
      </c>
      <c r="E15727" s="264">
        <v>43773</v>
      </c>
      <c r="F15727" s="260" t="s">
        <v>1261</v>
      </c>
      <c r="G15727" s="262" t="s">
        <v>2229</v>
      </c>
      <c r="H15727" s="265" t="s">
        <v>2250</v>
      </c>
      <c r="I15727" s="265" t="s">
        <v>135</v>
      </c>
      <c r="J15727" s="265">
        <v>-9.5</v>
      </c>
      <c r="K15727" s="83" t="str">
        <f>IFERROR(IFERROR(VLOOKUP(I15727,'DE-PARA'!B:D,3,0),VLOOKUP(I15727,'DE-PARA'!C:D,2,0)),"NÃO ENCONTRADO")</f>
        <v>Outras Saídas</v>
      </c>
      <c r="L15727" s="50" t="str">
        <f>VLOOKUP(K15727,'Base -Receita-Despesa'!$B:$AS,1,FALSE)</f>
        <v>Outras Saídas</v>
      </c>
    </row>
    <row r="15728" spans="1:12" x14ac:dyDescent="0.3">
      <c r="A15728" s="82" t="str">
        <f t="shared" si="492"/>
        <v>2019</v>
      </c>
      <c r="B15728" s="260" t="s">
        <v>2228</v>
      </c>
      <c r="C15728" s="261" t="s">
        <v>138</v>
      </c>
      <c r="D15728" s="74" t="str">
        <f t="shared" si="491"/>
        <v>nov/2019</v>
      </c>
      <c r="E15728" s="264">
        <v>43773</v>
      </c>
      <c r="F15728" s="260" t="s">
        <v>1261</v>
      </c>
      <c r="G15728" s="262" t="s">
        <v>2229</v>
      </c>
      <c r="H15728" s="265" t="s">
        <v>2250</v>
      </c>
      <c r="I15728" s="265" t="s">
        <v>135</v>
      </c>
      <c r="J15728" s="265">
        <v>-9.5</v>
      </c>
      <c r="K15728" s="83" t="str">
        <f>IFERROR(IFERROR(VLOOKUP(I15728,'DE-PARA'!B:D,3,0),VLOOKUP(I15728,'DE-PARA'!C:D,2,0)),"NÃO ENCONTRADO")</f>
        <v>Outras Saídas</v>
      </c>
      <c r="L15728" s="50" t="str">
        <f>VLOOKUP(K15728,'Base -Receita-Despesa'!$B:$AS,1,FALSE)</f>
        <v>Outras Saídas</v>
      </c>
    </row>
    <row r="15729" spans="1:12" x14ac:dyDescent="0.3">
      <c r="A15729" s="82" t="str">
        <f t="shared" si="492"/>
        <v>2019</v>
      </c>
      <c r="B15729" s="260" t="s">
        <v>2228</v>
      </c>
      <c r="C15729" s="261" t="s">
        <v>138</v>
      </c>
      <c r="D15729" s="74" t="str">
        <f t="shared" si="491"/>
        <v>nov/2019</v>
      </c>
      <c r="E15729" s="264">
        <v>43773</v>
      </c>
      <c r="F15729" s="260" t="s">
        <v>1261</v>
      </c>
      <c r="G15729" s="262" t="s">
        <v>2229</v>
      </c>
      <c r="H15729" s="265" t="s">
        <v>2250</v>
      </c>
      <c r="I15729" s="265" t="s">
        <v>135</v>
      </c>
      <c r="J15729" s="265">
        <v>-9.5</v>
      </c>
      <c r="K15729" s="83" t="str">
        <f>IFERROR(IFERROR(VLOOKUP(I15729,'DE-PARA'!B:D,3,0),VLOOKUP(I15729,'DE-PARA'!C:D,2,0)),"NÃO ENCONTRADO")</f>
        <v>Outras Saídas</v>
      </c>
      <c r="L15729" s="50" t="str">
        <f>VLOOKUP(K15729,'Base -Receita-Despesa'!$B:$AS,1,FALSE)</f>
        <v>Outras Saídas</v>
      </c>
    </row>
    <row r="15730" spans="1:12" x14ac:dyDescent="0.3">
      <c r="A15730" s="82" t="str">
        <f t="shared" si="492"/>
        <v>2019</v>
      </c>
      <c r="B15730" s="260" t="s">
        <v>2228</v>
      </c>
      <c r="C15730" s="261" t="s">
        <v>138</v>
      </c>
      <c r="D15730" s="74" t="str">
        <f t="shared" si="491"/>
        <v>nov/2019</v>
      </c>
      <c r="E15730" s="264">
        <v>43773</v>
      </c>
      <c r="F15730" s="260" t="s">
        <v>1261</v>
      </c>
      <c r="G15730" s="262" t="s">
        <v>2229</v>
      </c>
      <c r="H15730" s="265" t="s">
        <v>2250</v>
      </c>
      <c r="I15730" s="265" t="s">
        <v>135</v>
      </c>
      <c r="J15730" s="265">
        <v>-9.5</v>
      </c>
      <c r="K15730" s="83" t="str">
        <f>IFERROR(IFERROR(VLOOKUP(I15730,'DE-PARA'!B:D,3,0),VLOOKUP(I15730,'DE-PARA'!C:D,2,0)),"NÃO ENCONTRADO")</f>
        <v>Outras Saídas</v>
      </c>
      <c r="L15730" s="50" t="str">
        <f>VLOOKUP(K15730,'Base -Receita-Despesa'!$B:$AS,1,FALSE)</f>
        <v>Outras Saídas</v>
      </c>
    </row>
    <row r="15731" spans="1:12" x14ac:dyDescent="0.3">
      <c r="A15731" s="82" t="str">
        <f t="shared" si="492"/>
        <v>2019</v>
      </c>
      <c r="B15731" s="260" t="s">
        <v>2228</v>
      </c>
      <c r="C15731" s="261" t="s">
        <v>138</v>
      </c>
      <c r="D15731" s="74" t="str">
        <f t="shared" si="491"/>
        <v>nov/2019</v>
      </c>
      <c r="E15731" s="264">
        <v>43773</v>
      </c>
      <c r="F15731" s="260" t="s">
        <v>1261</v>
      </c>
      <c r="G15731" s="262" t="s">
        <v>2229</v>
      </c>
      <c r="H15731" s="265" t="s">
        <v>2250</v>
      </c>
      <c r="I15731" s="265" t="s">
        <v>135</v>
      </c>
      <c r="J15731" s="265">
        <v>-9.5</v>
      </c>
      <c r="K15731" s="83" t="str">
        <f>IFERROR(IFERROR(VLOOKUP(I15731,'DE-PARA'!B:D,3,0),VLOOKUP(I15731,'DE-PARA'!C:D,2,0)),"NÃO ENCONTRADO")</f>
        <v>Outras Saídas</v>
      </c>
      <c r="L15731" s="50" t="str">
        <f>VLOOKUP(K15731,'Base -Receita-Despesa'!$B:$AS,1,FALSE)</f>
        <v>Outras Saídas</v>
      </c>
    </row>
    <row r="15732" spans="1:12" x14ac:dyDescent="0.3">
      <c r="A15732" s="82" t="str">
        <f t="shared" si="492"/>
        <v>2019</v>
      </c>
      <c r="B15732" s="260" t="s">
        <v>2228</v>
      </c>
      <c r="C15732" s="261" t="s">
        <v>138</v>
      </c>
      <c r="D15732" s="74" t="str">
        <f t="shared" si="491"/>
        <v>nov/2019</v>
      </c>
      <c r="E15732" s="264">
        <v>43773</v>
      </c>
      <c r="F15732" s="260" t="s">
        <v>1261</v>
      </c>
      <c r="G15732" s="262" t="s">
        <v>2229</v>
      </c>
      <c r="H15732" s="265" t="s">
        <v>2250</v>
      </c>
      <c r="I15732" s="265" t="s">
        <v>135</v>
      </c>
      <c r="J15732" s="265">
        <v>-9.5</v>
      </c>
      <c r="K15732" s="83" t="str">
        <f>IFERROR(IFERROR(VLOOKUP(I15732,'DE-PARA'!B:D,3,0),VLOOKUP(I15732,'DE-PARA'!C:D,2,0)),"NÃO ENCONTRADO")</f>
        <v>Outras Saídas</v>
      </c>
      <c r="L15732" s="50" t="str">
        <f>VLOOKUP(K15732,'Base -Receita-Despesa'!$B:$AS,1,FALSE)</f>
        <v>Outras Saídas</v>
      </c>
    </row>
    <row r="15733" spans="1:12" x14ac:dyDescent="0.3">
      <c r="A15733" s="82" t="str">
        <f t="shared" si="492"/>
        <v>2019</v>
      </c>
      <c r="B15733" s="260" t="s">
        <v>2228</v>
      </c>
      <c r="C15733" s="261" t="s">
        <v>138</v>
      </c>
      <c r="D15733" s="74" t="str">
        <f t="shared" si="491"/>
        <v>nov/2019</v>
      </c>
      <c r="E15733" s="264">
        <v>43773</v>
      </c>
      <c r="F15733" s="260" t="s">
        <v>1261</v>
      </c>
      <c r="G15733" s="262" t="s">
        <v>2229</v>
      </c>
      <c r="H15733" s="265" t="s">
        <v>2250</v>
      </c>
      <c r="I15733" s="265" t="s">
        <v>135</v>
      </c>
      <c r="J15733" s="265">
        <v>-9.5</v>
      </c>
      <c r="K15733" s="83" t="str">
        <f>IFERROR(IFERROR(VLOOKUP(I15733,'DE-PARA'!B:D,3,0),VLOOKUP(I15733,'DE-PARA'!C:D,2,0)),"NÃO ENCONTRADO")</f>
        <v>Outras Saídas</v>
      </c>
      <c r="L15733" s="50" t="str">
        <f>VLOOKUP(K15733,'Base -Receita-Despesa'!$B:$AS,1,FALSE)</f>
        <v>Outras Saídas</v>
      </c>
    </row>
    <row r="15734" spans="1:12" x14ac:dyDescent="0.3">
      <c r="A15734" s="82" t="str">
        <f t="shared" si="492"/>
        <v>2019</v>
      </c>
      <c r="B15734" s="260" t="s">
        <v>2228</v>
      </c>
      <c r="C15734" s="261" t="s">
        <v>138</v>
      </c>
      <c r="D15734" s="74" t="str">
        <f t="shared" si="491"/>
        <v>nov/2019</v>
      </c>
      <c r="E15734" s="264">
        <v>43773</v>
      </c>
      <c r="F15734" s="260" t="s">
        <v>1261</v>
      </c>
      <c r="G15734" s="262" t="s">
        <v>2229</v>
      </c>
      <c r="H15734" s="265" t="s">
        <v>2250</v>
      </c>
      <c r="I15734" s="265" t="s">
        <v>135</v>
      </c>
      <c r="J15734" s="265">
        <v>-9.5</v>
      </c>
      <c r="K15734" s="83" t="str">
        <f>IFERROR(IFERROR(VLOOKUP(I15734,'DE-PARA'!B:D,3,0),VLOOKUP(I15734,'DE-PARA'!C:D,2,0)),"NÃO ENCONTRADO")</f>
        <v>Outras Saídas</v>
      </c>
      <c r="L15734" s="50" t="str">
        <f>VLOOKUP(K15734,'Base -Receita-Despesa'!$B:$AS,1,FALSE)</f>
        <v>Outras Saídas</v>
      </c>
    </row>
    <row r="15735" spans="1:12" x14ac:dyDescent="0.3">
      <c r="A15735" s="82" t="str">
        <f t="shared" si="492"/>
        <v>2019</v>
      </c>
      <c r="B15735" s="260" t="s">
        <v>2228</v>
      </c>
      <c r="C15735" s="261" t="s">
        <v>138</v>
      </c>
      <c r="D15735" s="74" t="str">
        <f t="shared" si="491"/>
        <v>nov/2019</v>
      </c>
      <c r="E15735" s="264">
        <v>43773</v>
      </c>
      <c r="F15735" s="260" t="s">
        <v>1261</v>
      </c>
      <c r="G15735" s="262" t="s">
        <v>2229</v>
      </c>
      <c r="H15735" s="265" t="s">
        <v>2250</v>
      </c>
      <c r="I15735" s="265" t="s">
        <v>135</v>
      </c>
      <c r="J15735" s="265">
        <v>-9.5</v>
      </c>
      <c r="K15735" s="83" t="str">
        <f>IFERROR(IFERROR(VLOOKUP(I15735,'DE-PARA'!B:D,3,0),VLOOKUP(I15735,'DE-PARA'!C:D,2,0)),"NÃO ENCONTRADO")</f>
        <v>Outras Saídas</v>
      </c>
      <c r="L15735" s="50" t="str">
        <f>VLOOKUP(K15735,'Base -Receita-Despesa'!$B:$AS,1,FALSE)</f>
        <v>Outras Saídas</v>
      </c>
    </row>
    <row r="15736" spans="1:12" x14ac:dyDescent="0.3">
      <c r="A15736" s="82" t="str">
        <f t="shared" si="492"/>
        <v>2019</v>
      </c>
      <c r="B15736" s="260" t="s">
        <v>2228</v>
      </c>
      <c r="C15736" s="261" t="s">
        <v>138</v>
      </c>
      <c r="D15736" s="74" t="str">
        <f t="shared" si="491"/>
        <v>nov/2019</v>
      </c>
      <c r="E15736" s="264">
        <v>43773</v>
      </c>
      <c r="F15736" s="262" t="s">
        <v>139</v>
      </c>
      <c r="G15736" s="262" t="s">
        <v>2229</v>
      </c>
      <c r="H15736" s="270" t="s">
        <v>4865</v>
      </c>
      <c r="I15736" s="270" t="s">
        <v>141</v>
      </c>
      <c r="J15736" s="266">
        <v>-277106.56</v>
      </c>
      <c r="K15736" s="83" t="str">
        <f>IFERROR(IFERROR(VLOOKUP(I15736,'DE-PARA'!B:D,3,0),VLOOKUP(I15736,'DE-PARA'!C:D,2,0)),"NÃO ENCONTRADO")</f>
        <v>Pessoal</v>
      </c>
      <c r="L15736" s="50" t="str">
        <f>VLOOKUP(K15736,'Base -Receita-Despesa'!$B:$AS,1,FALSE)</f>
        <v>Pessoal</v>
      </c>
    </row>
    <row r="15737" spans="1:12" x14ac:dyDescent="0.3">
      <c r="A15737" s="82" t="str">
        <f t="shared" si="492"/>
        <v>2019</v>
      </c>
      <c r="B15737" s="260" t="s">
        <v>2228</v>
      </c>
      <c r="C15737" s="261" t="s">
        <v>138</v>
      </c>
      <c r="D15737" s="74" t="str">
        <f t="shared" si="491"/>
        <v>nov/2019</v>
      </c>
      <c r="E15737" s="264">
        <v>43773</v>
      </c>
      <c r="F15737" s="260" t="s">
        <v>1261</v>
      </c>
      <c r="G15737" s="262" t="s">
        <v>2229</v>
      </c>
      <c r="H15737" s="265" t="s">
        <v>4866</v>
      </c>
      <c r="I15737" s="265" t="s">
        <v>135</v>
      </c>
      <c r="J15737" s="265">
        <v>-1</v>
      </c>
      <c r="K15737" s="83" t="str">
        <f>IFERROR(IFERROR(VLOOKUP(I15737,'DE-PARA'!B:D,3,0),VLOOKUP(I15737,'DE-PARA'!C:D,2,0)),"NÃO ENCONTRADO")</f>
        <v>Outras Saídas</v>
      </c>
      <c r="L15737" s="50" t="str">
        <f>VLOOKUP(K15737,'Base -Receita-Despesa'!$B:$AS,1,FALSE)</f>
        <v>Outras Saídas</v>
      </c>
    </row>
    <row r="15738" spans="1:12" x14ac:dyDescent="0.3">
      <c r="A15738" s="82" t="str">
        <f t="shared" si="492"/>
        <v>2019</v>
      </c>
      <c r="B15738" s="260" t="s">
        <v>2228</v>
      </c>
      <c r="C15738" s="261" t="s">
        <v>138</v>
      </c>
      <c r="D15738" s="74" t="str">
        <f t="shared" si="491"/>
        <v>nov/2019</v>
      </c>
      <c r="E15738" s="264">
        <v>43773</v>
      </c>
      <c r="F15738" s="260" t="s">
        <v>1261</v>
      </c>
      <c r="G15738" s="262" t="s">
        <v>2229</v>
      </c>
      <c r="H15738" s="265" t="s">
        <v>4866</v>
      </c>
      <c r="I15738" s="265" t="s">
        <v>135</v>
      </c>
      <c r="J15738" s="265">
        <v>-1</v>
      </c>
      <c r="K15738" s="83" t="str">
        <f>IFERROR(IFERROR(VLOOKUP(I15738,'DE-PARA'!B:D,3,0),VLOOKUP(I15738,'DE-PARA'!C:D,2,0)),"NÃO ENCONTRADO")</f>
        <v>Outras Saídas</v>
      </c>
      <c r="L15738" s="50" t="str">
        <f>VLOOKUP(K15738,'Base -Receita-Despesa'!$B:$AS,1,FALSE)</f>
        <v>Outras Saídas</v>
      </c>
    </row>
    <row r="15739" spans="1:12" x14ac:dyDescent="0.3">
      <c r="A15739" s="82" t="str">
        <f t="shared" si="492"/>
        <v>2019</v>
      </c>
      <c r="B15739" s="260" t="s">
        <v>2228</v>
      </c>
      <c r="C15739" s="261" t="s">
        <v>138</v>
      </c>
      <c r="D15739" s="74" t="str">
        <f t="shared" si="491"/>
        <v>nov/2019</v>
      </c>
      <c r="E15739" s="264">
        <v>43773</v>
      </c>
      <c r="F15739" s="260" t="s">
        <v>1261</v>
      </c>
      <c r="G15739" s="262" t="s">
        <v>2229</v>
      </c>
      <c r="H15739" s="265" t="s">
        <v>4866</v>
      </c>
      <c r="I15739" s="265" t="s">
        <v>135</v>
      </c>
      <c r="J15739" s="265">
        <v>-1</v>
      </c>
      <c r="K15739" s="83" t="str">
        <f>IFERROR(IFERROR(VLOOKUP(I15739,'DE-PARA'!B:D,3,0),VLOOKUP(I15739,'DE-PARA'!C:D,2,0)),"NÃO ENCONTRADO")</f>
        <v>Outras Saídas</v>
      </c>
      <c r="L15739" s="50" t="str">
        <f>VLOOKUP(K15739,'Base -Receita-Despesa'!$B:$AS,1,FALSE)</f>
        <v>Outras Saídas</v>
      </c>
    </row>
    <row r="15740" spans="1:12" x14ac:dyDescent="0.3">
      <c r="A15740" s="82" t="str">
        <f t="shared" si="492"/>
        <v>2019</v>
      </c>
      <c r="B15740" s="260" t="s">
        <v>2228</v>
      </c>
      <c r="C15740" s="261" t="s">
        <v>138</v>
      </c>
      <c r="D15740" s="74" t="str">
        <f t="shared" si="491"/>
        <v>nov/2019</v>
      </c>
      <c r="E15740" s="264">
        <v>43773</v>
      </c>
      <c r="F15740" s="260" t="s">
        <v>1261</v>
      </c>
      <c r="G15740" s="262" t="s">
        <v>2229</v>
      </c>
      <c r="H15740" s="265" t="s">
        <v>4866</v>
      </c>
      <c r="I15740" s="265" t="s">
        <v>135</v>
      </c>
      <c r="J15740" s="265">
        <v>-1</v>
      </c>
      <c r="K15740" s="83" t="str">
        <f>IFERROR(IFERROR(VLOOKUP(I15740,'DE-PARA'!B:D,3,0),VLOOKUP(I15740,'DE-PARA'!C:D,2,0)),"NÃO ENCONTRADO")</f>
        <v>Outras Saídas</v>
      </c>
      <c r="L15740" s="50" t="str">
        <f>VLOOKUP(K15740,'Base -Receita-Despesa'!$B:$AS,1,FALSE)</f>
        <v>Outras Saídas</v>
      </c>
    </row>
    <row r="15741" spans="1:12" x14ac:dyDescent="0.3">
      <c r="A15741" s="82" t="str">
        <f t="shared" si="492"/>
        <v>2019</v>
      </c>
      <c r="B15741" s="260" t="s">
        <v>2228</v>
      </c>
      <c r="C15741" s="261" t="s">
        <v>138</v>
      </c>
      <c r="D15741" s="74" t="str">
        <f t="shared" si="491"/>
        <v>nov/2019</v>
      </c>
      <c r="E15741" s="264">
        <v>43773</v>
      </c>
      <c r="F15741" s="260" t="s">
        <v>1261</v>
      </c>
      <c r="G15741" s="262" t="s">
        <v>2229</v>
      </c>
      <c r="H15741" s="265" t="s">
        <v>4866</v>
      </c>
      <c r="I15741" s="265" t="s">
        <v>135</v>
      </c>
      <c r="J15741" s="265">
        <v>-1</v>
      </c>
      <c r="K15741" s="83" t="str">
        <f>IFERROR(IFERROR(VLOOKUP(I15741,'DE-PARA'!B:D,3,0),VLOOKUP(I15741,'DE-PARA'!C:D,2,0)),"NÃO ENCONTRADO")</f>
        <v>Outras Saídas</v>
      </c>
      <c r="L15741" s="50" t="str">
        <f>VLOOKUP(K15741,'Base -Receita-Despesa'!$B:$AS,1,FALSE)</f>
        <v>Outras Saídas</v>
      </c>
    </row>
    <row r="15742" spans="1:12" x14ac:dyDescent="0.3">
      <c r="A15742" s="82" t="str">
        <f t="shared" si="492"/>
        <v>2019</v>
      </c>
      <c r="B15742" s="260" t="s">
        <v>2228</v>
      </c>
      <c r="C15742" s="261" t="s">
        <v>138</v>
      </c>
      <c r="D15742" s="74" t="str">
        <f t="shared" si="491"/>
        <v>nov/2019</v>
      </c>
      <c r="E15742" s="264">
        <v>43773</v>
      </c>
      <c r="F15742" s="260" t="s">
        <v>1261</v>
      </c>
      <c r="G15742" s="262" t="s">
        <v>2229</v>
      </c>
      <c r="H15742" s="265" t="s">
        <v>4866</v>
      </c>
      <c r="I15742" s="265" t="s">
        <v>135</v>
      </c>
      <c r="J15742" s="265">
        <v>-1</v>
      </c>
      <c r="K15742" s="83" t="str">
        <f>IFERROR(IFERROR(VLOOKUP(I15742,'DE-PARA'!B:D,3,0),VLOOKUP(I15742,'DE-PARA'!C:D,2,0)),"NÃO ENCONTRADO")</f>
        <v>Outras Saídas</v>
      </c>
      <c r="L15742" s="50" t="str">
        <f>VLOOKUP(K15742,'Base -Receita-Despesa'!$B:$AS,1,FALSE)</f>
        <v>Outras Saídas</v>
      </c>
    </row>
    <row r="15743" spans="1:12" x14ac:dyDescent="0.3">
      <c r="A15743" s="82" t="str">
        <f t="shared" si="492"/>
        <v>2019</v>
      </c>
      <c r="B15743" s="260" t="s">
        <v>2228</v>
      </c>
      <c r="C15743" s="261" t="s">
        <v>138</v>
      </c>
      <c r="D15743" s="74" t="str">
        <f t="shared" si="491"/>
        <v>nov/2019</v>
      </c>
      <c r="E15743" s="264">
        <v>43773</v>
      </c>
      <c r="F15743" s="260" t="s">
        <v>1261</v>
      </c>
      <c r="G15743" s="262" t="s">
        <v>2229</v>
      </c>
      <c r="H15743" s="265" t="s">
        <v>4866</v>
      </c>
      <c r="I15743" s="265" t="s">
        <v>135</v>
      </c>
      <c r="J15743" s="265">
        <v>-1</v>
      </c>
      <c r="K15743" s="83" t="str">
        <f>IFERROR(IFERROR(VLOOKUP(I15743,'DE-PARA'!B:D,3,0),VLOOKUP(I15743,'DE-PARA'!C:D,2,0)),"NÃO ENCONTRADO")</f>
        <v>Outras Saídas</v>
      </c>
      <c r="L15743" s="50" t="str">
        <f>VLOOKUP(K15743,'Base -Receita-Despesa'!$B:$AS,1,FALSE)</f>
        <v>Outras Saídas</v>
      </c>
    </row>
    <row r="15744" spans="1:12" x14ac:dyDescent="0.3">
      <c r="A15744" s="82" t="str">
        <f t="shared" si="492"/>
        <v>2019</v>
      </c>
      <c r="B15744" s="260" t="s">
        <v>2228</v>
      </c>
      <c r="C15744" s="261" t="s">
        <v>138</v>
      </c>
      <c r="D15744" s="74" t="str">
        <f t="shared" si="491"/>
        <v>nov/2019</v>
      </c>
      <c r="E15744" s="264">
        <v>43773</v>
      </c>
      <c r="F15744" s="260" t="s">
        <v>1261</v>
      </c>
      <c r="G15744" s="262" t="s">
        <v>2229</v>
      </c>
      <c r="H15744" s="265" t="s">
        <v>4866</v>
      </c>
      <c r="I15744" s="265" t="s">
        <v>135</v>
      </c>
      <c r="J15744" s="265">
        <v>-1</v>
      </c>
      <c r="K15744" s="83" t="str">
        <f>IFERROR(IFERROR(VLOOKUP(I15744,'DE-PARA'!B:D,3,0),VLOOKUP(I15744,'DE-PARA'!C:D,2,0)),"NÃO ENCONTRADO")</f>
        <v>Outras Saídas</v>
      </c>
      <c r="L15744" s="50" t="str">
        <f>VLOOKUP(K15744,'Base -Receita-Despesa'!$B:$AS,1,FALSE)</f>
        <v>Outras Saídas</v>
      </c>
    </row>
    <row r="15745" spans="1:12" x14ac:dyDescent="0.3">
      <c r="A15745" s="82" t="str">
        <f t="shared" si="492"/>
        <v>2019</v>
      </c>
      <c r="B15745" s="260" t="s">
        <v>2228</v>
      </c>
      <c r="C15745" s="261" t="s">
        <v>138</v>
      </c>
      <c r="D15745" s="74" t="str">
        <f t="shared" si="491"/>
        <v>nov/2019</v>
      </c>
      <c r="E15745" s="264">
        <v>43773</v>
      </c>
      <c r="F15745" s="260" t="s">
        <v>1261</v>
      </c>
      <c r="G15745" s="262" t="s">
        <v>2229</v>
      </c>
      <c r="H15745" s="265" t="s">
        <v>4866</v>
      </c>
      <c r="I15745" s="265" t="s">
        <v>135</v>
      </c>
      <c r="J15745" s="265">
        <v>-1</v>
      </c>
      <c r="K15745" s="83" t="str">
        <f>IFERROR(IFERROR(VLOOKUP(I15745,'DE-PARA'!B:D,3,0),VLOOKUP(I15745,'DE-PARA'!C:D,2,0)),"NÃO ENCONTRADO")</f>
        <v>Outras Saídas</v>
      </c>
      <c r="L15745" s="50" t="str">
        <f>VLOOKUP(K15745,'Base -Receita-Despesa'!$B:$AS,1,FALSE)</f>
        <v>Outras Saídas</v>
      </c>
    </row>
    <row r="15746" spans="1:12" x14ac:dyDescent="0.3">
      <c r="A15746" s="82" t="str">
        <f t="shared" si="492"/>
        <v>2019</v>
      </c>
      <c r="B15746" s="260" t="s">
        <v>2228</v>
      </c>
      <c r="C15746" s="261" t="s">
        <v>138</v>
      </c>
      <c r="D15746" s="74" t="str">
        <f t="shared" si="491"/>
        <v>nov/2019</v>
      </c>
      <c r="E15746" s="264">
        <v>43773</v>
      </c>
      <c r="F15746" s="260" t="s">
        <v>1261</v>
      </c>
      <c r="G15746" s="262" t="s">
        <v>2229</v>
      </c>
      <c r="H15746" s="265" t="s">
        <v>4866</v>
      </c>
      <c r="I15746" s="265" t="s">
        <v>135</v>
      </c>
      <c r="J15746" s="265">
        <v>-1</v>
      </c>
      <c r="K15746" s="83" t="str">
        <f>IFERROR(IFERROR(VLOOKUP(I15746,'DE-PARA'!B:D,3,0),VLOOKUP(I15746,'DE-PARA'!C:D,2,0)),"NÃO ENCONTRADO")</f>
        <v>Outras Saídas</v>
      </c>
      <c r="L15746" s="50" t="str">
        <f>VLOOKUP(K15746,'Base -Receita-Despesa'!$B:$AS,1,FALSE)</f>
        <v>Outras Saídas</v>
      </c>
    </row>
    <row r="15747" spans="1:12" x14ac:dyDescent="0.3">
      <c r="A15747" s="82" t="str">
        <f t="shared" si="492"/>
        <v>2019</v>
      </c>
      <c r="B15747" s="260" t="s">
        <v>2228</v>
      </c>
      <c r="C15747" s="261" t="s">
        <v>138</v>
      </c>
      <c r="D15747" s="74" t="str">
        <f t="shared" si="491"/>
        <v>nov/2019</v>
      </c>
      <c r="E15747" s="264">
        <v>43773</v>
      </c>
      <c r="F15747" s="260" t="s">
        <v>1261</v>
      </c>
      <c r="G15747" s="262" t="s">
        <v>2229</v>
      </c>
      <c r="H15747" s="265" t="s">
        <v>4866</v>
      </c>
      <c r="I15747" s="265" t="s">
        <v>135</v>
      </c>
      <c r="J15747" s="265">
        <v>-1</v>
      </c>
      <c r="K15747" s="83" t="str">
        <f>IFERROR(IFERROR(VLOOKUP(I15747,'DE-PARA'!B:D,3,0),VLOOKUP(I15747,'DE-PARA'!C:D,2,0)),"NÃO ENCONTRADO")</f>
        <v>Outras Saídas</v>
      </c>
      <c r="L15747" s="50" t="str">
        <f>VLOOKUP(K15747,'Base -Receita-Despesa'!$B:$AS,1,FALSE)</f>
        <v>Outras Saídas</v>
      </c>
    </row>
    <row r="15748" spans="1:12" x14ac:dyDescent="0.3">
      <c r="A15748" s="82" t="str">
        <f t="shared" si="492"/>
        <v>2019</v>
      </c>
      <c r="B15748" s="260" t="s">
        <v>2228</v>
      </c>
      <c r="C15748" s="261" t="s">
        <v>138</v>
      </c>
      <c r="D15748" s="74" t="str">
        <f t="shared" ref="D15748:D15811" si="493">TEXT(E15748,"mmm/aaaa")</f>
        <v>nov/2019</v>
      </c>
      <c r="E15748" s="264">
        <v>43773</v>
      </c>
      <c r="F15748" s="260" t="s">
        <v>1261</v>
      </c>
      <c r="G15748" s="262" t="s">
        <v>2229</v>
      </c>
      <c r="H15748" s="265" t="s">
        <v>4866</v>
      </c>
      <c r="I15748" s="265" t="s">
        <v>135</v>
      </c>
      <c r="J15748" s="265">
        <v>-1</v>
      </c>
      <c r="K15748" s="83" t="str">
        <f>IFERROR(IFERROR(VLOOKUP(I15748,'DE-PARA'!B:D,3,0),VLOOKUP(I15748,'DE-PARA'!C:D,2,0)),"NÃO ENCONTRADO")</f>
        <v>Outras Saídas</v>
      </c>
      <c r="L15748" s="50" t="str">
        <f>VLOOKUP(K15748,'Base -Receita-Despesa'!$B:$AS,1,FALSE)</f>
        <v>Outras Saídas</v>
      </c>
    </row>
    <row r="15749" spans="1:12" x14ac:dyDescent="0.3">
      <c r="A15749" s="82" t="str">
        <f t="shared" si="492"/>
        <v>2019</v>
      </c>
      <c r="B15749" s="260" t="s">
        <v>2228</v>
      </c>
      <c r="C15749" s="261" t="s">
        <v>138</v>
      </c>
      <c r="D15749" s="74" t="str">
        <f t="shared" si="493"/>
        <v>nov/2019</v>
      </c>
      <c r="E15749" s="264">
        <v>43773</v>
      </c>
      <c r="F15749" s="260" t="s">
        <v>1070</v>
      </c>
      <c r="G15749" s="262" t="s">
        <v>2229</v>
      </c>
      <c r="H15749" s="265" t="s">
        <v>1071</v>
      </c>
      <c r="I15749" s="265" t="s">
        <v>2237</v>
      </c>
      <c r="J15749" s="266">
        <v>66685.919999999998</v>
      </c>
      <c r="K15749" s="83" t="str">
        <f>IFERROR(IFERROR(VLOOKUP(I15749,'DE-PARA'!B:D,3,0),VLOOKUP(I15749,'DE-PARA'!C:D,2,0)),"NÃO ENCONTRADO")</f>
        <v>Entrada Conta Aplicação (+)</v>
      </c>
      <c r="L15749" s="50" t="str">
        <f>VLOOKUP(K15749,'Base -Receita-Despesa'!$B:$AS,1,FALSE)</f>
        <v>ENTRADA CONTA APLICAÇÃO (+)</v>
      </c>
    </row>
    <row r="15750" spans="1:12" x14ac:dyDescent="0.3">
      <c r="A15750" s="82" t="str">
        <f t="shared" si="492"/>
        <v>2019</v>
      </c>
      <c r="B15750" s="260" t="s">
        <v>2240</v>
      </c>
      <c r="C15750" s="261" t="s">
        <v>138</v>
      </c>
      <c r="D15750" s="74" t="str">
        <f t="shared" si="493"/>
        <v>nov/2019</v>
      </c>
      <c r="E15750" s="264">
        <v>43774</v>
      </c>
      <c r="F15750" s="260" t="s">
        <v>1061</v>
      </c>
      <c r="G15750" s="260" t="s">
        <v>2229</v>
      </c>
      <c r="H15750" s="265" t="s">
        <v>4370</v>
      </c>
      <c r="I15750" s="265" t="s">
        <v>126</v>
      </c>
      <c r="J15750" s="266">
        <v>-210748.86</v>
      </c>
      <c r="K15750" s="83" t="str">
        <f>IFERROR(IFERROR(VLOOKUP(I15750,'DE-PARA'!B:D,3,0),VLOOKUP(I15750,'DE-PARA'!C:D,2,0)),"NÃO ENCONTRADO")</f>
        <v>TEV – Transferências Entre Contas (Entradas)</v>
      </c>
      <c r="L15750" s="50" t="str">
        <f>VLOOKUP(K15750,'Base -Receita-Despesa'!$B:$AS,1,FALSE)</f>
        <v>TEV – Transferências Entre Contas (Entradas)</v>
      </c>
    </row>
    <row r="15751" spans="1:12" x14ac:dyDescent="0.3">
      <c r="A15751" s="82" t="str">
        <f t="shared" si="492"/>
        <v>2019</v>
      </c>
      <c r="B15751" s="260" t="s">
        <v>2240</v>
      </c>
      <c r="C15751" s="261" t="s">
        <v>138</v>
      </c>
      <c r="D15751" s="74" t="str">
        <f t="shared" si="493"/>
        <v>nov/2019</v>
      </c>
      <c r="E15751" s="264">
        <v>43774</v>
      </c>
      <c r="F15751" s="260" t="s">
        <v>1070</v>
      </c>
      <c r="G15751" s="260" t="s">
        <v>2229</v>
      </c>
      <c r="H15751" s="265" t="s">
        <v>1071</v>
      </c>
      <c r="I15751" s="265" t="s">
        <v>2237</v>
      </c>
      <c r="J15751" s="266">
        <v>210748.86</v>
      </c>
      <c r="K15751" s="83" t="str">
        <f>IFERROR(IFERROR(VLOOKUP(I15751,'DE-PARA'!B:D,3,0),VLOOKUP(I15751,'DE-PARA'!C:D,2,0)),"NÃO ENCONTRADO")</f>
        <v>Entrada Conta Aplicação (+)</v>
      </c>
      <c r="L15751" s="50" t="str">
        <f>VLOOKUP(K15751,'Base -Receita-Despesa'!$B:$AS,1,FALSE)</f>
        <v>ENTRADA CONTA APLICAÇÃO (+)</v>
      </c>
    </row>
    <row r="15752" spans="1:12" x14ac:dyDescent="0.3">
      <c r="A15752" s="82" t="str">
        <f t="shared" si="492"/>
        <v>2019</v>
      </c>
      <c r="B15752" s="260" t="s">
        <v>2228</v>
      </c>
      <c r="C15752" s="261" t="s">
        <v>138</v>
      </c>
      <c r="D15752" s="74" t="str">
        <f t="shared" si="493"/>
        <v>nov/2019</v>
      </c>
      <c r="E15752" s="264">
        <v>43774</v>
      </c>
      <c r="F15752" s="260" t="s">
        <v>1061</v>
      </c>
      <c r="G15752" s="260" t="s">
        <v>2229</v>
      </c>
      <c r="H15752" s="265" t="s">
        <v>4370</v>
      </c>
      <c r="I15752" s="265" t="s">
        <v>126</v>
      </c>
      <c r="J15752" s="266">
        <v>210748.86</v>
      </c>
      <c r="K15752" s="83" t="str">
        <f>IFERROR(IFERROR(VLOOKUP(I15752,'DE-PARA'!B:D,3,0),VLOOKUP(I15752,'DE-PARA'!C:D,2,0)),"NÃO ENCONTRADO")</f>
        <v>TEV – Transferências Entre Contas (Entradas)</v>
      </c>
      <c r="L15752" s="50" t="str">
        <f>VLOOKUP(K15752,'Base -Receita-Despesa'!$B:$AS,1,FALSE)</f>
        <v>TEV – Transferências Entre Contas (Entradas)</v>
      </c>
    </row>
    <row r="15753" spans="1:12" x14ac:dyDescent="0.3">
      <c r="A15753" s="82" t="str">
        <f t="shared" si="492"/>
        <v>2019</v>
      </c>
      <c r="B15753" s="260" t="s">
        <v>2228</v>
      </c>
      <c r="C15753" s="261" t="s">
        <v>138</v>
      </c>
      <c r="D15753" s="74" t="str">
        <f t="shared" si="493"/>
        <v>nov/2019</v>
      </c>
      <c r="E15753" s="264">
        <v>43774</v>
      </c>
      <c r="F15753" s="260" t="s">
        <v>139</v>
      </c>
      <c r="G15753" s="260" t="s">
        <v>2229</v>
      </c>
      <c r="H15753" s="265" t="s">
        <v>4867</v>
      </c>
      <c r="I15753" s="270" t="s">
        <v>141</v>
      </c>
      <c r="J15753" s="266">
        <v>-1276.0999999999999</v>
      </c>
      <c r="K15753" s="83" t="str">
        <f>IFERROR(IFERROR(VLOOKUP(I15753,'DE-PARA'!B:D,3,0),VLOOKUP(I15753,'DE-PARA'!C:D,2,0)),"NÃO ENCONTRADO")</f>
        <v>Pessoal</v>
      </c>
      <c r="L15753" s="50" t="str">
        <f>VLOOKUP(K15753,'Base -Receita-Despesa'!$B:$AS,1,FALSE)</f>
        <v>Pessoal</v>
      </c>
    </row>
    <row r="15754" spans="1:12" x14ac:dyDescent="0.3">
      <c r="A15754" s="82" t="str">
        <f t="shared" si="492"/>
        <v>2019</v>
      </c>
      <c r="B15754" s="260" t="s">
        <v>2228</v>
      </c>
      <c r="C15754" s="261" t="s">
        <v>138</v>
      </c>
      <c r="D15754" s="74" t="str">
        <f t="shared" si="493"/>
        <v>nov/2019</v>
      </c>
      <c r="E15754" s="264">
        <v>43774</v>
      </c>
      <c r="F15754" s="260" t="s">
        <v>139</v>
      </c>
      <c r="G15754" s="260" t="s">
        <v>2229</v>
      </c>
      <c r="H15754" s="265" t="s">
        <v>4802</v>
      </c>
      <c r="I15754" s="270" t="s">
        <v>141</v>
      </c>
      <c r="J15754" s="266">
        <v>-1135.49</v>
      </c>
      <c r="K15754" s="83" t="str">
        <f>IFERROR(IFERROR(VLOOKUP(I15754,'DE-PARA'!B:D,3,0),VLOOKUP(I15754,'DE-PARA'!C:D,2,0)),"NÃO ENCONTRADO")</f>
        <v>Pessoal</v>
      </c>
      <c r="L15754" s="50" t="str">
        <f>VLOOKUP(K15754,'Base -Receita-Despesa'!$B:$AS,1,FALSE)</f>
        <v>Pessoal</v>
      </c>
    </row>
    <row r="15755" spans="1:12" x14ac:dyDescent="0.3">
      <c r="A15755" s="82" t="str">
        <f t="shared" si="492"/>
        <v>2019</v>
      </c>
      <c r="B15755" s="260" t="s">
        <v>2228</v>
      </c>
      <c r="C15755" s="261" t="s">
        <v>138</v>
      </c>
      <c r="D15755" s="74" t="str">
        <f t="shared" si="493"/>
        <v>nov/2019</v>
      </c>
      <c r="E15755" s="264">
        <v>43774</v>
      </c>
      <c r="F15755" s="262">
        <v>3964</v>
      </c>
      <c r="G15755" s="262" t="s">
        <v>2229</v>
      </c>
      <c r="H15755" s="270" t="s">
        <v>4667</v>
      </c>
      <c r="I15755" s="270" t="s">
        <v>2182</v>
      </c>
      <c r="J15755" s="265">
        <v>-147.15</v>
      </c>
      <c r="K15755" s="83" t="str">
        <f>IFERROR(IFERROR(VLOOKUP(I15755,'DE-PARA'!B:D,3,0),VLOOKUP(I15755,'DE-PARA'!C:D,2,0)),"NÃO ENCONTRADO")</f>
        <v>Materiais</v>
      </c>
      <c r="L15755" s="50" t="str">
        <f>VLOOKUP(K15755,'Base -Receita-Despesa'!$B:$AS,1,FALSE)</f>
        <v>Materiais</v>
      </c>
    </row>
    <row r="15756" spans="1:12" x14ac:dyDescent="0.3">
      <c r="A15756" s="82" t="str">
        <f t="shared" si="492"/>
        <v>2019</v>
      </c>
      <c r="B15756" s="260" t="s">
        <v>2228</v>
      </c>
      <c r="C15756" s="261" t="s">
        <v>138</v>
      </c>
      <c r="D15756" s="74" t="str">
        <f t="shared" si="493"/>
        <v>nov/2019</v>
      </c>
      <c r="E15756" s="264">
        <v>43774</v>
      </c>
      <c r="F15756" s="260" t="s">
        <v>139</v>
      </c>
      <c r="G15756" s="260" t="s">
        <v>2229</v>
      </c>
      <c r="H15756" s="265" t="s">
        <v>4868</v>
      </c>
      <c r="I15756" s="270" t="s">
        <v>141</v>
      </c>
      <c r="J15756" s="266">
        <v>-4637</v>
      </c>
      <c r="K15756" s="83" t="str">
        <f>IFERROR(IFERROR(VLOOKUP(I15756,'DE-PARA'!B:D,3,0),VLOOKUP(I15756,'DE-PARA'!C:D,2,0)),"NÃO ENCONTRADO")</f>
        <v>Pessoal</v>
      </c>
      <c r="L15756" s="50" t="str">
        <f>VLOOKUP(K15756,'Base -Receita-Despesa'!$B:$AS,1,FALSE)</f>
        <v>Pessoal</v>
      </c>
    </row>
    <row r="15757" spans="1:12" x14ac:dyDescent="0.3">
      <c r="A15757" s="82" t="str">
        <f t="shared" si="492"/>
        <v>2019</v>
      </c>
      <c r="B15757" s="260" t="s">
        <v>2228</v>
      </c>
      <c r="C15757" s="261" t="s">
        <v>138</v>
      </c>
      <c r="D15757" s="74" t="str">
        <f t="shared" si="493"/>
        <v>nov/2019</v>
      </c>
      <c r="E15757" s="264">
        <v>43774</v>
      </c>
      <c r="F15757" s="260" t="s">
        <v>139</v>
      </c>
      <c r="G15757" s="260" t="s">
        <v>2229</v>
      </c>
      <c r="H15757" s="265" t="s">
        <v>4286</v>
      </c>
      <c r="I15757" s="270" t="s">
        <v>141</v>
      </c>
      <c r="J15757" s="266">
        <v>-1308.1300000000001</v>
      </c>
      <c r="K15757" s="83" t="str">
        <f>IFERROR(IFERROR(VLOOKUP(I15757,'DE-PARA'!B:D,3,0),VLOOKUP(I15757,'DE-PARA'!C:D,2,0)),"NÃO ENCONTRADO")</f>
        <v>Pessoal</v>
      </c>
      <c r="L15757" s="50" t="str">
        <f>VLOOKUP(K15757,'Base -Receita-Despesa'!$B:$AS,1,FALSE)</f>
        <v>Pessoal</v>
      </c>
    </row>
    <row r="15758" spans="1:12" x14ac:dyDescent="0.3">
      <c r="A15758" s="82" t="str">
        <f t="shared" si="492"/>
        <v>2019</v>
      </c>
      <c r="B15758" s="260" t="s">
        <v>2228</v>
      </c>
      <c r="C15758" s="261" t="s">
        <v>138</v>
      </c>
      <c r="D15758" s="74" t="str">
        <f t="shared" si="493"/>
        <v>nov/2019</v>
      </c>
      <c r="E15758" s="264">
        <v>43774</v>
      </c>
      <c r="F15758" s="260" t="s">
        <v>139</v>
      </c>
      <c r="G15758" s="260" t="s">
        <v>2229</v>
      </c>
      <c r="H15758" s="265" t="s">
        <v>4803</v>
      </c>
      <c r="I15758" s="270" t="s">
        <v>141</v>
      </c>
      <c r="J15758" s="266">
        <v>-1042.21</v>
      </c>
      <c r="K15758" s="83" t="str">
        <f>IFERROR(IFERROR(VLOOKUP(I15758,'DE-PARA'!B:D,3,0),VLOOKUP(I15758,'DE-PARA'!C:D,2,0)),"NÃO ENCONTRADO")</f>
        <v>Pessoal</v>
      </c>
      <c r="L15758" s="50" t="str">
        <f>VLOOKUP(K15758,'Base -Receita-Despesa'!$B:$AS,1,FALSE)</f>
        <v>Pessoal</v>
      </c>
    </row>
    <row r="15759" spans="1:12" x14ac:dyDescent="0.3">
      <c r="A15759" s="82" t="str">
        <f t="shared" si="492"/>
        <v>2019</v>
      </c>
      <c r="B15759" s="260" t="s">
        <v>2228</v>
      </c>
      <c r="C15759" s="261" t="s">
        <v>138</v>
      </c>
      <c r="D15759" s="74" t="str">
        <f t="shared" si="493"/>
        <v>nov/2019</v>
      </c>
      <c r="E15759" s="264">
        <v>43774</v>
      </c>
      <c r="F15759" s="260" t="s">
        <v>1261</v>
      </c>
      <c r="G15759" s="260" t="s">
        <v>2229</v>
      </c>
      <c r="H15759" s="265" t="s">
        <v>2250</v>
      </c>
      <c r="I15759" s="265" t="s">
        <v>135</v>
      </c>
      <c r="J15759" s="265">
        <v>-9.5</v>
      </c>
      <c r="K15759" s="83" t="str">
        <f>IFERROR(IFERROR(VLOOKUP(I15759,'DE-PARA'!B:D,3,0),VLOOKUP(I15759,'DE-PARA'!C:D,2,0)),"NÃO ENCONTRADO")</f>
        <v>Outras Saídas</v>
      </c>
      <c r="L15759" s="50" t="str">
        <f>VLOOKUP(K15759,'Base -Receita-Despesa'!$B:$AS,1,FALSE)</f>
        <v>Outras Saídas</v>
      </c>
    </row>
    <row r="15760" spans="1:12" x14ac:dyDescent="0.3">
      <c r="A15760" s="82" t="str">
        <f t="shared" si="492"/>
        <v>2019</v>
      </c>
      <c r="B15760" s="260" t="s">
        <v>2228</v>
      </c>
      <c r="C15760" s="261" t="s">
        <v>138</v>
      </c>
      <c r="D15760" s="74" t="str">
        <f t="shared" si="493"/>
        <v>nov/2019</v>
      </c>
      <c r="E15760" s="264">
        <v>43774</v>
      </c>
      <c r="F15760" s="260" t="s">
        <v>1261</v>
      </c>
      <c r="G15760" s="260" t="s">
        <v>2229</v>
      </c>
      <c r="H15760" s="265" t="s">
        <v>2250</v>
      </c>
      <c r="I15760" s="265" t="s">
        <v>135</v>
      </c>
      <c r="J15760" s="265">
        <v>-9.5</v>
      </c>
      <c r="K15760" s="83" t="str">
        <f>IFERROR(IFERROR(VLOOKUP(I15760,'DE-PARA'!B:D,3,0),VLOOKUP(I15760,'DE-PARA'!C:D,2,0)),"NÃO ENCONTRADO")</f>
        <v>Outras Saídas</v>
      </c>
      <c r="L15760" s="50" t="str">
        <f>VLOOKUP(K15760,'Base -Receita-Despesa'!$B:$AS,1,FALSE)</f>
        <v>Outras Saídas</v>
      </c>
    </row>
    <row r="15761" spans="1:12" x14ac:dyDescent="0.3">
      <c r="A15761" s="82" t="str">
        <f t="shared" si="492"/>
        <v>2019</v>
      </c>
      <c r="B15761" s="260" t="s">
        <v>2228</v>
      </c>
      <c r="C15761" s="261" t="s">
        <v>138</v>
      </c>
      <c r="D15761" s="74" t="str">
        <f t="shared" si="493"/>
        <v>nov/2019</v>
      </c>
      <c r="E15761" s="264">
        <v>43774</v>
      </c>
      <c r="F15761" s="260" t="s">
        <v>1261</v>
      </c>
      <c r="G15761" s="260" t="s">
        <v>2229</v>
      </c>
      <c r="H15761" s="265" t="s">
        <v>2250</v>
      </c>
      <c r="I15761" s="265" t="s">
        <v>135</v>
      </c>
      <c r="J15761" s="265">
        <v>-9.5</v>
      </c>
      <c r="K15761" s="83" t="str">
        <f>IFERROR(IFERROR(VLOOKUP(I15761,'DE-PARA'!B:D,3,0),VLOOKUP(I15761,'DE-PARA'!C:D,2,0)),"NÃO ENCONTRADO")</f>
        <v>Outras Saídas</v>
      </c>
      <c r="L15761" s="50" t="str">
        <f>VLOOKUP(K15761,'Base -Receita-Despesa'!$B:$AS,1,FALSE)</f>
        <v>Outras Saídas</v>
      </c>
    </row>
    <row r="15762" spans="1:12" x14ac:dyDescent="0.3">
      <c r="A15762" s="82" t="str">
        <f t="shared" si="492"/>
        <v>2019</v>
      </c>
      <c r="B15762" s="260" t="s">
        <v>2228</v>
      </c>
      <c r="C15762" s="261" t="s">
        <v>138</v>
      </c>
      <c r="D15762" s="74" t="str">
        <f t="shared" si="493"/>
        <v>nov/2019</v>
      </c>
      <c r="E15762" s="264">
        <v>43774</v>
      </c>
      <c r="F15762" s="262" t="s">
        <v>4405</v>
      </c>
      <c r="G15762" s="262" t="s">
        <v>2229</v>
      </c>
      <c r="H15762" s="270" t="s">
        <v>4869</v>
      </c>
      <c r="I15762" s="270" t="s">
        <v>846</v>
      </c>
      <c r="J15762" s="265">
        <v>-769.01</v>
      </c>
      <c r="K15762" s="83" t="str">
        <f>IFERROR(IFERROR(VLOOKUP(I15762,'DE-PARA'!B:D,3,0),VLOOKUP(I15762,'DE-PARA'!C:D,2,0)),"NÃO ENCONTRADO")</f>
        <v>Pessoal</v>
      </c>
      <c r="L15762" s="50" t="str">
        <f>VLOOKUP(K15762,'Base -Receita-Despesa'!$B:$AS,1,FALSE)</f>
        <v>Pessoal</v>
      </c>
    </row>
    <row r="15763" spans="1:12" x14ac:dyDescent="0.3">
      <c r="A15763" s="82" t="str">
        <f t="shared" si="492"/>
        <v>2019</v>
      </c>
      <c r="B15763" s="260" t="s">
        <v>2228</v>
      </c>
      <c r="C15763" s="261" t="s">
        <v>138</v>
      </c>
      <c r="D15763" s="74" t="str">
        <f t="shared" si="493"/>
        <v>nov/2019</v>
      </c>
      <c r="E15763" s="264">
        <v>43774</v>
      </c>
      <c r="F15763" s="260" t="s">
        <v>1261</v>
      </c>
      <c r="G15763" s="260" t="s">
        <v>2229</v>
      </c>
      <c r="H15763" s="265" t="s">
        <v>4866</v>
      </c>
      <c r="I15763" s="265" t="s">
        <v>135</v>
      </c>
      <c r="J15763" s="265">
        <v>-1</v>
      </c>
      <c r="K15763" s="83" t="str">
        <f>IFERROR(IFERROR(VLOOKUP(I15763,'DE-PARA'!B:D,3,0),VLOOKUP(I15763,'DE-PARA'!C:D,2,0)),"NÃO ENCONTRADO")</f>
        <v>Outras Saídas</v>
      </c>
      <c r="L15763" s="50" t="str">
        <f>VLOOKUP(K15763,'Base -Receita-Despesa'!$B:$AS,1,FALSE)</f>
        <v>Outras Saídas</v>
      </c>
    </row>
    <row r="15764" spans="1:12" x14ac:dyDescent="0.3">
      <c r="A15764" s="82" t="str">
        <f t="shared" si="492"/>
        <v>2019</v>
      </c>
      <c r="B15764" s="260" t="s">
        <v>2228</v>
      </c>
      <c r="C15764" s="261" t="s">
        <v>138</v>
      </c>
      <c r="D15764" s="74" t="str">
        <f t="shared" si="493"/>
        <v>nov/2019</v>
      </c>
      <c r="E15764" s="264">
        <v>43774</v>
      </c>
      <c r="F15764" s="260" t="s">
        <v>1261</v>
      </c>
      <c r="G15764" s="260" t="s">
        <v>2229</v>
      </c>
      <c r="H15764" s="265" t="s">
        <v>4866</v>
      </c>
      <c r="I15764" s="265" t="s">
        <v>135</v>
      </c>
      <c r="J15764" s="265">
        <v>-1</v>
      </c>
      <c r="K15764" s="83" t="str">
        <f>IFERROR(IFERROR(VLOOKUP(I15764,'DE-PARA'!B:D,3,0),VLOOKUP(I15764,'DE-PARA'!C:D,2,0)),"NÃO ENCONTRADO")</f>
        <v>Outras Saídas</v>
      </c>
      <c r="L15764" s="50" t="str">
        <f>VLOOKUP(K15764,'Base -Receita-Despesa'!$B:$AS,1,FALSE)</f>
        <v>Outras Saídas</v>
      </c>
    </row>
    <row r="15765" spans="1:12" x14ac:dyDescent="0.3">
      <c r="A15765" s="82" t="str">
        <f t="shared" si="492"/>
        <v>2019</v>
      </c>
      <c r="B15765" s="260" t="s">
        <v>2228</v>
      </c>
      <c r="C15765" s="261" t="s">
        <v>138</v>
      </c>
      <c r="D15765" s="74" t="str">
        <f t="shared" si="493"/>
        <v>nov/2019</v>
      </c>
      <c r="E15765" s="264">
        <v>43774</v>
      </c>
      <c r="F15765" s="260" t="s">
        <v>1261</v>
      </c>
      <c r="G15765" s="260" t="s">
        <v>2229</v>
      </c>
      <c r="H15765" s="265" t="s">
        <v>4866</v>
      </c>
      <c r="I15765" s="265" t="s">
        <v>135</v>
      </c>
      <c r="J15765" s="265">
        <v>-1</v>
      </c>
      <c r="K15765" s="83" t="str">
        <f>IFERROR(IFERROR(VLOOKUP(I15765,'DE-PARA'!B:D,3,0),VLOOKUP(I15765,'DE-PARA'!C:D,2,0)),"NÃO ENCONTRADO")</f>
        <v>Outras Saídas</v>
      </c>
      <c r="L15765" s="50" t="str">
        <f>VLOOKUP(K15765,'Base -Receita-Despesa'!$B:$AS,1,FALSE)</f>
        <v>Outras Saídas</v>
      </c>
    </row>
    <row r="15766" spans="1:12" x14ac:dyDescent="0.3">
      <c r="A15766" s="82" t="str">
        <f t="shared" si="492"/>
        <v>2019</v>
      </c>
      <c r="B15766" s="260" t="s">
        <v>2228</v>
      </c>
      <c r="C15766" s="261" t="s">
        <v>138</v>
      </c>
      <c r="D15766" s="74" t="str">
        <f t="shared" si="493"/>
        <v>nov/2019</v>
      </c>
      <c r="E15766" s="264">
        <v>43775</v>
      </c>
      <c r="F15766" s="262" t="s">
        <v>4377</v>
      </c>
      <c r="G15766" s="262" t="s">
        <v>2229</v>
      </c>
      <c r="H15766" s="270" t="s">
        <v>4870</v>
      </c>
      <c r="I15766" s="270" t="s">
        <v>128</v>
      </c>
      <c r="J15766" s="266">
        <v>-40537.160000000003</v>
      </c>
      <c r="K15766" s="83" t="str">
        <f>IFERROR(IFERROR(VLOOKUP(I15766,'DE-PARA'!B:D,3,0),VLOOKUP(I15766,'DE-PARA'!C:D,2,0)),"NÃO ENCONTRADO")</f>
        <v>Encargos sobre Folha de Pagamento</v>
      </c>
      <c r="L15766" s="50" t="str">
        <f>VLOOKUP(K15766,'Base -Receita-Despesa'!$B:$AS,1,FALSE)</f>
        <v>Encargos sobre Folha de Pagamento</v>
      </c>
    </row>
    <row r="15767" spans="1:12" x14ac:dyDescent="0.3">
      <c r="A15767" s="82" t="str">
        <f t="shared" si="492"/>
        <v>2019</v>
      </c>
      <c r="B15767" s="260" t="s">
        <v>2228</v>
      </c>
      <c r="C15767" s="261" t="s">
        <v>138</v>
      </c>
      <c r="D15767" s="74" t="str">
        <f t="shared" si="493"/>
        <v>nov/2019</v>
      </c>
      <c r="E15767" s="264">
        <v>43775</v>
      </c>
      <c r="F15767" s="262">
        <v>9154</v>
      </c>
      <c r="G15767" s="262" t="s">
        <v>2229</v>
      </c>
      <c r="H15767" s="270" t="s">
        <v>4432</v>
      </c>
      <c r="I15767" s="270" t="s">
        <v>2182</v>
      </c>
      <c r="J15767" s="270">
        <v>-900.11</v>
      </c>
      <c r="K15767" s="83" t="str">
        <f>IFERROR(IFERROR(VLOOKUP(I15767,'DE-PARA'!B:D,3,0),VLOOKUP(I15767,'DE-PARA'!C:D,2,0)),"NÃO ENCONTRADO")</f>
        <v>Materiais</v>
      </c>
      <c r="L15767" s="50" t="str">
        <f>VLOOKUP(K15767,'Base -Receita-Despesa'!$B:$AS,1,FALSE)</f>
        <v>Materiais</v>
      </c>
    </row>
    <row r="15768" spans="1:12" x14ac:dyDescent="0.3">
      <c r="A15768" s="82" t="str">
        <f t="shared" si="492"/>
        <v>2019</v>
      </c>
      <c r="B15768" s="260" t="s">
        <v>2228</v>
      </c>
      <c r="C15768" s="261" t="s">
        <v>138</v>
      </c>
      <c r="D15768" s="74" t="str">
        <f t="shared" si="493"/>
        <v>nov/2019</v>
      </c>
      <c r="E15768" s="264">
        <v>43775</v>
      </c>
      <c r="F15768" s="262">
        <v>9154</v>
      </c>
      <c r="G15768" s="262" t="s">
        <v>2229</v>
      </c>
      <c r="H15768" s="270" t="s">
        <v>4432</v>
      </c>
      <c r="I15768" s="265" t="s">
        <v>562</v>
      </c>
      <c r="J15768" s="265">
        <v>-169.21</v>
      </c>
      <c r="K15768" s="83" t="str">
        <f>IFERROR(IFERROR(VLOOKUP(I15768,'DE-PARA'!B:D,3,0),VLOOKUP(I15768,'DE-PARA'!C:D,2,0)),"NÃO ENCONTRADO")</f>
        <v>Outras Saídas</v>
      </c>
      <c r="L15768" s="50" t="str">
        <f>VLOOKUP(K15768,'Base -Receita-Despesa'!$B:$AS,1,FALSE)</f>
        <v>Outras Saídas</v>
      </c>
    </row>
    <row r="15769" spans="1:12" x14ac:dyDescent="0.3">
      <c r="A15769" s="82" t="str">
        <f t="shared" si="492"/>
        <v>2019</v>
      </c>
      <c r="B15769" s="260" t="s">
        <v>2228</v>
      </c>
      <c r="C15769" s="261" t="s">
        <v>138</v>
      </c>
      <c r="D15769" s="74" t="str">
        <f t="shared" si="493"/>
        <v>nov/2019</v>
      </c>
      <c r="E15769" s="264">
        <v>43775</v>
      </c>
      <c r="F15769" s="262" t="s">
        <v>3376</v>
      </c>
      <c r="G15769" s="262" t="s">
        <v>2229</v>
      </c>
      <c r="H15769" s="270" t="s">
        <v>4606</v>
      </c>
      <c r="I15769" s="270" t="s">
        <v>130</v>
      </c>
      <c r="J15769" s="266">
        <v>-3159.17</v>
      </c>
      <c r="K15769" s="83" t="str">
        <f>IFERROR(IFERROR(VLOOKUP(I15769,'DE-PARA'!B:D,3,0),VLOOKUP(I15769,'DE-PARA'!C:D,2,0)),"NÃO ENCONTRADO")</f>
        <v>Rescisões Trabalhistas</v>
      </c>
      <c r="L15769" s="50" t="str">
        <f>VLOOKUP(K15769,'Base -Receita-Despesa'!$B:$AS,1,FALSE)</f>
        <v>Rescisões Trabalhistas</v>
      </c>
    </row>
    <row r="15770" spans="1:12" x14ac:dyDescent="0.3">
      <c r="A15770" s="82" t="str">
        <f t="shared" si="492"/>
        <v>2019</v>
      </c>
      <c r="B15770" s="260" t="s">
        <v>2228</v>
      </c>
      <c r="C15770" s="261" t="s">
        <v>138</v>
      </c>
      <c r="D15770" s="74" t="str">
        <f t="shared" si="493"/>
        <v>nov/2019</v>
      </c>
      <c r="E15770" s="264">
        <v>43775</v>
      </c>
      <c r="F15770" s="276">
        <v>149954</v>
      </c>
      <c r="G15770" s="262" t="s">
        <v>2229</v>
      </c>
      <c r="H15770" s="280" t="s">
        <v>4871</v>
      </c>
      <c r="I15770" s="280" t="s">
        <v>2217</v>
      </c>
      <c r="J15770" s="266">
        <v>-1628</v>
      </c>
      <c r="K15770" s="83" t="str">
        <f>IFERROR(IFERROR(VLOOKUP(I15770,'DE-PARA'!B:D,3,0),VLOOKUP(I15770,'DE-PARA'!C:D,2,0)),"NÃO ENCONTRADO")</f>
        <v>Investimentos</v>
      </c>
      <c r="L15770" s="50" t="str">
        <f>VLOOKUP(K15770,'Base -Receita-Despesa'!$B:$AS,1,FALSE)</f>
        <v>Investimentos</v>
      </c>
    </row>
    <row r="15771" spans="1:12" x14ac:dyDescent="0.3">
      <c r="A15771" s="82" t="str">
        <f t="shared" si="492"/>
        <v>2019</v>
      </c>
      <c r="B15771" s="260" t="s">
        <v>2228</v>
      </c>
      <c r="C15771" s="261" t="s">
        <v>138</v>
      </c>
      <c r="D15771" s="74" t="str">
        <f t="shared" si="493"/>
        <v>nov/2019</v>
      </c>
      <c r="E15771" s="264">
        <v>43775</v>
      </c>
      <c r="F15771" s="276">
        <v>416139</v>
      </c>
      <c r="G15771" s="262" t="s">
        <v>2229</v>
      </c>
      <c r="H15771" s="280" t="s">
        <v>4872</v>
      </c>
      <c r="I15771" s="280" t="s">
        <v>2217</v>
      </c>
      <c r="J15771" s="265">
        <v>-356</v>
      </c>
      <c r="K15771" s="83" t="str">
        <f>IFERROR(IFERROR(VLOOKUP(I15771,'DE-PARA'!B:D,3,0),VLOOKUP(I15771,'DE-PARA'!C:D,2,0)),"NÃO ENCONTRADO")</f>
        <v>Investimentos</v>
      </c>
      <c r="L15771" s="50" t="str">
        <f>VLOOKUP(K15771,'Base -Receita-Despesa'!$B:$AS,1,FALSE)</f>
        <v>Investimentos</v>
      </c>
    </row>
    <row r="15772" spans="1:12" x14ac:dyDescent="0.3">
      <c r="A15772" s="82" t="str">
        <f t="shared" si="492"/>
        <v>2019</v>
      </c>
      <c r="B15772" s="260" t="s">
        <v>2228</v>
      </c>
      <c r="C15772" s="261" t="s">
        <v>138</v>
      </c>
      <c r="D15772" s="74" t="str">
        <f t="shared" si="493"/>
        <v>nov/2019</v>
      </c>
      <c r="E15772" s="264">
        <v>43775</v>
      </c>
      <c r="F15772" s="262" t="s">
        <v>4733</v>
      </c>
      <c r="G15772" s="262" t="s">
        <v>2229</v>
      </c>
      <c r="H15772" s="270" t="s">
        <v>4570</v>
      </c>
      <c r="I15772" s="270" t="s">
        <v>133</v>
      </c>
      <c r="J15772" s="266">
        <v>-2296.16</v>
      </c>
      <c r="K15772" s="83" t="str">
        <f>IFERROR(IFERROR(VLOOKUP(I15772,'DE-PARA'!B:D,3,0),VLOOKUP(I15772,'DE-PARA'!C:D,2,0)),"NÃO ENCONTRADO")</f>
        <v>Pessoal</v>
      </c>
      <c r="L15772" s="50" t="str">
        <f>VLOOKUP(K15772,'Base -Receita-Despesa'!$B:$AS,1,FALSE)</f>
        <v>Pessoal</v>
      </c>
    </row>
    <row r="15773" spans="1:12" x14ac:dyDescent="0.3">
      <c r="A15773" s="82" t="str">
        <f t="shared" si="492"/>
        <v>2019</v>
      </c>
      <c r="B15773" s="260" t="s">
        <v>2228</v>
      </c>
      <c r="C15773" s="261" t="s">
        <v>138</v>
      </c>
      <c r="D15773" s="74" t="str">
        <f t="shared" si="493"/>
        <v>nov/2019</v>
      </c>
      <c r="E15773" s="264">
        <v>43775</v>
      </c>
      <c r="F15773" s="262" t="s">
        <v>4733</v>
      </c>
      <c r="G15773" s="262" t="s">
        <v>2229</v>
      </c>
      <c r="H15773" s="270" t="s">
        <v>2258</v>
      </c>
      <c r="I15773" s="270" t="s">
        <v>133</v>
      </c>
      <c r="J15773" s="266">
        <v>-1162.33</v>
      </c>
      <c r="K15773" s="83" t="str">
        <f>IFERROR(IFERROR(VLOOKUP(I15773,'DE-PARA'!B:D,3,0),VLOOKUP(I15773,'DE-PARA'!C:D,2,0)),"NÃO ENCONTRADO")</f>
        <v>Pessoal</v>
      </c>
      <c r="L15773" s="50" t="str">
        <f>VLOOKUP(K15773,'Base -Receita-Despesa'!$B:$AS,1,FALSE)</f>
        <v>Pessoal</v>
      </c>
    </row>
    <row r="15774" spans="1:12" x14ac:dyDescent="0.3">
      <c r="A15774" s="82" t="str">
        <f t="shared" si="492"/>
        <v>2019</v>
      </c>
      <c r="B15774" s="260" t="s">
        <v>2228</v>
      </c>
      <c r="C15774" s="261" t="s">
        <v>138</v>
      </c>
      <c r="D15774" s="74" t="str">
        <f t="shared" si="493"/>
        <v>nov/2019</v>
      </c>
      <c r="E15774" s="264">
        <v>43775</v>
      </c>
      <c r="F15774" s="260" t="s">
        <v>1261</v>
      </c>
      <c r="G15774" s="260" t="s">
        <v>2229</v>
      </c>
      <c r="H15774" s="265" t="s">
        <v>2250</v>
      </c>
      <c r="I15774" s="265" t="s">
        <v>135</v>
      </c>
      <c r="J15774" s="265">
        <v>-9.5</v>
      </c>
      <c r="K15774" s="83" t="str">
        <f>IFERROR(IFERROR(VLOOKUP(I15774,'DE-PARA'!B:D,3,0),VLOOKUP(I15774,'DE-PARA'!C:D,2,0)),"NÃO ENCONTRADO")</f>
        <v>Outras Saídas</v>
      </c>
      <c r="L15774" s="50" t="str">
        <f>VLOOKUP(K15774,'Base -Receita-Despesa'!$B:$AS,1,FALSE)</f>
        <v>Outras Saídas</v>
      </c>
    </row>
    <row r="15775" spans="1:12" x14ac:dyDescent="0.3">
      <c r="A15775" s="82" t="str">
        <f t="shared" si="492"/>
        <v>2019</v>
      </c>
      <c r="B15775" s="260" t="s">
        <v>2228</v>
      </c>
      <c r="C15775" s="261" t="s">
        <v>138</v>
      </c>
      <c r="D15775" s="74" t="str">
        <f t="shared" si="493"/>
        <v>nov/2019</v>
      </c>
      <c r="E15775" s="264">
        <v>43775</v>
      </c>
      <c r="F15775" s="260" t="s">
        <v>1261</v>
      </c>
      <c r="G15775" s="260" t="s">
        <v>2229</v>
      </c>
      <c r="H15775" s="265" t="s">
        <v>262</v>
      </c>
      <c r="I15775" s="265" t="s">
        <v>135</v>
      </c>
      <c r="J15775" s="265">
        <v>-134.07</v>
      </c>
      <c r="K15775" s="83" t="str">
        <f>IFERROR(IFERROR(VLOOKUP(I15775,'DE-PARA'!B:D,3,0),VLOOKUP(I15775,'DE-PARA'!C:D,2,0)),"NÃO ENCONTRADO")</f>
        <v>Outras Saídas</v>
      </c>
      <c r="L15775" s="50" t="str">
        <f>VLOOKUP(K15775,'Base -Receita-Despesa'!$B:$AS,1,FALSE)</f>
        <v>Outras Saídas</v>
      </c>
    </row>
    <row r="15776" spans="1:12" x14ac:dyDescent="0.3">
      <c r="A15776" s="82" t="str">
        <f t="shared" si="492"/>
        <v>2019</v>
      </c>
      <c r="B15776" s="260" t="s">
        <v>2228</v>
      </c>
      <c r="C15776" s="261" t="s">
        <v>138</v>
      </c>
      <c r="D15776" s="74" t="str">
        <f t="shared" si="493"/>
        <v>nov/2019</v>
      </c>
      <c r="E15776" s="264">
        <v>43775</v>
      </c>
      <c r="F15776" s="260" t="s">
        <v>1261</v>
      </c>
      <c r="G15776" s="260" t="s">
        <v>2229</v>
      </c>
      <c r="H15776" s="265" t="s">
        <v>4866</v>
      </c>
      <c r="I15776" s="265" t="s">
        <v>135</v>
      </c>
      <c r="J15776" s="265">
        <v>-1</v>
      </c>
      <c r="K15776" s="83" t="str">
        <f>IFERROR(IFERROR(VLOOKUP(I15776,'DE-PARA'!B:D,3,0),VLOOKUP(I15776,'DE-PARA'!C:D,2,0)),"NÃO ENCONTRADO")</f>
        <v>Outras Saídas</v>
      </c>
      <c r="L15776" s="50" t="str">
        <f>VLOOKUP(K15776,'Base -Receita-Despesa'!$B:$AS,1,FALSE)</f>
        <v>Outras Saídas</v>
      </c>
    </row>
    <row r="15777" spans="1:12" x14ac:dyDescent="0.3">
      <c r="A15777" s="82" t="str">
        <f t="shared" si="492"/>
        <v>2019</v>
      </c>
      <c r="B15777" s="260" t="s">
        <v>2228</v>
      </c>
      <c r="C15777" s="261" t="s">
        <v>138</v>
      </c>
      <c r="D15777" s="74" t="str">
        <f t="shared" si="493"/>
        <v>nov/2019</v>
      </c>
      <c r="E15777" s="264">
        <v>43775</v>
      </c>
      <c r="F15777" s="260" t="s">
        <v>1261</v>
      </c>
      <c r="G15777" s="260" t="s">
        <v>2229</v>
      </c>
      <c r="H15777" s="265" t="s">
        <v>4866</v>
      </c>
      <c r="I15777" s="265" t="s">
        <v>135</v>
      </c>
      <c r="J15777" s="265">
        <v>-1</v>
      </c>
      <c r="K15777" s="83" t="str">
        <f>IFERROR(IFERROR(VLOOKUP(I15777,'DE-PARA'!B:D,3,0),VLOOKUP(I15777,'DE-PARA'!C:D,2,0)),"NÃO ENCONTRADO")</f>
        <v>Outras Saídas</v>
      </c>
      <c r="L15777" s="50" t="str">
        <f>VLOOKUP(K15777,'Base -Receita-Despesa'!$B:$AS,1,FALSE)</f>
        <v>Outras Saídas</v>
      </c>
    </row>
    <row r="15778" spans="1:12" x14ac:dyDescent="0.3">
      <c r="A15778" s="82" t="str">
        <f t="shared" si="492"/>
        <v>2019</v>
      </c>
      <c r="B15778" s="260" t="s">
        <v>2228</v>
      </c>
      <c r="C15778" s="261" t="s">
        <v>138</v>
      </c>
      <c r="D15778" s="74" t="str">
        <f t="shared" si="493"/>
        <v>nov/2019</v>
      </c>
      <c r="E15778" s="264">
        <v>43775</v>
      </c>
      <c r="F15778" s="260" t="s">
        <v>1261</v>
      </c>
      <c r="G15778" s="260" t="s">
        <v>2229</v>
      </c>
      <c r="H15778" s="265" t="s">
        <v>4866</v>
      </c>
      <c r="I15778" s="265" t="s">
        <v>135</v>
      </c>
      <c r="J15778" s="265">
        <v>-1</v>
      </c>
      <c r="K15778" s="83" t="str">
        <f>IFERROR(IFERROR(VLOOKUP(I15778,'DE-PARA'!B:D,3,0),VLOOKUP(I15778,'DE-PARA'!C:D,2,0)),"NÃO ENCONTRADO")</f>
        <v>Outras Saídas</v>
      </c>
      <c r="L15778" s="50" t="str">
        <f>VLOOKUP(K15778,'Base -Receita-Despesa'!$B:$AS,1,FALSE)</f>
        <v>Outras Saídas</v>
      </c>
    </row>
    <row r="15779" spans="1:12" x14ac:dyDescent="0.3">
      <c r="A15779" s="82" t="str">
        <f t="shared" si="492"/>
        <v>2019</v>
      </c>
      <c r="B15779" s="260" t="s">
        <v>2228</v>
      </c>
      <c r="C15779" s="261" t="s">
        <v>138</v>
      </c>
      <c r="D15779" s="74" t="str">
        <f t="shared" si="493"/>
        <v>nov/2019</v>
      </c>
      <c r="E15779" s="264">
        <v>43775</v>
      </c>
      <c r="F15779" s="260" t="s">
        <v>1261</v>
      </c>
      <c r="G15779" s="260" t="s">
        <v>2229</v>
      </c>
      <c r="H15779" s="265" t="s">
        <v>4866</v>
      </c>
      <c r="I15779" s="265" t="s">
        <v>135</v>
      </c>
      <c r="J15779" s="265">
        <v>-1</v>
      </c>
      <c r="K15779" s="83" t="str">
        <f>IFERROR(IFERROR(VLOOKUP(I15779,'DE-PARA'!B:D,3,0),VLOOKUP(I15779,'DE-PARA'!C:D,2,0)),"NÃO ENCONTRADO")</f>
        <v>Outras Saídas</v>
      </c>
      <c r="L15779" s="50" t="str">
        <f>VLOOKUP(K15779,'Base -Receita-Despesa'!$B:$AS,1,FALSE)</f>
        <v>Outras Saídas</v>
      </c>
    </row>
    <row r="15780" spans="1:12" x14ac:dyDescent="0.3">
      <c r="A15780" s="82" t="str">
        <f t="shared" si="492"/>
        <v>2019</v>
      </c>
      <c r="B15780" s="260" t="s">
        <v>2228</v>
      </c>
      <c r="C15780" s="261" t="s">
        <v>138</v>
      </c>
      <c r="D15780" s="74" t="str">
        <f t="shared" si="493"/>
        <v>nov/2019</v>
      </c>
      <c r="E15780" s="264">
        <v>43775</v>
      </c>
      <c r="F15780" s="260" t="s">
        <v>1261</v>
      </c>
      <c r="G15780" s="260" t="s">
        <v>2229</v>
      </c>
      <c r="H15780" s="265" t="s">
        <v>4866</v>
      </c>
      <c r="I15780" s="265" t="s">
        <v>135</v>
      </c>
      <c r="J15780" s="265">
        <v>-1</v>
      </c>
      <c r="K15780" s="83" t="str">
        <f>IFERROR(IFERROR(VLOOKUP(I15780,'DE-PARA'!B:D,3,0),VLOOKUP(I15780,'DE-PARA'!C:D,2,0)),"NÃO ENCONTRADO")</f>
        <v>Outras Saídas</v>
      </c>
      <c r="L15780" s="50" t="str">
        <f>VLOOKUP(K15780,'Base -Receita-Despesa'!$B:$AS,1,FALSE)</f>
        <v>Outras Saídas</v>
      </c>
    </row>
    <row r="15781" spans="1:12" x14ac:dyDescent="0.3">
      <c r="A15781" s="82" t="str">
        <f t="shared" si="492"/>
        <v>2019</v>
      </c>
      <c r="B15781" s="260" t="s">
        <v>2228</v>
      </c>
      <c r="C15781" s="261" t="s">
        <v>138</v>
      </c>
      <c r="D15781" s="74" t="str">
        <f t="shared" si="493"/>
        <v>nov/2019</v>
      </c>
      <c r="E15781" s="264">
        <v>43776</v>
      </c>
      <c r="F15781" s="262">
        <v>16702</v>
      </c>
      <c r="G15781" s="260" t="s">
        <v>2229</v>
      </c>
      <c r="H15781" s="270" t="s">
        <v>2401</v>
      </c>
      <c r="I15781" s="270" t="s">
        <v>2182</v>
      </c>
      <c r="J15781" s="275">
        <v>2227.7399999999998</v>
      </c>
      <c r="K15781" s="83" t="str">
        <f>IFERROR(IFERROR(VLOOKUP(I15781,'DE-PARA'!B:D,3,0),VLOOKUP(I15781,'DE-PARA'!C:D,2,0)),"NÃO ENCONTRADO")</f>
        <v>Materiais</v>
      </c>
      <c r="L15781" s="50" t="str">
        <f>VLOOKUP(K15781,'Base -Receita-Despesa'!$B:$AS,1,FALSE)</f>
        <v>Materiais</v>
      </c>
    </row>
    <row r="15782" spans="1:12" x14ac:dyDescent="0.3">
      <c r="A15782" s="82" t="str">
        <f t="shared" si="492"/>
        <v>2019</v>
      </c>
      <c r="B15782" s="260" t="s">
        <v>2228</v>
      </c>
      <c r="C15782" s="261" t="s">
        <v>138</v>
      </c>
      <c r="D15782" s="74" t="str">
        <f t="shared" si="493"/>
        <v>nov/2019</v>
      </c>
      <c r="E15782" s="264">
        <v>43776</v>
      </c>
      <c r="F15782" s="262">
        <v>16702</v>
      </c>
      <c r="G15782" s="260" t="s">
        <v>2229</v>
      </c>
      <c r="H15782" s="270" t="s">
        <v>2401</v>
      </c>
      <c r="I15782" s="265" t="s">
        <v>562</v>
      </c>
      <c r="J15782" s="265">
        <v>280.79000000000002</v>
      </c>
      <c r="K15782" s="83" t="str">
        <f>IFERROR(IFERROR(VLOOKUP(I15782,'DE-PARA'!B:D,3,0),VLOOKUP(I15782,'DE-PARA'!C:D,2,0)),"NÃO ENCONTRADO")</f>
        <v>Outras Saídas</v>
      </c>
      <c r="L15782" s="50" t="str">
        <f>VLOOKUP(K15782,'Base -Receita-Despesa'!$B:$AS,1,FALSE)</f>
        <v>Outras Saídas</v>
      </c>
    </row>
    <row r="15783" spans="1:12" x14ac:dyDescent="0.3">
      <c r="A15783" s="82" t="str">
        <f t="shared" si="492"/>
        <v>2019</v>
      </c>
      <c r="B15783" s="260" t="s">
        <v>2228</v>
      </c>
      <c r="C15783" s="261" t="s">
        <v>138</v>
      </c>
      <c r="D15783" s="74" t="str">
        <f t="shared" si="493"/>
        <v>nov/2019</v>
      </c>
      <c r="E15783" s="264">
        <v>43776</v>
      </c>
      <c r="F15783" s="262" t="s">
        <v>4873</v>
      </c>
      <c r="G15783" s="262" t="s">
        <v>2229</v>
      </c>
      <c r="H15783" s="270" t="s">
        <v>4807</v>
      </c>
      <c r="I15783" s="270" t="s">
        <v>1979</v>
      </c>
      <c r="J15783" s="265">
        <v>-108</v>
      </c>
      <c r="K15783" s="83" t="str">
        <f>IFERROR(IFERROR(VLOOKUP(I15783,'DE-PARA'!B:D,3,0),VLOOKUP(I15783,'DE-PARA'!C:D,2,0)),"NÃO ENCONTRADO")</f>
        <v>Pessoal</v>
      </c>
      <c r="L15783" s="50" t="str">
        <f>VLOOKUP(K15783,'Base -Receita-Despesa'!$B:$AS,1,FALSE)</f>
        <v>Pessoal</v>
      </c>
    </row>
    <row r="15784" spans="1:12" x14ac:dyDescent="0.3">
      <c r="A15784" s="82" t="str">
        <f t="shared" si="492"/>
        <v>2019</v>
      </c>
      <c r="B15784" s="260" t="s">
        <v>2228</v>
      </c>
      <c r="C15784" s="261" t="s">
        <v>138</v>
      </c>
      <c r="D15784" s="74" t="str">
        <f t="shared" si="493"/>
        <v>nov/2019</v>
      </c>
      <c r="E15784" s="264">
        <v>43776</v>
      </c>
      <c r="F15784" s="262" t="s">
        <v>4873</v>
      </c>
      <c r="G15784" s="262" t="s">
        <v>2229</v>
      </c>
      <c r="H15784" s="265" t="s">
        <v>4814</v>
      </c>
      <c r="I15784" s="270" t="s">
        <v>1979</v>
      </c>
      <c r="J15784" s="265">
        <v>-375.21</v>
      </c>
      <c r="K15784" s="83" t="str">
        <f>IFERROR(IFERROR(VLOOKUP(I15784,'DE-PARA'!B:D,3,0),VLOOKUP(I15784,'DE-PARA'!C:D,2,0)),"NÃO ENCONTRADO")</f>
        <v>Pessoal</v>
      </c>
      <c r="L15784" s="50" t="str">
        <f>VLOOKUP(K15784,'Base -Receita-Despesa'!$B:$AS,1,FALSE)</f>
        <v>Pessoal</v>
      </c>
    </row>
    <row r="15785" spans="1:12" x14ac:dyDescent="0.3">
      <c r="A15785" s="82" t="str">
        <f t="shared" si="492"/>
        <v>2019</v>
      </c>
      <c r="B15785" s="260" t="s">
        <v>2228</v>
      </c>
      <c r="C15785" s="261" t="s">
        <v>138</v>
      </c>
      <c r="D15785" s="74" t="str">
        <f t="shared" si="493"/>
        <v>nov/2019</v>
      </c>
      <c r="E15785" s="264">
        <v>43776</v>
      </c>
      <c r="F15785" s="262" t="s">
        <v>4873</v>
      </c>
      <c r="G15785" s="262" t="s">
        <v>2229</v>
      </c>
      <c r="H15785" s="265" t="s">
        <v>4825</v>
      </c>
      <c r="I15785" s="270" t="s">
        <v>1979</v>
      </c>
      <c r="J15785" s="265">
        <v>-108</v>
      </c>
      <c r="K15785" s="83" t="str">
        <f>IFERROR(IFERROR(VLOOKUP(I15785,'DE-PARA'!B:D,3,0),VLOOKUP(I15785,'DE-PARA'!C:D,2,0)),"NÃO ENCONTRADO")</f>
        <v>Pessoal</v>
      </c>
      <c r="L15785" s="50" t="str">
        <f>VLOOKUP(K15785,'Base -Receita-Despesa'!$B:$AS,1,FALSE)</f>
        <v>Pessoal</v>
      </c>
    </row>
    <row r="15786" spans="1:12" x14ac:dyDescent="0.3">
      <c r="A15786" s="82" t="str">
        <f t="shared" ref="A15786:A15849" si="494">IF(K15786="NÃO ENCONTRADO",0,RIGHT(D15786,4))</f>
        <v>2019</v>
      </c>
      <c r="B15786" s="260" t="s">
        <v>2228</v>
      </c>
      <c r="C15786" s="261" t="s">
        <v>138</v>
      </c>
      <c r="D15786" s="74" t="str">
        <f t="shared" si="493"/>
        <v>nov/2019</v>
      </c>
      <c r="E15786" s="264">
        <v>43776</v>
      </c>
      <c r="F15786" s="262" t="s">
        <v>4873</v>
      </c>
      <c r="G15786" s="262" t="s">
        <v>2229</v>
      </c>
      <c r="H15786" s="265" t="s">
        <v>4806</v>
      </c>
      <c r="I15786" s="270" t="s">
        <v>1979</v>
      </c>
      <c r="J15786" s="265">
        <v>-108</v>
      </c>
      <c r="K15786" s="83" t="str">
        <f>IFERROR(IFERROR(VLOOKUP(I15786,'DE-PARA'!B:D,3,0),VLOOKUP(I15786,'DE-PARA'!C:D,2,0)),"NÃO ENCONTRADO")</f>
        <v>Pessoal</v>
      </c>
      <c r="L15786" s="50" t="str">
        <f>VLOOKUP(K15786,'Base -Receita-Despesa'!$B:$AS,1,FALSE)</f>
        <v>Pessoal</v>
      </c>
    </row>
    <row r="15787" spans="1:12" x14ac:dyDescent="0.3">
      <c r="A15787" s="82" t="str">
        <f t="shared" si="494"/>
        <v>2019</v>
      </c>
      <c r="B15787" s="260" t="s">
        <v>2228</v>
      </c>
      <c r="C15787" s="261" t="s">
        <v>138</v>
      </c>
      <c r="D15787" s="74" t="str">
        <f t="shared" si="493"/>
        <v>nov/2019</v>
      </c>
      <c r="E15787" s="264">
        <v>43776</v>
      </c>
      <c r="F15787" s="262" t="s">
        <v>4873</v>
      </c>
      <c r="G15787" s="262" t="s">
        <v>2229</v>
      </c>
      <c r="H15787" s="265" t="s">
        <v>4808</v>
      </c>
      <c r="I15787" s="270" t="s">
        <v>1979</v>
      </c>
      <c r="J15787" s="265">
        <v>-190.65</v>
      </c>
      <c r="K15787" s="83" t="str">
        <f>IFERROR(IFERROR(VLOOKUP(I15787,'DE-PARA'!B:D,3,0),VLOOKUP(I15787,'DE-PARA'!C:D,2,0)),"NÃO ENCONTRADO")</f>
        <v>Pessoal</v>
      </c>
      <c r="L15787" s="50" t="str">
        <f>VLOOKUP(K15787,'Base -Receita-Despesa'!$B:$AS,1,FALSE)</f>
        <v>Pessoal</v>
      </c>
    </row>
    <row r="15788" spans="1:12" x14ac:dyDescent="0.3">
      <c r="A15788" s="82" t="str">
        <f t="shared" si="494"/>
        <v>2019</v>
      </c>
      <c r="B15788" s="260" t="s">
        <v>2228</v>
      </c>
      <c r="C15788" s="261" t="s">
        <v>138</v>
      </c>
      <c r="D15788" s="74" t="str">
        <f t="shared" si="493"/>
        <v>nov/2019</v>
      </c>
      <c r="E15788" s="264">
        <v>43776</v>
      </c>
      <c r="F15788" s="262" t="s">
        <v>4873</v>
      </c>
      <c r="G15788" s="262" t="s">
        <v>2229</v>
      </c>
      <c r="H15788" s="265" t="s">
        <v>4816</v>
      </c>
      <c r="I15788" s="270" t="s">
        <v>1979</v>
      </c>
      <c r="J15788" s="265">
        <v>-709.54</v>
      </c>
      <c r="K15788" s="83" t="str">
        <f>IFERROR(IFERROR(VLOOKUP(I15788,'DE-PARA'!B:D,3,0),VLOOKUP(I15788,'DE-PARA'!C:D,2,0)),"NÃO ENCONTRADO")</f>
        <v>Pessoal</v>
      </c>
      <c r="L15788" s="50" t="str">
        <f>VLOOKUP(K15788,'Base -Receita-Despesa'!$B:$AS,1,FALSE)</f>
        <v>Pessoal</v>
      </c>
    </row>
    <row r="15789" spans="1:12" x14ac:dyDescent="0.3">
      <c r="A15789" s="82" t="str">
        <f t="shared" si="494"/>
        <v>2019</v>
      </c>
      <c r="B15789" s="260" t="s">
        <v>2228</v>
      </c>
      <c r="C15789" s="261" t="s">
        <v>138</v>
      </c>
      <c r="D15789" s="74" t="str">
        <f t="shared" si="493"/>
        <v>nov/2019</v>
      </c>
      <c r="E15789" s="264">
        <v>43776</v>
      </c>
      <c r="F15789" s="262" t="s">
        <v>4873</v>
      </c>
      <c r="G15789" s="262" t="s">
        <v>2229</v>
      </c>
      <c r="H15789" s="265" t="s">
        <v>4817</v>
      </c>
      <c r="I15789" s="270" t="s">
        <v>1979</v>
      </c>
      <c r="J15789" s="265">
        <v>-195.1</v>
      </c>
      <c r="K15789" s="83" t="str">
        <f>IFERROR(IFERROR(VLOOKUP(I15789,'DE-PARA'!B:D,3,0),VLOOKUP(I15789,'DE-PARA'!C:D,2,0)),"NÃO ENCONTRADO")</f>
        <v>Pessoal</v>
      </c>
      <c r="L15789" s="50" t="str">
        <f>VLOOKUP(K15789,'Base -Receita-Despesa'!$B:$AS,1,FALSE)</f>
        <v>Pessoal</v>
      </c>
    </row>
    <row r="15790" spans="1:12" x14ac:dyDescent="0.3">
      <c r="A15790" s="82" t="str">
        <f t="shared" si="494"/>
        <v>2019</v>
      </c>
      <c r="B15790" s="260" t="s">
        <v>2228</v>
      </c>
      <c r="C15790" s="261" t="s">
        <v>138</v>
      </c>
      <c r="D15790" s="74" t="str">
        <f t="shared" si="493"/>
        <v>nov/2019</v>
      </c>
      <c r="E15790" s="264">
        <v>43776</v>
      </c>
      <c r="F15790" s="262" t="s">
        <v>4873</v>
      </c>
      <c r="G15790" s="262" t="s">
        <v>2229</v>
      </c>
      <c r="H15790" s="265" t="s">
        <v>4818</v>
      </c>
      <c r="I15790" s="270" t="s">
        <v>1979</v>
      </c>
      <c r="J15790" s="265">
        <v>-194.3</v>
      </c>
      <c r="K15790" s="83" t="str">
        <f>IFERROR(IFERROR(VLOOKUP(I15790,'DE-PARA'!B:D,3,0),VLOOKUP(I15790,'DE-PARA'!C:D,2,0)),"NÃO ENCONTRADO")</f>
        <v>Pessoal</v>
      </c>
      <c r="L15790" s="50" t="str">
        <f>VLOOKUP(K15790,'Base -Receita-Despesa'!$B:$AS,1,FALSE)</f>
        <v>Pessoal</v>
      </c>
    </row>
    <row r="15791" spans="1:12" x14ac:dyDescent="0.3">
      <c r="A15791" s="82" t="str">
        <f t="shared" si="494"/>
        <v>2019</v>
      </c>
      <c r="B15791" s="260" t="s">
        <v>2228</v>
      </c>
      <c r="C15791" s="261" t="s">
        <v>138</v>
      </c>
      <c r="D15791" s="74" t="str">
        <f t="shared" si="493"/>
        <v>nov/2019</v>
      </c>
      <c r="E15791" s="264">
        <v>43776</v>
      </c>
      <c r="F15791" s="262" t="s">
        <v>4873</v>
      </c>
      <c r="G15791" s="262" t="s">
        <v>2229</v>
      </c>
      <c r="H15791" s="265" t="s">
        <v>4809</v>
      </c>
      <c r="I15791" s="270" t="s">
        <v>1979</v>
      </c>
      <c r="J15791" s="265">
        <v>-215.84</v>
      </c>
      <c r="K15791" s="83" t="str">
        <f>IFERROR(IFERROR(VLOOKUP(I15791,'DE-PARA'!B:D,3,0),VLOOKUP(I15791,'DE-PARA'!C:D,2,0)),"NÃO ENCONTRADO")</f>
        <v>Pessoal</v>
      </c>
      <c r="L15791" s="50" t="str">
        <f>VLOOKUP(K15791,'Base -Receita-Despesa'!$B:$AS,1,FALSE)</f>
        <v>Pessoal</v>
      </c>
    </row>
    <row r="15792" spans="1:12" x14ac:dyDescent="0.3">
      <c r="A15792" s="82" t="str">
        <f t="shared" si="494"/>
        <v>2019</v>
      </c>
      <c r="B15792" s="260" t="s">
        <v>2228</v>
      </c>
      <c r="C15792" s="261" t="s">
        <v>138</v>
      </c>
      <c r="D15792" s="74" t="str">
        <f t="shared" si="493"/>
        <v>nov/2019</v>
      </c>
      <c r="E15792" s="264">
        <v>43776</v>
      </c>
      <c r="F15792" s="262" t="s">
        <v>4873</v>
      </c>
      <c r="G15792" s="262" t="s">
        <v>2229</v>
      </c>
      <c r="H15792" s="265" t="s">
        <v>2583</v>
      </c>
      <c r="I15792" s="270" t="s">
        <v>1979</v>
      </c>
      <c r="J15792" s="265">
        <v>-190.43</v>
      </c>
      <c r="K15792" s="83" t="str">
        <f>IFERROR(IFERROR(VLOOKUP(I15792,'DE-PARA'!B:D,3,0),VLOOKUP(I15792,'DE-PARA'!C:D,2,0)),"NÃO ENCONTRADO")</f>
        <v>Pessoal</v>
      </c>
      <c r="L15792" s="50" t="str">
        <f>VLOOKUP(K15792,'Base -Receita-Despesa'!$B:$AS,1,FALSE)</f>
        <v>Pessoal</v>
      </c>
    </row>
    <row r="15793" spans="1:12" x14ac:dyDescent="0.3">
      <c r="A15793" s="82" t="str">
        <f t="shared" si="494"/>
        <v>2019</v>
      </c>
      <c r="B15793" s="260" t="s">
        <v>2228</v>
      </c>
      <c r="C15793" s="261" t="s">
        <v>138</v>
      </c>
      <c r="D15793" s="74" t="str">
        <f t="shared" si="493"/>
        <v>nov/2019</v>
      </c>
      <c r="E15793" s="264">
        <v>43776</v>
      </c>
      <c r="F15793" s="262" t="s">
        <v>4873</v>
      </c>
      <c r="G15793" s="262" t="s">
        <v>2229</v>
      </c>
      <c r="H15793" s="265" t="s">
        <v>4821</v>
      </c>
      <c r="I15793" s="270" t="s">
        <v>1979</v>
      </c>
      <c r="J15793" s="265">
        <v>-213.3</v>
      </c>
      <c r="K15793" s="83" t="str">
        <f>IFERROR(IFERROR(VLOOKUP(I15793,'DE-PARA'!B:D,3,0),VLOOKUP(I15793,'DE-PARA'!C:D,2,0)),"NÃO ENCONTRADO")</f>
        <v>Pessoal</v>
      </c>
      <c r="L15793" s="50" t="str">
        <f>VLOOKUP(K15793,'Base -Receita-Despesa'!$B:$AS,1,FALSE)</f>
        <v>Pessoal</v>
      </c>
    </row>
    <row r="15794" spans="1:12" x14ac:dyDescent="0.3">
      <c r="A15794" s="82" t="str">
        <f t="shared" si="494"/>
        <v>2019</v>
      </c>
      <c r="B15794" s="260" t="s">
        <v>2228</v>
      </c>
      <c r="C15794" s="261" t="s">
        <v>138</v>
      </c>
      <c r="D15794" s="74" t="str">
        <f t="shared" si="493"/>
        <v>nov/2019</v>
      </c>
      <c r="E15794" s="264">
        <v>43776</v>
      </c>
      <c r="F15794" s="262" t="s">
        <v>4873</v>
      </c>
      <c r="G15794" s="262" t="s">
        <v>2229</v>
      </c>
      <c r="H15794" s="265" t="s">
        <v>4819</v>
      </c>
      <c r="I15794" s="270" t="s">
        <v>1979</v>
      </c>
      <c r="J15794" s="265">
        <v>-215.84</v>
      </c>
      <c r="K15794" s="83" t="str">
        <f>IFERROR(IFERROR(VLOOKUP(I15794,'DE-PARA'!B:D,3,0),VLOOKUP(I15794,'DE-PARA'!C:D,2,0)),"NÃO ENCONTRADO")</f>
        <v>Pessoal</v>
      </c>
      <c r="L15794" s="50" t="str">
        <f>VLOOKUP(K15794,'Base -Receita-Despesa'!$B:$AS,1,FALSE)</f>
        <v>Pessoal</v>
      </c>
    </row>
    <row r="15795" spans="1:12" x14ac:dyDescent="0.3">
      <c r="A15795" s="82" t="str">
        <f t="shared" si="494"/>
        <v>2019</v>
      </c>
      <c r="B15795" s="260" t="s">
        <v>2228</v>
      </c>
      <c r="C15795" s="261" t="s">
        <v>138</v>
      </c>
      <c r="D15795" s="74" t="str">
        <f t="shared" si="493"/>
        <v>nov/2019</v>
      </c>
      <c r="E15795" s="264">
        <v>43776</v>
      </c>
      <c r="F15795" s="262" t="s">
        <v>4873</v>
      </c>
      <c r="G15795" s="262" t="s">
        <v>2229</v>
      </c>
      <c r="H15795" s="265" t="s">
        <v>4810</v>
      </c>
      <c r="I15795" s="270" t="s">
        <v>1979</v>
      </c>
      <c r="J15795" s="265">
        <v>-211.53</v>
      </c>
      <c r="K15795" s="83" t="str">
        <f>IFERROR(IFERROR(VLOOKUP(I15795,'DE-PARA'!B:D,3,0),VLOOKUP(I15795,'DE-PARA'!C:D,2,0)),"NÃO ENCONTRADO")</f>
        <v>Pessoal</v>
      </c>
      <c r="L15795" s="50" t="str">
        <f>VLOOKUP(K15795,'Base -Receita-Despesa'!$B:$AS,1,FALSE)</f>
        <v>Pessoal</v>
      </c>
    </row>
    <row r="15796" spans="1:12" x14ac:dyDescent="0.3">
      <c r="A15796" s="82" t="str">
        <f t="shared" si="494"/>
        <v>2019</v>
      </c>
      <c r="B15796" s="260" t="s">
        <v>2228</v>
      </c>
      <c r="C15796" s="261" t="s">
        <v>138</v>
      </c>
      <c r="D15796" s="74" t="str">
        <f t="shared" si="493"/>
        <v>nov/2019</v>
      </c>
      <c r="E15796" s="264">
        <v>43776</v>
      </c>
      <c r="F15796" s="262" t="s">
        <v>4873</v>
      </c>
      <c r="G15796" s="262" t="s">
        <v>2229</v>
      </c>
      <c r="H15796" s="265" t="s">
        <v>4822</v>
      </c>
      <c r="I15796" s="270" t="s">
        <v>1979</v>
      </c>
      <c r="J15796" s="265">
        <v>-220.98</v>
      </c>
      <c r="K15796" s="83" t="str">
        <f>IFERROR(IFERROR(VLOOKUP(I15796,'DE-PARA'!B:D,3,0),VLOOKUP(I15796,'DE-PARA'!C:D,2,0)),"NÃO ENCONTRADO")</f>
        <v>Pessoal</v>
      </c>
      <c r="L15796" s="50" t="str">
        <f>VLOOKUP(K15796,'Base -Receita-Despesa'!$B:$AS,1,FALSE)</f>
        <v>Pessoal</v>
      </c>
    </row>
    <row r="15797" spans="1:12" x14ac:dyDescent="0.3">
      <c r="A15797" s="82" t="str">
        <f t="shared" si="494"/>
        <v>2019</v>
      </c>
      <c r="B15797" s="260" t="s">
        <v>2228</v>
      </c>
      <c r="C15797" s="261" t="s">
        <v>138</v>
      </c>
      <c r="D15797" s="74" t="str">
        <f t="shared" si="493"/>
        <v>nov/2019</v>
      </c>
      <c r="E15797" s="264">
        <v>43776</v>
      </c>
      <c r="F15797" s="262" t="s">
        <v>4873</v>
      </c>
      <c r="G15797" s="262" t="s">
        <v>2229</v>
      </c>
      <c r="H15797" s="265" t="s">
        <v>4823</v>
      </c>
      <c r="I15797" s="270" t="s">
        <v>1979</v>
      </c>
      <c r="J15797" s="265">
        <v>-220.98</v>
      </c>
      <c r="K15797" s="83" t="str">
        <f>IFERROR(IFERROR(VLOOKUP(I15797,'DE-PARA'!B:D,3,0),VLOOKUP(I15797,'DE-PARA'!C:D,2,0)),"NÃO ENCONTRADO")</f>
        <v>Pessoal</v>
      </c>
      <c r="L15797" s="50" t="str">
        <f>VLOOKUP(K15797,'Base -Receita-Despesa'!$B:$AS,1,FALSE)</f>
        <v>Pessoal</v>
      </c>
    </row>
    <row r="15798" spans="1:12" x14ac:dyDescent="0.3">
      <c r="A15798" s="82" t="str">
        <f t="shared" si="494"/>
        <v>2019</v>
      </c>
      <c r="B15798" s="260" t="s">
        <v>2228</v>
      </c>
      <c r="C15798" s="261" t="s">
        <v>138</v>
      </c>
      <c r="D15798" s="74" t="str">
        <f t="shared" si="493"/>
        <v>nov/2019</v>
      </c>
      <c r="E15798" s="264">
        <v>43776</v>
      </c>
      <c r="F15798" s="262" t="s">
        <v>4873</v>
      </c>
      <c r="G15798" s="262" t="s">
        <v>2229</v>
      </c>
      <c r="H15798" s="265" t="s">
        <v>4824</v>
      </c>
      <c r="I15798" s="270" t="s">
        <v>1979</v>
      </c>
      <c r="J15798" s="265">
        <v>-467.7</v>
      </c>
      <c r="K15798" s="83" t="str">
        <f>IFERROR(IFERROR(VLOOKUP(I15798,'DE-PARA'!B:D,3,0),VLOOKUP(I15798,'DE-PARA'!C:D,2,0)),"NÃO ENCONTRADO")</f>
        <v>Pessoal</v>
      </c>
      <c r="L15798" s="50" t="str">
        <f>VLOOKUP(K15798,'Base -Receita-Despesa'!$B:$AS,1,FALSE)</f>
        <v>Pessoal</v>
      </c>
    </row>
    <row r="15799" spans="1:12" x14ac:dyDescent="0.3">
      <c r="A15799" s="82" t="str">
        <f t="shared" si="494"/>
        <v>2019</v>
      </c>
      <c r="B15799" s="260" t="s">
        <v>2228</v>
      </c>
      <c r="C15799" s="261" t="s">
        <v>138</v>
      </c>
      <c r="D15799" s="74" t="str">
        <f t="shared" si="493"/>
        <v>nov/2019</v>
      </c>
      <c r="E15799" s="264">
        <v>43776</v>
      </c>
      <c r="F15799" s="262" t="s">
        <v>4873</v>
      </c>
      <c r="G15799" s="262" t="s">
        <v>2229</v>
      </c>
      <c r="H15799" s="265" t="s">
        <v>4811</v>
      </c>
      <c r="I15799" s="270" t="s">
        <v>1979</v>
      </c>
      <c r="J15799" s="265">
        <v>-709.96</v>
      </c>
      <c r="K15799" s="83" t="str">
        <f>IFERROR(IFERROR(VLOOKUP(I15799,'DE-PARA'!B:D,3,0),VLOOKUP(I15799,'DE-PARA'!C:D,2,0)),"NÃO ENCONTRADO")</f>
        <v>Pessoal</v>
      </c>
      <c r="L15799" s="50" t="str">
        <f>VLOOKUP(K15799,'Base -Receita-Despesa'!$B:$AS,1,FALSE)</f>
        <v>Pessoal</v>
      </c>
    </row>
    <row r="15800" spans="1:12" x14ac:dyDescent="0.3">
      <c r="A15800" s="82" t="str">
        <f t="shared" si="494"/>
        <v>2019</v>
      </c>
      <c r="B15800" s="260" t="s">
        <v>2228</v>
      </c>
      <c r="C15800" s="261" t="s">
        <v>138</v>
      </c>
      <c r="D15800" s="74" t="str">
        <f t="shared" si="493"/>
        <v>nov/2019</v>
      </c>
      <c r="E15800" s="264">
        <v>43776</v>
      </c>
      <c r="F15800" s="262" t="s">
        <v>4873</v>
      </c>
      <c r="G15800" s="262" t="s">
        <v>2229</v>
      </c>
      <c r="H15800" s="265" t="s">
        <v>4812</v>
      </c>
      <c r="I15800" s="270" t="s">
        <v>1979</v>
      </c>
      <c r="J15800" s="265">
        <v>-401.06</v>
      </c>
      <c r="K15800" s="83" t="str">
        <f>IFERROR(IFERROR(VLOOKUP(I15800,'DE-PARA'!B:D,3,0),VLOOKUP(I15800,'DE-PARA'!C:D,2,0)),"NÃO ENCONTRADO")</f>
        <v>Pessoal</v>
      </c>
      <c r="L15800" s="50" t="str">
        <f>VLOOKUP(K15800,'Base -Receita-Despesa'!$B:$AS,1,FALSE)</f>
        <v>Pessoal</v>
      </c>
    </row>
    <row r="15801" spans="1:12" x14ac:dyDescent="0.3">
      <c r="A15801" s="82" t="str">
        <f t="shared" si="494"/>
        <v>2019</v>
      </c>
      <c r="B15801" s="260" t="s">
        <v>2228</v>
      </c>
      <c r="C15801" s="261" t="s">
        <v>138</v>
      </c>
      <c r="D15801" s="74" t="str">
        <f t="shared" si="493"/>
        <v>nov/2019</v>
      </c>
      <c r="E15801" s="264">
        <v>43776</v>
      </c>
      <c r="F15801" s="262" t="s">
        <v>4873</v>
      </c>
      <c r="G15801" s="262" t="s">
        <v>2229</v>
      </c>
      <c r="H15801" s="265" t="s">
        <v>4815</v>
      </c>
      <c r="I15801" s="270" t="s">
        <v>1979</v>
      </c>
      <c r="J15801" s="265">
        <v>-108</v>
      </c>
      <c r="K15801" s="83" t="str">
        <f>IFERROR(IFERROR(VLOOKUP(I15801,'DE-PARA'!B:D,3,0),VLOOKUP(I15801,'DE-PARA'!C:D,2,0)),"NÃO ENCONTRADO")</f>
        <v>Pessoal</v>
      </c>
      <c r="L15801" s="50" t="str">
        <f>VLOOKUP(K15801,'Base -Receita-Despesa'!$B:$AS,1,FALSE)</f>
        <v>Pessoal</v>
      </c>
    </row>
    <row r="15802" spans="1:12" x14ac:dyDescent="0.3">
      <c r="A15802" s="82" t="str">
        <f t="shared" si="494"/>
        <v>2019</v>
      </c>
      <c r="B15802" s="260" t="s">
        <v>2228</v>
      </c>
      <c r="C15802" s="261" t="s">
        <v>138</v>
      </c>
      <c r="D15802" s="74" t="str">
        <f t="shared" si="493"/>
        <v>nov/2019</v>
      </c>
      <c r="E15802" s="264">
        <v>43776</v>
      </c>
      <c r="F15802" s="262" t="s">
        <v>4873</v>
      </c>
      <c r="G15802" s="262" t="s">
        <v>2229</v>
      </c>
      <c r="H15802" s="265" t="s">
        <v>4826</v>
      </c>
      <c r="I15802" s="270" t="s">
        <v>1979</v>
      </c>
      <c r="J15802" s="265">
        <v>-379.31</v>
      </c>
      <c r="K15802" s="83" t="str">
        <f>IFERROR(IFERROR(VLOOKUP(I15802,'DE-PARA'!B:D,3,0),VLOOKUP(I15802,'DE-PARA'!C:D,2,0)),"NÃO ENCONTRADO")</f>
        <v>Pessoal</v>
      </c>
      <c r="L15802" s="50" t="str">
        <f>VLOOKUP(K15802,'Base -Receita-Despesa'!$B:$AS,1,FALSE)</f>
        <v>Pessoal</v>
      </c>
    </row>
    <row r="15803" spans="1:12" x14ac:dyDescent="0.3">
      <c r="A15803" s="82" t="str">
        <f t="shared" si="494"/>
        <v>2019</v>
      </c>
      <c r="B15803" s="260" t="s">
        <v>2228</v>
      </c>
      <c r="C15803" s="261" t="s">
        <v>138</v>
      </c>
      <c r="D15803" s="74" t="str">
        <f t="shared" si="493"/>
        <v>nov/2019</v>
      </c>
      <c r="E15803" s="264">
        <v>43776</v>
      </c>
      <c r="F15803" s="262" t="s">
        <v>4873</v>
      </c>
      <c r="G15803" s="262" t="s">
        <v>2229</v>
      </c>
      <c r="H15803" s="265" t="s">
        <v>4820</v>
      </c>
      <c r="I15803" s="270" t="s">
        <v>1979</v>
      </c>
      <c r="J15803" s="265">
        <v>-190.43</v>
      </c>
      <c r="K15803" s="83" t="str">
        <f>IFERROR(IFERROR(VLOOKUP(I15803,'DE-PARA'!B:D,3,0),VLOOKUP(I15803,'DE-PARA'!C:D,2,0)),"NÃO ENCONTRADO")</f>
        <v>Pessoal</v>
      </c>
      <c r="L15803" s="50" t="str">
        <f>VLOOKUP(K15803,'Base -Receita-Despesa'!$B:$AS,1,FALSE)</f>
        <v>Pessoal</v>
      </c>
    </row>
    <row r="15804" spans="1:12" x14ac:dyDescent="0.3">
      <c r="A15804" s="82" t="str">
        <f t="shared" si="494"/>
        <v>2019</v>
      </c>
      <c r="B15804" s="260" t="s">
        <v>2228</v>
      </c>
      <c r="C15804" s="261" t="s">
        <v>138</v>
      </c>
      <c r="D15804" s="74" t="str">
        <f t="shared" si="493"/>
        <v>nov/2019</v>
      </c>
      <c r="E15804" s="264">
        <v>43776</v>
      </c>
      <c r="F15804" s="262" t="s">
        <v>4873</v>
      </c>
      <c r="G15804" s="262" t="s">
        <v>2229</v>
      </c>
      <c r="H15804" s="265" t="s">
        <v>4867</v>
      </c>
      <c r="I15804" s="270" t="s">
        <v>1979</v>
      </c>
      <c r="J15804" s="265">
        <v>-233.76</v>
      </c>
      <c r="K15804" s="83" t="str">
        <f>IFERROR(IFERROR(VLOOKUP(I15804,'DE-PARA'!B:D,3,0),VLOOKUP(I15804,'DE-PARA'!C:D,2,0)),"NÃO ENCONTRADO")</f>
        <v>Pessoal</v>
      </c>
      <c r="L15804" s="50" t="str">
        <f>VLOOKUP(K15804,'Base -Receita-Despesa'!$B:$AS,1,FALSE)</f>
        <v>Pessoal</v>
      </c>
    </row>
    <row r="15805" spans="1:12" x14ac:dyDescent="0.3">
      <c r="A15805" s="82" t="str">
        <f t="shared" si="494"/>
        <v>2019</v>
      </c>
      <c r="B15805" s="260" t="s">
        <v>2228</v>
      </c>
      <c r="C15805" s="261" t="s">
        <v>138</v>
      </c>
      <c r="D15805" s="74" t="str">
        <f t="shared" si="493"/>
        <v>nov/2019</v>
      </c>
      <c r="E15805" s="264">
        <v>43776</v>
      </c>
      <c r="F15805" s="262">
        <v>16702</v>
      </c>
      <c r="G15805" s="260" t="s">
        <v>2229</v>
      </c>
      <c r="H15805" s="270" t="s">
        <v>2401</v>
      </c>
      <c r="I15805" s="270" t="s">
        <v>2182</v>
      </c>
      <c r="J15805" s="275">
        <v>-2227.7399999999998</v>
      </c>
      <c r="K15805" s="83" t="str">
        <f>IFERROR(IFERROR(VLOOKUP(I15805,'DE-PARA'!B:D,3,0),VLOOKUP(I15805,'DE-PARA'!C:D,2,0)),"NÃO ENCONTRADO")</f>
        <v>Materiais</v>
      </c>
      <c r="L15805" s="50" t="str">
        <f>VLOOKUP(K15805,'Base -Receita-Despesa'!$B:$AS,1,FALSE)</f>
        <v>Materiais</v>
      </c>
    </row>
    <row r="15806" spans="1:12" x14ac:dyDescent="0.3">
      <c r="A15806" s="82" t="str">
        <f t="shared" si="494"/>
        <v>2019</v>
      </c>
      <c r="B15806" s="260" t="s">
        <v>2228</v>
      </c>
      <c r="C15806" s="261" t="s">
        <v>138</v>
      </c>
      <c r="D15806" s="74" t="str">
        <f t="shared" si="493"/>
        <v>nov/2019</v>
      </c>
      <c r="E15806" s="264">
        <v>43776</v>
      </c>
      <c r="F15806" s="262">
        <v>16702</v>
      </c>
      <c r="G15806" s="260" t="s">
        <v>2229</v>
      </c>
      <c r="H15806" s="270" t="s">
        <v>2401</v>
      </c>
      <c r="I15806" s="265" t="s">
        <v>562</v>
      </c>
      <c r="J15806" s="265">
        <v>-280.79000000000002</v>
      </c>
      <c r="K15806" s="83" t="str">
        <f>IFERROR(IFERROR(VLOOKUP(I15806,'DE-PARA'!B:D,3,0),VLOOKUP(I15806,'DE-PARA'!C:D,2,0)),"NÃO ENCONTRADO")</f>
        <v>Outras Saídas</v>
      </c>
      <c r="L15806" s="50" t="str">
        <f>VLOOKUP(K15806,'Base -Receita-Despesa'!$B:$AS,1,FALSE)</f>
        <v>Outras Saídas</v>
      </c>
    </row>
    <row r="15807" spans="1:12" x14ac:dyDescent="0.3">
      <c r="A15807" s="82" t="str">
        <f t="shared" si="494"/>
        <v>2019</v>
      </c>
      <c r="B15807" s="260" t="s">
        <v>2228</v>
      </c>
      <c r="C15807" s="261" t="s">
        <v>138</v>
      </c>
      <c r="D15807" s="74" t="str">
        <f t="shared" si="493"/>
        <v>nov/2019</v>
      </c>
      <c r="E15807" s="264">
        <v>43776</v>
      </c>
      <c r="F15807" s="260" t="s">
        <v>4619</v>
      </c>
      <c r="G15807" s="260" t="s">
        <v>2229</v>
      </c>
      <c r="H15807" s="265" t="s">
        <v>4371</v>
      </c>
      <c r="I15807" s="265" t="s">
        <v>2170</v>
      </c>
      <c r="J15807" s="266">
        <v>-63133.35</v>
      </c>
      <c r="K15807" s="83" t="str">
        <f>IFERROR(IFERROR(VLOOKUP(I15807,'DE-PARA'!B:D,3,0),VLOOKUP(I15807,'DE-PARA'!C:D,2,0)),"NÃO ENCONTRADO")</f>
        <v>Reembolso de Rateios(-)</v>
      </c>
      <c r="L15807" s="50" t="str">
        <f>VLOOKUP(K15807,'Base -Receita-Despesa'!$B:$AS,1,FALSE)</f>
        <v>Reembolso de Rateios(-)</v>
      </c>
    </row>
    <row r="15808" spans="1:12" x14ac:dyDescent="0.3">
      <c r="A15808" s="82" t="str">
        <f t="shared" si="494"/>
        <v>2019</v>
      </c>
      <c r="B15808" s="260" t="s">
        <v>2228</v>
      </c>
      <c r="C15808" s="261" t="s">
        <v>138</v>
      </c>
      <c r="D15808" s="74" t="str">
        <f t="shared" si="493"/>
        <v>nov/2019</v>
      </c>
      <c r="E15808" s="264">
        <v>43776</v>
      </c>
      <c r="F15808" s="262" t="s">
        <v>139</v>
      </c>
      <c r="G15808" s="262" t="s">
        <v>2229</v>
      </c>
      <c r="H15808" s="265" t="s">
        <v>4874</v>
      </c>
      <c r="I15808" s="270" t="s">
        <v>141</v>
      </c>
      <c r="J15808" s="265">
        <v>-610.32000000000005</v>
      </c>
      <c r="K15808" s="83" t="str">
        <f>IFERROR(IFERROR(VLOOKUP(I15808,'DE-PARA'!B:D,3,0),VLOOKUP(I15808,'DE-PARA'!C:D,2,0)),"NÃO ENCONTRADO")</f>
        <v>Pessoal</v>
      </c>
      <c r="L15808" s="50" t="str">
        <f>VLOOKUP(K15808,'Base -Receita-Despesa'!$B:$AS,1,FALSE)</f>
        <v>Pessoal</v>
      </c>
    </row>
    <row r="15809" spans="1:12" x14ac:dyDescent="0.3">
      <c r="A15809" s="82" t="str">
        <f t="shared" si="494"/>
        <v>2019</v>
      </c>
      <c r="B15809" s="260" t="s">
        <v>2228</v>
      </c>
      <c r="C15809" s="261" t="s">
        <v>138</v>
      </c>
      <c r="D15809" s="74" t="str">
        <f t="shared" si="493"/>
        <v>nov/2019</v>
      </c>
      <c r="E15809" s="264">
        <v>43776</v>
      </c>
      <c r="F15809" s="260" t="s">
        <v>1267</v>
      </c>
      <c r="G15809" s="260" t="s">
        <v>2229</v>
      </c>
      <c r="H15809" s="265" t="s">
        <v>1267</v>
      </c>
      <c r="I15809" s="265" t="s">
        <v>160</v>
      </c>
      <c r="J15809" s="266">
        <v>-2000</v>
      </c>
      <c r="K15809" s="83" t="str">
        <f>IFERROR(IFERROR(VLOOKUP(I15809,'DE-PARA'!B:D,3,0),VLOOKUP(I15809,'DE-PARA'!C:D,2,0)),"NÃO ENCONTRADO")</f>
        <v>Outras Saídas</v>
      </c>
      <c r="L15809" s="50" t="str">
        <f>VLOOKUP(K15809,'Base -Receita-Despesa'!$B:$AS,1,FALSE)</f>
        <v>Outras Saídas</v>
      </c>
    </row>
    <row r="15810" spans="1:12" x14ac:dyDescent="0.3">
      <c r="A15810" s="82" t="str">
        <f t="shared" si="494"/>
        <v>2019</v>
      </c>
      <c r="B15810" s="260" t="s">
        <v>2228</v>
      </c>
      <c r="C15810" s="261" t="s">
        <v>138</v>
      </c>
      <c r="D15810" s="74" t="str">
        <f t="shared" si="493"/>
        <v>nov/2019</v>
      </c>
      <c r="E15810" s="264">
        <v>43776</v>
      </c>
      <c r="F15810" s="260" t="s">
        <v>1261</v>
      </c>
      <c r="G15810" s="260" t="s">
        <v>2229</v>
      </c>
      <c r="H15810" s="265" t="s">
        <v>2250</v>
      </c>
      <c r="I15810" s="265" t="s">
        <v>135</v>
      </c>
      <c r="J15810" s="265">
        <v>-9.5</v>
      </c>
      <c r="K15810" s="83" t="str">
        <f>IFERROR(IFERROR(VLOOKUP(I15810,'DE-PARA'!B:D,3,0),VLOOKUP(I15810,'DE-PARA'!C:D,2,0)),"NÃO ENCONTRADO")</f>
        <v>Outras Saídas</v>
      </c>
      <c r="L15810" s="50" t="str">
        <f>VLOOKUP(K15810,'Base -Receita-Despesa'!$B:$AS,1,FALSE)</f>
        <v>Outras Saídas</v>
      </c>
    </row>
    <row r="15811" spans="1:12" x14ac:dyDescent="0.3">
      <c r="A15811" s="82" t="str">
        <f t="shared" si="494"/>
        <v>2019</v>
      </c>
      <c r="B15811" s="260" t="s">
        <v>2228</v>
      </c>
      <c r="C15811" s="261" t="s">
        <v>138</v>
      </c>
      <c r="D15811" s="74" t="str">
        <f t="shared" si="493"/>
        <v>nov/2019</v>
      </c>
      <c r="E15811" s="264">
        <v>43776</v>
      </c>
      <c r="F15811" s="260" t="s">
        <v>1261</v>
      </c>
      <c r="G15811" s="260" t="s">
        <v>2229</v>
      </c>
      <c r="H15811" s="265" t="s">
        <v>2250</v>
      </c>
      <c r="I15811" s="265" t="s">
        <v>135</v>
      </c>
      <c r="J15811" s="265">
        <v>-9.5</v>
      </c>
      <c r="K15811" s="83" t="str">
        <f>IFERROR(IFERROR(VLOOKUP(I15811,'DE-PARA'!B:D,3,0),VLOOKUP(I15811,'DE-PARA'!C:D,2,0)),"NÃO ENCONTRADO")</f>
        <v>Outras Saídas</v>
      </c>
      <c r="L15811" s="50" t="str">
        <f>VLOOKUP(K15811,'Base -Receita-Despesa'!$B:$AS,1,FALSE)</f>
        <v>Outras Saídas</v>
      </c>
    </row>
    <row r="15812" spans="1:12" x14ac:dyDescent="0.3">
      <c r="A15812" s="82" t="str">
        <f t="shared" si="494"/>
        <v>2019</v>
      </c>
      <c r="B15812" s="260" t="s">
        <v>2228</v>
      </c>
      <c r="C15812" s="261" t="s">
        <v>138</v>
      </c>
      <c r="D15812" s="74" t="str">
        <f t="shared" ref="D15812:D15875" si="495">TEXT(E15812,"mmm/aaaa")</f>
        <v>nov/2019</v>
      </c>
      <c r="E15812" s="264">
        <v>43776</v>
      </c>
      <c r="F15812" s="260" t="s">
        <v>1261</v>
      </c>
      <c r="G15812" s="260" t="s">
        <v>2229</v>
      </c>
      <c r="H15812" s="265" t="s">
        <v>2250</v>
      </c>
      <c r="I15812" s="265" t="s">
        <v>135</v>
      </c>
      <c r="J15812" s="265">
        <v>-9.5</v>
      </c>
      <c r="K15812" s="83" t="str">
        <f>IFERROR(IFERROR(VLOOKUP(I15812,'DE-PARA'!B:D,3,0),VLOOKUP(I15812,'DE-PARA'!C:D,2,0)),"NÃO ENCONTRADO")</f>
        <v>Outras Saídas</v>
      </c>
      <c r="L15812" s="50" t="str">
        <f>VLOOKUP(K15812,'Base -Receita-Despesa'!$B:$AS,1,FALSE)</f>
        <v>Outras Saídas</v>
      </c>
    </row>
    <row r="15813" spans="1:12" x14ac:dyDescent="0.3">
      <c r="A15813" s="82" t="str">
        <f t="shared" si="494"/>
        <v>2019</v>
      </c>
      <c r="B15813" s="260" t="s">
        <v>2228</v>
      </c>
      <c r="C15813" s="261" t="s">
        <v>138</v>
      </c>
      <c r="D15813" s="74" t="str">
        <f t="shared" si="495"/>
        <v>nov/2019</v>
      </c>
      <c r="E15813" s="264">
        <v>43776</v>
      </c>
      <c r="F15813" s="260" t="s">
        <v>1261</v>
      </c>
      <c r="G15813" s="260" t="s">
        <v>2229</v>
      </c>
      <c r="H15813" s="265" t="s">
        <v>2250</v>
      </c>
      <c r="I15813" s="265" t="s">
        <v>135</v>
      </c>
      <c r="J15813" s="265">
        <v>-9.5</v>
      </c>
      <c r="K15813" s="83" t="str">
        <f>IFERROR(IFERROR(VLOOKUP(I15813,'DE-PARA'!B:D,3,0),VLOOKUP(I15813,'DE-PARA'!C:D,2,0)),"NÃO ENCONTRADO")</f>
        <v>Outras Saídas</v>
      </c>
      <c r="L15813" s="50" t="str">
        <f>VLOOKUP(K15813,'Base -Receita-Despesa'!$B:$AS,1,FALSE)</f>
        <v>Outras Saídas</v>
      </c>
    </row>
    <row r="15814" spans="1:12" x14ac:dyDescent="0.3">
      <c r="A15814" s="82" t="str">
        <f t="shared" si="494"/>
        <v>2019</v>
      </c>
      <c r="B15814" s="260" t="s">
        <v>2228</v>
      </c>
      <c r="C15814" s="261" t="s">
        <v>138</v>
      </c>
      <c r="D15814" s="74" t="str">
        <f t="shared" si="495"/>
        <v>nov/2019</v>
      </c>
      <c r="E15814" s="264">
        <v>43776</v>
      </c>
      <c r="F15814" s="260" t="s">
        <v>1261</v>
      </c>
      <c r="G15814" s="260" t="s">
        <v>2229</v>
      </c>
      <c r="H15814" s="265" t="s">
        <v>2250</v>
      </c>
      <c r="I15814" s="265" t="s">
        <v>135</v>
      </c>
      <c r="J15814" s="265">
        <v>-9.5</v>
      </c>
      <c r="K15814" s="83" t="str">
        <f>IFERROR(IFERROR(VLOOKUP(I15814,'DE-PARA'!B:D,3,0),VLOOKUP(I15814,'DE-PARA'!C:D,2,0)),"NÃO ENCONTRADO")</f>
        <v>Outras Saídas</v>
      </c>
      <c r="L15814" s="50" t="str">
        <f>VLOOKUP(K15814,'Base -Receita-Despesa'!$B:$AS,1,FALSE)</f>
        <v>Outras Saídas</v>
      </c>
    </row>
    <row r="15815" spans="1:12" x14ac:dyDescent="0.3">
      <c r="A15815" s="82" t="str">
        <f t="shared" si="494"/>
        <v>2019</v>
      </c>
      <c r="B15815" s="260" t="s">
        <v>2228</v>
      </c>
      <c r="C15815" s="261" t="s">
        <v>138</v>
      </c>
      <c r="D15815" s="74" t="str">
        <f t="shared" si="495"/>
        <v>nov/2019</v>
      </c>
      <c r="E15815" s="264">
        <v>43776</v>
      </c>
      <c r="F15815" s="260" t="s">
        <v>1261</v>
      </c>
      <c r="G15815" s="260" t="s">
        <v>2229</v>
      </c>
      <c r="H15815" s="265" t="s">
        <v>2250</v>
      </c>
      <c r="I15815" s="265" t="s">
        <v>135</v>
      </c>
      <c r="J15815" s="265">
        <v>-9.5</v>
      </c>
      <c r="K15815" s="83" t="str">
        <f>IFERROR(IFERROR(VLOOKUP(I15815,'DE-PARA'!B:D,3,0),VLOOKUP(I15815,'DE-PARA'!C:D,2,0)),"NÃO ENCONTRADO")</f>
        <v>Outras Saídas</v>
      </c>
      <c r="L15815" s="50" t="str">
        <f>VLOOKUP(K15815,'Base -Receita-Despesa'!$B:$AS,1,FALSE)</f>
        <v>Outras Saídas</v>
      </c>
    </row>
    <row r="15816" spans="1:12" x14ac:dyDescent="0.3">
      <c r="A15816" s="82" t="str">
        <f t="shared" si="494"/>
        <v>2019</v>
      </c>
      <c r="B15816" s="260" t="s">
        <v>2228</v>
      </c>
      <c r="C15816" s="261" t="s">
        <v>138</v>
      </c>
      <c r="D15816" s="74" t="str">
        <f t="shared" si="495"/>
        <v>nov/2019</v>
      </c>
      <c r="E15816" s="264">
        <v>43776</v>
      </c>
      <c r="F15816" s="260" t="s">
        <v>1261</v>
      </c>
      <c r="G15816" s="260" t="s">
        <v>2229</v>
      </c>
      <c r="H15816" s="265" t="s">
        <v>2250</v>
      </c>
      <c r="I15816" s="265" t="s">
        <v>135</v>
      </c>
      <c r="J15816" s="265">
        <v>-9.5</v>
      </c>
      <c r="K15816" s="83" t="str">
        <f>IFERROR(IFERROR(VLOOKUP(I15816,'DE-PARA'!B:D,3,0),VLOOKUP(I15816,'DE-PARA'!C:D,2,0)),"NÃO ENCONTRADO")</f>
        <v>Outras Saídas</v>
      </c>
      <c r="L15816" s="50" t="str">
        <f>VLOOKUP(K15816,'Base -Receita-Despesa'!$B:$AS,1,FALSE)</f>
        <v>Outras Saídas</v>
      </c>
    </row>
    <row r="15817" spans="1:12" x14ac:dyDescent="0.3">
      <c r="A15817" s="82" t="str">
        <f t="shared" si="494"/>
        <v>2019</v>
      </c>
      <c r="B15817" s="260" t="s">
        <v>2228</v>
      </c>
      <c r="C15817" s="261" t="s">
        <v>138</v>
      </c>
      <c r="D15817" s="74" t="str">
        <f t="shared" si="495"/>
        <v>nov/2019</v>
      </c>
      <c r="E15817" s="264">
        <v>43776</v>
      </c>
      <c r="F15817" s="260" t="s">
        <v>1261</v>
      </c>
      <c r="G15817" s="260" t="s">
        <v>2229</v>
      </c>
      <c r="H15817" s="265" t="s">
        <v>2250</v>
      </c>
      <c r="I15817" s="265" t="s">
        <v>135</v>
      </c>
      <c r="J15817" s="265">
        <v>-9.5</v>
      </c>
      <c r="K15817" s="83" t="str">
        <f>IFERROR(IFERROR(VLOOKUP(I15817,'DE-PARA'!B:D,3,0),VLOOKUP(I15817,'DE-PARA'!C:D,2,0)),"NÃO ENCONTRADO")</f>
        <v>Outras Saídas</v>
      </c>
      <c r="L15817" s="50" t="str">
        <f>VLOOKUP(K15817,'Base -Receita-Despesa'!$B:$AS,1,FALSE)</f>
        <v>Outras Saídas</v>
      </c>
    </row>
    <row r="15818" spans="1:12" x14ac:dyDescent="0.3">
      <c r="A15818" s="82" t="str">
        <f t="shared" si="494"/>
        <v>2019</v>
      </c>
      <c r="B15818" s="260" t="s">
        <v>2228</v>
      </c>
      <c r="C15818" s="261" t="s">
        <v>138</v>
      </c>
      <c r="D15818" s="74" t="str">
        <f t="shared" si="495"/>
        <v>nov/2019</v>
      </c>
      <c r="E15818" s="264">
        <v>43776</v>
      </c>
      <c r="F15818" s="260" t="s">
        <v>1261</v>
      </c>
      <c r="G15818" s="260" t="s">
        <v>2229</v>
      </c>
      <c r="H15818" s="265" t="s">
        <v>2250</v>
      </c>
      <c r="I15818" s="265" t="s">
        <v>135</v>
      </c>
      <c r="J15818" s="265">
        <v>-9.5</v>
      </c>
      <c r="K15818" s="83" t="str">
        <f>IFERROR(IFERROR(VLOOKUP(I15818,'DE-PARA'!B:D,3,0),VLOOKUP(I15818,'DE-PARA'!C:D,2,0)),"NÃO ENCONTRADO")</f>
        <v>Outras Saídas</v>
      </c>
      <c r="L15818" s="50" t="str">
        <f>VLOOKUP(K15818,'Base -Receita-Despesa'!$B:$AS,1,FALSE)</f>
        <v>Outras Saídas</v>
      </c>
    </row>
    <row r="15819" spans="1:12" x14ac:dyDescent="0.3">
      <c r="A15819" s="82" t="str">
        <f t="shared" si="494"/>
        <v>2019</v>
      </c>
      <c r="B15819" s="260" t="s">
        <v>2228</v>
      </c>
      <c r="C15819" s="261" t="s">
        <v>138</v>
      </c>
      <c r="D15819" s="74" t="str">
        <f t="shared" si="495"/>
        <v>nov/2019</v>
      </c>
      <c r="E15819" s="264">
        <v>43776</v>
      </c>
      <c r="F15819" s="260" t="s">
        <v>1261</v>
      </c>
      <c r="G15819" s="260" t="s">
        <v>2229</v>
      </c>
      <c r="H15819" s="265" t="s">
        <v>2250</v>
      </c>
      <c r="I15819" s="265" t="s">
        <v>135</v>
      </c>
      <c r="J15819" s="265">
        <v>-9.5</v>
      </c>
      <c r="K15819" s="83" t="str">
        <f>IFERROR(IFERROR(VLOOKUP(I15819,'DE-PARA'!B:D,3,0),VLOOKUP(I15819,'DE-PARA'!C:D,2,0)),"NÃO ENCONTRADO")</f>
        <v>Outras Saídas</v>
      </c>
      <c r="L15819" s="50" t="str">
        <f>VLOOKUP(K15819,'Base -Receita-Despesa'!$B:$AS,1,FALSE)</f>
        <v>Outras Saídas</v>
      </c>
    </row>
    <row r="15820" spans="1:12" x14ac:dyDescent="0.3">
      <c r="A15820" s="82" t="str">
        <f t="shared" si="494"/>
        <v>2019</v>
      </c>
      <c r="B15820" s="260" t="s">
        <v>2228</v>
      </c>
      <c r="C15820" s="261" t="s">
        <v>138</v>
      </c>
      <c r="D15820" s="74" t="str">
        <f t="shared" si="495"/>
        <v>nov/2019</v>
      </c>
      <c r="E15820" s="264">
        <v>43776</v>
      </c>
      <c r="F15820" s="260" t="s">
        <v>1261</v>
      </c>
      <c r="G15820" s="260" t="s">
        <v>2229</v>
      </c>
      <c r="H15820" s="265" t="s">
        <v>2250</v>
      </c>
      <c r="I15820" s="265" t="s">
        <v>135</v>
      </c>
      <c r="J15820" s="265">
        <v>-9.5</v>
      </c>
      <c r="K15820" s="83" t="str">
        <f>IFERROR(IFERROR(VLOOKUP(I15820,'DE-PARA'!B:D,3,0),VLOOKUP(I15820,'DE-PARA'!C:D,2,0)),"NÃO ENCONTRADO")</f>
        <v>Outras Saídas</v>
      </c>
      <c r="L15820" s="50" t="str">
        <f>VLOOKUP(K15820,'Base -Receita-Despesa'!$B:$AS,1,FALSE)</f>
        <v>Outras Saídas</v>
      </c>
    </row>
    <row r="15821" spans="1:12" x14ac:dyDescent="0.3">
      <c r="A15821" s="82" t="str">
        <f t="shared" si="494"/>
        <v>2019</v>
      </c>
      <c r="B15821" s="260" t="s">
        <v>2228</v>
      </c>
      <c r="C15821" s="261" t="s">
        <v>138</v>
      </c>
      <c r="D15821" s="74" t="str">
        <f t="shared" si="495"/>
        <v>nov/2019</v>
      </c>
      <c r="E15821" s="264">
        <v>43776</v>
      </c>
      <c r="F15821" s="260" t="s">
        <v>1261</v>
      </c>
      <c r="G15821" s="260" t="s">
        <v>2229</v>
      </c>
      <c r="H15821" s="265" t="s">
        <v>2250</v>
      </c>
      <c r="I15821" s="265" t="s">
        <v>135</v>
      </c>
      <c r="J15821" s="265">
        <v>-9.5</v>
      </c>
      <c r="K15821" s="83" t="str">
        <f>IFERROR(IFERROR(VLOOKUP(I15821,'DE-PARA'!B:D,3,0),VLOOKUP(I15821,'DE-PARA'!C:D,2,0)),"NÃO ENCONTRADO")</f>
        <v>Outras Saídas</v>
      </c>
      <c r="L15821" s="50" t="str">
        <f>VLOOKUP(K15821,'Base -Receita-Despesa'!$B:$AS,1,FALSE)</f>
        <v>Outras Saídas</v>
      </c>
    </row>
    <row r="15822" spans="1:12" x14ac:dyDescent="0.3">
      <c r="A15822" s="82" t="str">
        <f t="shared" si="494"/>
        <v>2019</v>
      </c>
      <c r="B15822" s="260" t="s">
        <v>2228</v>
      </c>
      <c r="C15822" s="261" t="s">
        <v>138</v>
      </c>
      <c r="D15822" s="74" t="str">
        <f t="shared" si="495"/>
        <v>nov/2019</v>
      </c>
      <c r="E15822" s="264">
        <v>43776</v>
      </c>
      <c r="F15822" s="260" t="s">
        <v>1261</v>
      </c>
      <c r="G15822" s="260" t="s">
        <v>2229</v>
      </c>
      <c r="H15822" s="265" t="s">
        <v>2250</v>
      </c>
      <c r="I15822" s="265" t="s">
        <v>135</v>
      </c>
      <c r="J15822" s="265">
        <v>-9.5</v>
      </c>
      <c r="K15822" s="83" t="str">
        <f>IFERROR(IFERROR(VLOOKUP(I15822,'DE-PARA'!B:D,3,0),VLOOKUP(I15822,'DE-PARA'!C:D,2,0)),"NÃO ENCONTRADO")</f>
        <v>Outras Saídas</v>
      </c>
      <c r="L15822" s="50" t="str">
        <f>VLOOKUP(K15822,'Base -Receita-Despesa'!$B:$AS,1,FALSE)</f>
        <v>Outras Saídas</v>
      </c>
    </row>
    <row r="15823" spans="1:12" x14ac:dyDescent="0.3">
      <c r="A15823" s="82" t="str">
        <f t="shared" si="494"/>
        <v>2019</v>
      </c>
      <c r="B15823" s="260" t="s">
        <v>2228</v>
      </c>
      <c r="C15823" s="261" t="s">
        <v>138</v>
      </c>
      <c r="D15823" s="74" t="str">
        <f t="shared" si="495"/>
        <v>nov/2019</v>
      </c>
      <c r="E15823" s="264">
        <v>43776</v>
      </c>
      <c r="F15823" s="260" t="s">
        <v>1261</v>
      </c>
      <c r="G15823" s="260" t="s">
        <v>2229</v>
      </c>
      <c r="H15823" s="265" t="s">
        <v>2250</v>
      </c>
      <c r="I15823" s="265" t="s">
        <v>135</v>
      </c>
      <c r="J15823" s="265">
        <v>-9.5</v>
      </c>
      <c r="K15823" s="83" t="str">
        <f>IFERROR(IFERROR(VLOOKUP(I15823,'DE-PARA'!B:D,3,0),VLOOKUP(I15823,'DE-PARA'!C:D,2,0)),"NÃO ENCONTRADO")</f>
        <v>Outras Saídas</v>
      </c>
      <c r="L15823" s="50" t="str">
        <f>VLOOKUP(K15823,'Base -Receita-Despesa'!$B:$AS,1,FALSE)</f>
        <v>Outras Saídas</v>
      </c>
    </row>
    <row r="15824" spans="1:12" x14ac:dyDescent="0.3">
      <c r="A15824" s="82" t="str">
        <f t="shared" si="494"/>
        <v>2019</v>
      </c>
      <c r="B15824" s="260" t="s">
        <v>2228</v>
      </c>
      <c r="C15824" s="261" t="s">
        <v>138</v>
      </c>
      <c r="D15824" s="74" t="str">
        <f t="shared" si="495"/>
        <v>nov/2019</v>
      </c>
      <c r="E15824" s="264">
        <v>43776</v>
      </c>
      <c r="F15824" s="260" t="s">
        <v>1261</v>
      </c>
      <c r="G15824" s="260" t="s">
        <v>2229</v>
      </c>
      <c r="H15824" s="265" t="s">
        <v>2250</v>
      </c>
      <c r="I15824" s="265" t="s">
        <v>135</v>
      </c>
      <c r="J15824" s="265">
        <v>-9.5</v>
      </c>
      <c r="K15824" s="83" t="str">
        <f>IFERROR(IFERROR(VLOOKUP(I15824,'DE-PARA'!B:D,3,0),VLOOKUP(I15824,'DE-PARA'!C:D,2,0)),"NÃO ENCONTRADO")</f>
        <v>Outras Saídas</v>
      </c>
      <c r="L15824" s="50" t="str">
        <f>VLOOKUP(K15824,'Base -Receita-Despesa'!$B:$AS,1,FALSE)</f>
        <v>Outras Saídas</v>
      </c>
    </row>
    <row r="15825" spans="1:12" x14ac:dyDescent="0.3">
      <c r="A15825" s="82" t="str">
        <f t="shared" si="494"/>
        <v>2019</v>
      </c>
      <c r="B15825" s="260" t="s">
        <v>2228</v>
      </c>
      <c r="C15825" s="261" t="s">
        <v>138</v>
      </c>
      <c r="D15825" s="74" t="str">
        <f t="shared" si="495"/>
        <v>nov/2019</v>
      </c>
      <c r="E15825" s="264">
        <v>43776</v>
      </c>
      <c r="F15825" s="260" t="s">
        <v>1261</v>
      </c>
      <c r="G15825" s="260" t="s">
        <v>2229</v>
      </c>
      <c r="H15825" s="265" t="s">
        <v>2250</v>
      </c>
      <c r="I15825" s="265" t="s">
        <v>135</v>
      </c>
      <c r="J15825" s="265">
        <v>-9.5</v>
      </c>
      <c r="K15825" s="83" t="str">
        <f>IFERROR(IFERROR(VLOOKUP(I15825,'DE-PARA'!B:D,3,0),VLOOKUP(I15825,'DE-PARA'!C:D,2,0)),"NÃO ENCONTRADO")</f>
        <v>Outras Saídas</v>
      </c>
      <c r="L15825" s="50" t="str">
        <f>VLOOKUP(K15825,'Base -Receita-Despesa'!$B:$AS,1,FALSE)</f>
        <v>Outras Saídas</v>
      </c>
    </row>
    <row r="15826" spans="1:12" x14ac:dyDescent="0.3">
      <c r="A15826" s="82" t="str">
        <f t="shared" si="494"/>
        <v>2019</v>
      </c>
      <c r="B15826" s="260" t="s">
        <v>2228</v>
      </c>
      <c r="C15826" s="261" t="s">
        <v>138</v>
      </c>
      <c r="D15826" s="74" t="str">
        <f t="shared" si="495"/>
        <v>nov/2019</v>
      </c>
      <c r="E15826" s="264">
        <v>43776</v>
      </c>
      <c r="F15826" s="260" t="s">
        <v>1261</v>
      </c>
      <c r="G15826" s="260" t="s">
        <v>2229</v>
      </c>
      <c r="H15826" s="265" t="s">
        <v>2250</v>
      </c>
      <c r="I15826" s="265" t="s">
        <v>135</v>
      </c>
      <c r="J15826" s="265">
        <v>-9.5</v>
      </c>
      <c r="K15826" s="83" t="str">
        <f>IFERROR(IFERROR(VLOOKUP(I15826,'DE-PARA'!B:D,3,0),VLOOKUP(I15826,'DE-PARA'!C:D,2,0)),"NÃO ENCONTRADO")</f>
        <v>Outras Saídas</v>
      </c>
      <c r="L15826" s="50" t="str">
        <f>VLOOKUP(K15826,'Base -Receita-Despesa'!$B:$AS,1,FALSE)</f>
        <v>Outras Saídas</v>
      </c>
    </row>
    <row r="15827" spans="1:12" x14ac:dyDescent="0.3">
      <c r="A15827" s="82" t="str">
        <f t="shared" si="494"/>
        <v>2019</v>
      </c>
      <c r="B15827" s="260" t="s">
        <v>2228</v>
      </c>
      <c r="C15827" s="261" t="s">
        <v>138</v>
      </c>
      <c r="D15827" s="74" t="str">
        <f t="shared" si="495"/>
        <v>nov/2019</v>
      </c>
      <c r="E15827" s="264">
        <v>43776</v>
      </c>
      <c r="F15827" s="260" t="s">
        <v>1261</v>
      </c>
      <c r="G15827" s="260" t="s">
        <v>2229</v>
      </c>
      <c r="H15827" s="265" t="s">
        <v>2250</v>
      </c>
      <c r="I15827" s="265" t="s">
        <v>135</v>
      </c>
      <c r="J15827" s="265">
        <v>-9.5</v>
      </c>
      <c r="K15827" s="83" t="str">
        <f>IFERROR(IFERROR(VLOOKUP(I15827,'DE-PARA'!B:D,3,0),VLOOKUP(I15827,'DE-PARA'!C:D,2,0)),"NÃO ENCONTRADO")</f>
        <v>Outras Saídas</v>
      </c>
      <c r="L15827" s="50" t="str">
        <f>VLOOKUP(K15827,'Base -Receita-Despesa'!$B:$AS,1,FALSE)</f>
        <v>Outras Saídas</v>
      </c>
    </row>
    <row r="15828" spans="1:12" x14ac:dyDescent="0.3">
      <c r="A15828" s="82" t="str">
        <f t="shared" si="494"/>
        <v>2019</v>
      </c>
      <c r="B15828" s="260" t="s">
        <v>2228</v>
      </c>
      <c r="C15828" s="261" t="s">
        <v>138</v>
      </c>
      <c r="D15828" s="74" t="str">
        <f t="shared" si="495"/>
        <v>nov/2019</v>
      </c>
      <c r="E15828" s="264">
        <v>43776</v>
      </c>
      <c r="F15828" s="260" t="s">
        <v>1261</v>
      </c>
      <c r="G15828" s="260" t="s">
        <v>2229</v>
      </c>
      <c r="H15828" s="265" t="s">
        <v>2250</v>
      </c>
      <c r="I15828" s="265" t="s">
        <v>135</v>
      </c>
      <c r="J15828" s="265">
        <v>-9.5</v>
      </c>
      <c r="K15828" s="83" t="str">
        <f>IFERROR(IFERROR(VLOOKUP(I15828,'DE-PARA'!B:D,3,0),VLOOKUP(I15828,'DE-PARA'!C:D,2,0)),"NÃO ENCONTRADO")</f>
        <v>Outras Saídas</v>
      </c>
      <c r="L15828" s="50" t="str">
        <f>VLOOKUP(K15828,'Base -Receita-Despesa'!$B:$AS,1,FALSE)</f>
        <v>Outras Saídas</v>
      </c>
    </row>
    <row r="15829" spans="1:12" x14ac:dyDescent="0.3">
      <c r="A15829" s="82" t="str">
        <f t="shared" si="494"/>
        <v>2019</v>
      </c>
      <c r="B15829" s="260" t="s">
        <v>2228</v>
      </c>
      <c r="C15829" s="261" t="s">
        <v>138</v>
      </c>
      <c r="D15829" s="74" t="str">
        <f t="shared" si="495"/>
        <v>nov/2019</v>
      </c>
      <c r="E15829" s="264">
        <v>43776</v>
      </c>
      <c r="F15829" s="260" t="s">
        <v>1261</v>
      </c>
      <c r="G15829" s="260" t="s">
        <v>2229</v>
      </c>
      <c r="H15829" s="265" t="s">
        <v>2250</v>
      </c>
      <c r="I15829" s="265" t="s">
        <v>135</v>
      </c>
      <c r="J15829" s="265">
        <v>-9.5</v>
      </c>
      <c r="K15829" s="83" t="str">
        <f>IFERROR(IFERROR(VLOOKUP(I15829,'DE-PARA'!B:D,3,0),VLOOKUP(I15829,'DE-PARA'!C:D,2,0)),"NÃO ENCONTRADO")</f>
        <v>Outras Saídas</v>
      </c>
      <c r="L15829" s="50" t="str">
        <f>VLOOKUP(K15829,'Base -Receita-Despesa'!$B:$AS,1,FALSE)</f>
        <v>Outras Saídas</v>
      </c>
    </row>
    <row r="15830" spans="1:12" x14ac:dyDescent="0.3">
      <c r="A15830" s="82" t="str">
        <f t="shared" si="494"/>
        <v>2019</v>
      </c>
      <c r="B15830" s="260" t="s">
        <v>2228</v>
      </c>
      <c r="C15830" s="261" t="s">
        <v>138</v>
      </c>
      <c r="D15830" s="74" t="str">
        <f t="shared" si="495"/>
        <v>nov/2019</v>
      </c>
      <c r="E15830" s="264">
        <v>43776</v>
      </c>
      <c r="F15830" s="260" t="s">
        <v>1261</v>
      </c>
      <c r="G15830" s="260" t="s">
        <v>2229</v>
      </c>
      <c r="H15830" s="265" t="s">
        <v>2250</v>
      </c>
      <c r="I15830" s="265" t="s">
        <v>135</v>
      </c>
      <c r="J15830" s="265">
        <v>-9.5</v>
      </c>
      <c r="K15830" s="83" t="str">
        <f>IFERROR(IFERROR(VLOOKUP(I15830,'DE-PARA'!B:D,3,0),VLOOKUP(I15830,'DE-PARA'!C:D,2,0)),"NÃO ENCONTRADO")</f>
        <v>Outras Saídas</v>
      </c>
      <c r="L15830" s="50" t="str">
        <f>VLOOKUP(K15830,'Base -Receita-Despesa'!$B:$AS,1,FALSE)</f>
        <v>Outras Saídas</v>
      </c>
    </row>
    <row r="15831" spans="1:12" x14ac:dyDescent="0.3">
      <c r="A15831" s="82" t="str">
        <f t="shared" si="494"/>
        <v>2019</v>
      </c>
      <c r="B15831" s="260" t="s">
        <v>2228</v>
      </c>
      <c r="C15831" s="261" t="s">
        <v>138</v>
      </c>
      <c r="D15831" s="74" t="str">
        <f t="shared" si="495"/>
        <v>nov/2019</v>
      </c>
      <c r="E15831" s="264">
        <v>43776</v>
      </c>
      <c r="F15831" s="260" t="s">
        <v>1261</v>
      </c>
      <c r="G15831" s="260" t="s">
        <v>2229</v>
      </c>
      <c r="H15831" s="265" t="s">
        <v>2250</v>
      </c>
      <c r="I15831" s="265" t="s">
        <v>135</v>
      </c>
      <c r="J15831" s="265">
        <v>-9.5</v>
      </c>
      <c r="K15831" s="83" t="str">
        <f>IFERROR(IFERROR(VLOOKUP(I15831,'DE-PARA'!B:D,3,0),VLOOKUP(I15831,'DE-PARA'!C:D,2,0)),"NÃO ENCONTRADO")</f>
        <v>Outras Saídas</v>
      </c>
      <c r="L15831" s="50" t="str">
        <f>VLOOKUP(K15831,'Base -Receita-Despesa'!$B:$AS,1,FALSE)</f>
        <v>Outras Saídas</v>
      </c>
    </row>
    <row r="15832" spans="1:12" x14ac:dyDescent="0.3">
      <c r="A15832" s="82" t="str">
        <f t="shared" si="494"/>
        <v>2019</v>
      </c>
      <c r="B15832" s="260" t="s">
        <v>2228</v>
      </c>
      <c r="C15832" s="261" t="s">
        <v>138</v>
      </c>
      <c r="D15832" s="74" t="str">
        <f t="shared" si="495"/>
        <v>nov/2019</v>
      </c>
      <c r="E15832" s="264">
        <v>43776</v>
      </c>
      <c r="F15832" s="260" t="s">
        <v>1261</v>
      </c>
      <c r="G15832" s="260" t="s">
        <v>2229</v>
      </c>
      <c r="H15832" s="265" t="s">
        <v>2250</v>
      </c>
      <c r="I15832" s="265" t="s">
        <v>135</v>
      </c>
      <c r="J15832" s="265">
        <v>-9.5</v>
      </c>
      <c r="K15832" s="83" t="str">
        <f>IFERROR(IFERROR(VLOOKUP(I15832,'DE-PARA'!B:D,3,0),VLOOKUP(I15832,'DE-PARA'!C:D,2,0)),"NÃO ENCONTRADO")</f>
        <v>Outras Saídas</v>
      </c>
      <c r="L15832" s="50" t="str">
        <f>VLOOKUP(K15832,'Base -Receita-Despesa'!$B:$AS,1,FALSE)</f>
        <v>Outras Saídas</v>
      </c>
    </row>
    <row r="15833" spans="1:12" x14ac:dyDescent="0.3">
      <c r="A15833" s="82" t="str">
        <f t="shared" si="494"/>
        <v>2019</v>
      </c>
      <c r="B15833" s="260" t="s">
        <v>2228</v>
      </c>
      <c r="C15833" s="261" t="s">
        <v>138</v>
      </c>
      <c r="D15833" s="74" t="str">
        <f t="shared" si="495"/>
        <v>nov/2019</v>
      </c>
      <c r="E15833" s="264">
        <v>43776</v>
      </c>
      <c r="F15833" s="262" t="s">
        <v>4873</v>
      </c>
      <c r="G15833" s="262" t="s">
        <v>2229</v>
      </c>
      <c r="H15833" s="270" t="s">
        <v>4873</v>
      </c>
      <c r="I15833" s="270" t="s">
        <v>1979</v>
      </c>
      <c r="J15833" s="266">
        <v>-166300.78</v>
      </c>
      <c r="K15833" s="83" t="str">
        <f>IFERROR(IFERROR(VLOOKUP(I15833,'DE-PARA'!B:D,3,0),VLOOKUP(I15833,'DE-PARA'!C:D,2,0)),"NÃO ENCONTRADO")</f>
        <v>Pessoal</v>
      </c>
      <c r="L15833" s="50" t="str">
        <f>VLOOKUP(K15833,'Base -Receita-Despesa'!$B:$AS,1,FALSE)</f>
        <v>Pessoal</v>
      </c>
    </row>
    <row r="15834" spans="1:12" x14ac:dyDescent="0.3">
      <c r="A15834" s="82" t="str">
        <f t="shared" si="494"/>
        <v>2019</v>
      </c>
      <c r="B15834" s="260" t="s">
        <v>2228</v>
      </c>
      <c r="C15834" s="261" t="s">
        <v>138</v>
      </c>
      <c r="D15834" s="74" t="str">
        <f t="shared" si="495"/>
        <v>nov/2019</v>
      </c>
      <c r="E15834" s="264">
        <v>43776</v>
      </c>
      <c r="F15834" s="260" t="s">
        <v>1261</v>
      </c>
      <c r="G15834" s="260" t="s">
        <v>2229</v>
      </c>
      <c r="H15834" s="265" t="s">
        <v>4866</v>
      </c>
      <c r="I15834" s="265" t="s">
        <v>135</v>
      </c>
      <c r="J15834" s="265">
        <v>-1</v>
      </c>
      <c r="K15834" s="83" t="str">
        <f>IFERROR(IFERROR(VLOOKUP(I15834,'DE-PARA'!B:D,3,0),VLOOKUP(I15834,'DE-PARA'!C:D,2,0)),"NÃO ENCONTRADO")</f>
        <v>Outras Saídas</v>
      </c>
      <c r="L15834" s="50" t="str">
        <f>VLOOKUP(K15834,'Base -Receita-Despesa'!$B:$AS,1,FALSE)</f>
        <v>Outras Saídas</v>
      </c>
    </row>
    <row r="15835" spans="1:12" x14ac:dyDescent="0.3">
      <c r="A15835" s="82" t="str">
        <f t="shared" si="494"/>
        <v>2019</v>
      </c>
      <c r="B15835" s="260" t="s">
        <v>2228</v>
      </c>
      <c r="C15835" s="261" t="s">
        <v>138</v>
      </c>
      <c r="D15835" s="74" t="str">
        <f t="shared" si="495"/>
        <v>nov/2019</v>
      </c>
      <c r="E15835" s="264">
        <v>43776</v>
      </c>
      <c r="F15835" s="260" t="s">
        <v>1261</v>
      </c>
      <c r="G15835" s="260" t="s">
        <v>2229</v>
      </c>
      <c r="H15835" s="265" t="s">
        <v>4866</v>
      </c>
      <c r="I15835" s="265" t="s">
        <v>135</v>
      </c>
      <c r="J15835" s="265">
        <v>-1</v>
      </c>
      <c r="K15835" s="83" t="str">
        <f>IFERROR(IFERROR(VLOOKUP(I15835,'DE-PARA'!B:D,3,0),VLOOKUP(I15835,'DE-PARA'!C:D,2,0)),"NÃO ENCONTRADO")</f>
        <v>Outras Saídas</v>
      </c>
      <c r="L15835" s="50" t="str">
        <f>VLOOKUP(K15835,'Base -Receita-Despesa'!$B:$AS,1,FALSE)</f>
        <v>Outras Saídas</v>
      </c>
    </row>
    <row r="15836" spans="1:12" x14ac:dyDescent="0.3">
      <c r="A15836" s="82" t="str">
        <f t="shared" si="494"/>
        <v>2019</v>
      </c>
      <c r="B15836" s="260" t="s">
        <v>2228</v>
      </c>
      <c r="C15836" s="261" t="s">
        <v>138</v>
      </c>
      <c r="D15836" s="74" t="str">
        <f t="shared" si="495"/>
        <v>nov/2019</v>
      </c>
      <c r="E15836" s="264">
        <v>43776</v>
      </c>
      <c r="F15836" s="260" t="s">
        <v>1261</v>
      </c>
      <c r="G15836" s="260" t="s">
        <v>2229</v>
      </c>
      <c r="H15836" s="265" t="s">
        <v>4866</v>
      </c>
      <c r="I15836" s="265" t="s">
        <v>135</v>
      </c>
      <c r="J15836" s="265">
        <v>-1</v>
      </c>
      <c r="K15836" s="83" t="str">
        <f>IFERROR(IFERROR(VLOOKUP(I15836,'DE-PARA'!B:D,3,0),VLOOKUP(I15836,'DE-PARA'!C:D,2,0)),"NÃO ENCONTRADO")</f>
        <v>Outras Saídas</v>
      </c>
      <c r="L15836" s="50" t="str">
        <f>VLOOKUP(K15836,'Base -Receita-Despesa'!$B:$AS,1,FALSE)</f>
        <v>Outras Saídas</v>
      </c>
    </row>
    <row r="15837" spans="1:12" x14ac:dyDescent="0.3">
      <c r="A15837" s="82" t="str">
        <f t="shared" si="494"/>
        <v>2019</v>
      </c>
      <c r="B15837" s="260" t="s">
        <v>2228</v>
      </c>
      <c r="C15837" s="261" t="s">
        <v>138</v>
      </c>
      <c r="D15837" s="74" t="str">
        <f t="shared" si="495"/>
        <v>nov/2019</v>
      </c>
      <c r="E15837" s="264">
        <v>43776</v>
      </c>
      <c r="F15837" s="260" t="s">
        <v>1070</v>
      </c>
      <c r="G15837" s="260" t="s">
        <v>2229</v>
      </c>
      <c r="H15837" s="265" t="s">
        <v>1071</v>
      </c>
      <c r="I15837" s="265" t="s">
        <v>2237</v>
      </c>
      <c r="J15837" s="266">
        <v>88188.31</v>
      </c>
      <c r="K15837" s="83" t="str">
        <f>IFERROR(IFERROR(VLOOKUP(I15837,'DE-PARA'!B:D,3,0),VLOOKUP(I15837,'DE-PARA'!C:D,2,0)),"NÃO ENCONTRADO")</f>
        <v>Entrada Conta Aplicação (+)</v>
      </c>
      <c r="L15837" s="50" t="str">
        <f>VLOOKUP(K15837,'Base -Receita-Despesa'!$B:$AS,1,FALSE)</f>
        <v>ENTRADA CONTA APLICAÇÃO (+)</v>
      </c>
    </row>
    <row r="15838" spans="1:12" x14ac:dyDescent="0.3">
      <c r="A15838" s="82" t="str">
        <f t="shared" si="494"/>
        <v>2019</v>
      </c>
      <c r="B15838" s="260" t="s">
        <v>2228</v>
      </c>
      <c r="C15838" s="261" t="s">
        <v>138</v>
      </c>
      <c r="D15838" s="74" t="str">
        <f t="shared" si="495"/>
        <v>nov/2019</v>
      </c>
      <c r="E15838" s="264">
        <v>43777</v>
      </c>
      <c r="F15838" s="262">
        <v>2099975641</v>
      </c>
      <c r="G15838" s="262" t="s">
        <v>2229</v>
      </c>
      <c r="H15838" s="270" t="s">
        <v>2306</v>
      </c>
      <c r="I15838" s="270" t="s">
        <v>155</v>
      </c>
      <c r="J15838" s="266">
        <v>-4450.8999999999996</v>
      </c>
      <c r="K15838" s="83" t="str">
        <f>IFERROR(IFERROR(VLOOKUP(I15838,'DE-PARA'!B:D,3,0),VLOOKUP(I15838,'DE-PARA'!C:D,2,0)),"NÃO ENCONTRADO")</f>
        <v>Concessionárias (água, luz e telefone)</v>
      </c>
      <c r="L15838" s="50" t="str">
        <f>VLOOKUP(K15838,'Base -Receita-Despesa'!$B:$AS,1,FALSE)</f>
        <v>Concessionárias (água, luz e telefone)</v>
      </c>
    </row>
    <row r="15839" spans="1:12" x14ac:dyDescent="0.3">
      <c r="A15839" s="82" t="str">
        <f t="shared" si="494"/>
        <v>2019</v>
      </c>
      <c r="B15839" s="260" t="s">
        <v>2228</v>
      </c>
      <c r="C15839" s="261" t="s">
        <v>138</v>
      </c>
      <c r="D15839" s="74" t="str">
        <f t="shared" si="495"/>
        <v>nov/2019</v>
      </c>
      <c r="E15839" s="264">
        <v>43777</v>
      </c>
      <c r="F15839" s="262">
        <v>2356598</v>
      </c>
      <c r="G15839" s="262" t="s">
        <v>2229</v>
      </c>
      <c r="H15839" s="270" t="s">
        <v>2684</v>
      </c>
      <c r="I15839" s="270" t="s">
        <v>145</v>
      </c>
      <c r="J15839" s="266">
        <v>-8256.35</v>
      </c>
      <c r="K15839" s="83" t="str">
        <f>IFERROR(IFERROR(VLOOKUP(I15839,'DE-PARA'!B:D,3,0),VLOOKUP(I15839,'DE-PARA'!C:D,2,0)),"NÃO ENCONTRADO")</f>
        <v>Serviços</v>
      </c>
      <c r="L15839" s="50" t="str">
        <f>VLOOKUP(K15839,'Base -Receita-Despesa'!$B:$AS,1,FALSE)</f>
        <v>Serviços</v>
      </c>
    </row>
    <row r="15840" spans="1:12" x14ac:dyDescent="0.3">
      <c r="A15840" s="82" t="str">
        <f t="shared" si="494"/>
        <v>2019</v>
      </c>
      <c r="B15840" s="260" t="s">
        <v>2228</v>
      </c>
      <c r="C15840" s="261" t="s">
        <v>138</v>
      </c>
      <c r="D15840" s="74" t="str">
        <f t="shared" si="495"/>
        <v>nov/2019</v>
      </c>
      <c r="E15840" s="264">
        <v>43777</v>
      </c>
      <c r="F15840" s="262" t="s">
        <v>4587</v>
      </c>
      <c r="G15840" s="262" t="s">
        <v>4875</v>
      </c>
      <c r="H15840" s="270" t="s">
        <v>4805</v>
      </c>
      <c r="I15840" s="270" t="s">
        <v>2214</v>
      </c>
      <c r="J15840" s="265">
        <v>-600</v>
      </c>
      <c r="K15840" s="83" t="str">
        <f>IFERROR(IFERROR(VLOOKUP(I15840,'DE-PARA'!B:D,3,0),VLOOKUP(I15840,'DE-PARA'!C:D,2,0)),"NÃO ENCONTRADO")</f>
        <v>Outras Saídas</v>
      </c>
      <c r="L15840" s="50" t="str">
        <f>VLOOKUP(K15840,'Base -Receita-Despesa'!$B:$AS,1,FALSE)</f>
        <v>Outras Saídas</v>
      </c>
    </row>
    <row r="15841" spans="1:12" x14ac:dyDescent="0.3">
      <c r="A15841" s="82" t="str">
        <f t="shared" si="494"/>
        <v>2019</v>
      </c>
      <c r="B15841" s="260" t="s">
        <v>2228</v>
      </c>
      <c r="C15841" s="261" t="s">
        <v>138</v>
      </c>
      <c r="D15841" s="74" t="str">
        <f t="shared" si="495"/>
        <v>nov/2019</v>
      </c>
      <c r="E15841" s="264">
        <v>43777</v>
      </c>
      <c r="F15841" s="262">
        <v>170</v>
      </c>
      <c r="G15841" s="262" t="s">
        <v>4875</v>
      </c>
      <c r="H15841" s="270" t="s">
        <v>2389</v>
      </c>
      <c r="I15841" s="270" t="s">
        <v>2197</v>
      </c>
      <c r="J15841" s="266">
        <v>-5150</v>
      </c>
      <c r="K15841" s="83" t="str">
        <f>IFERROR(IFERROR(VLOOKUP(I15841,'DE-PARA'!B:D,3,0),VLOOKUP(I15841,'DE-PARA'!C:D,2,0)),"NÃO ENCONTRADO")</f>
        <v>Serviços</v>
      </c>
      <c r="L15841" s="50" t="str">
        <f>VLOOKUP(K15841,'Base -Receita-Despesa'!$B:$AS,1,FALSE)</f>
        <v>Serviços</v>
      </c>
    </row>
    <row r="15842" spans="1:12" x14ac:dyDescent="0.3">
      <c r="A15842" s="82" t="str">
        <f t="shared" si="494"/>
        <v>2019</v>
      </c>
      <c r="B15842" s="260" t="s">
        <v>2228</v>
      </c>
      <c r="C15842" s="261" t="s">
        <v>138</v>
      </c>
      <c r="D15842" s="74" t="str">
        <f t="shared" si="495"/>
        <v>nov/2019</v>
      </c>
      <c r="E15842" s="264">
        <v>43777</v>
      </c>
      <c r="F15842" s="262">
        <v>168</v>
      </c>
      <c r="G15842" s="262" t="s">
        <v>2229</v>
      </c>
      <c r="H15842" s="270" t="s">
        <v>2389</v>
      </c>
      <c r="I15842" s="270" t="s">
        <v>2197</v>
      </c>
      <c r="J15842" s="266">
        <v>-5350</v>
      </c>
      <c r="K15842" s="83" t="str">
        <f>IFERROR(IFERROR(VLOOKUP(I15842,'DE-PARA'!B:D,3,0),VLOOKUP(I15842,'DE-PARA'!C:D,2,0)),"NÃO ENCONTRADO")</f>
        <v>Serviços</v>
      </c>
      <c r="L15842" s="50" t="str">
        <f>VLOOKUP(K15842,'Base -Receita-Despesa'!$B:$AS,1,FALSE)</f>
        <v>Serviços</v>
      </c>
    </row>
    <row r="15843" spans="1:12" x14ac:dyDescent="0.3">
      <c r="A15843" s="82" t="str">
        <f t="shared" si="494"/>
        <v>2019</v>
      </c>
      <c r="B15843" s="260" t="s">
        <v>2228</v>
      </c>
      <c r="C15843" s="261" t="s">
        <v>138</v>
      </c>
      <c r="D15843" s="74" t="str">
        <f t="shared" si="495"/>
        <v>nov/2019</v>
      </c>
      <c r="E15843" s="264">
        <v>43777</v>
      </c>
      <c r="F15843" s="262">
        <v>19222</v>
      </c>
      <c r="G15843" s="262" t="s">
        <v>2229</v>
      </c>
      <c r="H15843" s="270" t="s">
        <v>4876</v>
      </c>
      <c r="I15843" s="270" t="s">
        <v>2204</v>
      </c>
      <c r="J15843" s="266">
        <v>-3776.87</v>
      </c>
      <c r="K15843" s="83" t="str">
        <f>IFERROR(IFERROR(VLOOKUP(I15843,'DE-PARA'!B:D,3,0),VLOOKUP(I15843,'DE-PARA'!C:D,2,0)),"NÃO ENCONTRADO")</f>
        <v>Serviços</v>
      </c>
      <c r="L15843" s="50" t="str">
        <f>VLOOKUP(K15843,'Base -Receita-Despesa'!$B:$AS,1,FALSE)</f>
        <v>Serviços</v>
      </c>
    </row>
    <row r="15844" spans="1:12" x14ac:dyDescent="0.3">
      <c r="A15844" s="82" t="str">
        <f t="shared" si="494"/>
        <v>2019</v>
      </c>
      <c r="B15844" s="260" t="s">
        <v>2228</v>
      </c>
      <c r="C15844" s="261" t="s">
        <v>138</v>
      </c>
      <c r="D15844" s="74" t="str">
        <f t="shared" si="495"/>
        <v>nov/2019</v>
      </c>
      <c r="E15844" s="264">
        <v>43777</v>
      </c>
      <c r="F15844" s="262" t="s">
        <v>4873</v>
      </c>
      <c r="G15844" s="262" t="s">
        <v>2229</v>
      </c>
      <c r="H15844" s="265" t="s">
        <v>4830</v>
      </c>
      <c r="I15844" s="270" t="s">
        <v>1979</v>
      </c>
      <c r="J15844" s="265">
        <v>-108</v>
      </c>
      <c r="K15844" s="83" t="str">
        <f>IFERROR(IFERROR(VLOOKUP(I15844,'DE-PARA'!B:D,3,0),VLOOKUP(I15844,'DE-PARA'!C:D,2,0)),"NÃO ENCONTRADO")</f>
        <v>Pessoal</v>
      </c>
      <c r="L15844" s="50" t="str">
        <f>VLOOKUP(K15844,'Base -Receita-Despesa'!$B:$AS,1,FALSE)</f>
        <v>Pessoal</v>
      </c>
    </row>
    <row r="15845" spans="1:12" x14ac:dyDescent="0.3">
      <c r="A15845" s="82" t="str">
        <f t="shared" si="494"/>
        <v>2019</v>
      </c>
      <c r="B15845" s="260" t="s">
        <v>2228</v>
      </c>
      <c r="C15845" s="261" t="s">
        <v>138</v>
      </c>
      <c r="D15845" s="74" t="str">
        <f t="shared" si="495"/>
        <v>nov/2019</v>
      </c>
      <c r="E15845" s="264">
        <v>43777</v>
      </c>
      <c r="F15845" s="262" t="s">
        <v>4873</v>
      </c>
      <c r="G15845" s="262" t="s">
        <v>2229</v>
      </c>
      <c r="H15845" s="265" t="s">
        <v>3532</v>
      </c>
      <c r="I15845" s="270" t="s">
        <v>1979</v>
      </c>
      <c r="J15845" s="265">
        <v>-187.31</v>
      </c>
      <c r="K15845" s="83" t="str">
        <f>IFERROR(IFERROR(VLOOKUP(I15845,'DE-PARA'!B:D,3,0),VLOOKUP(I15845,'DE-PARA'!C:D,2,0)),"NÃO ENCONTRADO")</f>
        <v>Pessoal</v>
      </c>
      <c r="L15845" s="50" t="str">
        <f>VLOOKUP(K15845,'Base -Receita-Despesa'!$B:$AS,1,FALSE)</f>
        <v>Pessoal</v>
      </c>
    </row>
    <row r="15846" spans="1:12" x14ac:dyDescent="0.3">
      <c r="A15846" s="82" t="str">
        <f t="shared" si="494"/>
        <v>2019</v>
      </c>
      <c r="B15846" s="260" t="s">
        <v>2228</v>
      </c>
      <c r="C15846" s="261" t="s">
        <v>138</v>
      </c>
      <c r="D15846" s="74" t="str">
        <f t="shared" si="495"/>
        <v>nov/2019</v>
      </c>
      <c r="E15846" s="264">
        <v>43777</v>
      </c>
      <c r="F15846" s="262" t="s">
        <v>4873</v>
      </c>
      <c r="G15846" s="262" t="s">
        <v>2229</v>
      </c>
      <c r="H15846" s="265" t="s">
        <v>4845</v>
      </c>
      <c r="I15846" s="270" t="s">
        <v>1979</v>
      </c>
      <c r="J15846" s="265">
        <v>-438.47</v>
      </c>
      <c r="K15846" s="83" t="str">
        <f>IFERROR(IFERROR(VLOOKUP(I15846,'DE-PARA'!B:D,3,0),VLOOKUP(I15846,'DE-PARA'!C:D,2,0)),"NÃO ENCONTRADO")</f>
        <v>Pessoal</v>
      </c>
      <c r="L15846" s="50" t="str">
        <f>VLOOKUP(K15846,'Base -Receita-Despesa'!$B:$AS,1,FALSE)</f>
        <v>Pessoal</v>
      </c>
    </row>
    <row r="15847" spans="1:12" x14ac:dyDescent="0.3">
      <c r="A15847" s="82" t="str">
        <f t="shared" si="494"/>
        <v>2019</v>
      </c>
      <c r="B15847" s="260" t="s">
        <v>2228</v>
      </c>
      <c r="C15847" s="261" t="s">
        <v>138</v>
      </c>
      <c r="D15847" s="74" t="str">
        <f t="shared" si="495"/>
        <v>nov/2019</v>
      </c>
      <c r="E15847" s="264">
        <v>43777</v>
      </c>
      <c r="F15847" s="262" t="s">
        <v>4873</v>
      </c>
      <c r="G15847" s="262" t="s">
        <v>2229</v>
      </c>
      <c r="H15847" s="265" t="s">
        <v>4461</v>
      </c>
      <c r="I15847" s="270" t="s">
        <v>1979</v>
      </c>
      <c r="J15847" s="265">
        <v>-194.21</v>
      </c>
      <c r="K15847" s="83" t="str">
        <f>IFERROR(IFERROR(VLOOKUP(I15847,'DE-PARA'!B:D,3,0),VLOOKUP(I15847,'DE-PARA'!C:D,2,0)),"NÃO ENCONTRADO")</f>
        <v>Pessoal</v>
      </c>
      <c r="L15847" s="50" t="str">
        <f>VLOOKUP(K15847,'Base -Receita-Despesa'!$B:$AS,1,FALSE)</f>
        <v>Pessoal</v>
      </c>
    </row>
    <row r="15848" spans="1:12" x14ac:dyDescent="0.3">
      <c r="A15848" s="82" t="str">
        <f t="shared" si="494"/>
        <v>2019</v>
      </c>
      <c r="B15848" s="260" t="s">
        <v>2228</v>
      </c>
      <c r="C15848" s="261" t="s">
        <v>138</v>
      </c>
      <c r="D15848" s="74" t="str">
        <f t="shared" si="495"/>
        <v>nov/2019</v>
      </c>
      <c r="E15848" s="264">
        <v>43777</v>
      </c>
      <c r="F15848" s="262" t="s">
        <v>4873</v>
      </c>
      <c r="G15848" s="262" t="s">
        <v>2229</v>
      </c>
      <c r="H15848" s="265" t="s">
        <v>4868</v>
      </c>
      <c r="I15848" s="270" t="s">
        <v>1979</v>
      </c>
      <c r="J15848" s="265">
        <v>-805.66</v>
      </c>
      <c r="K15848" s="83" t="str">
        <f>IFERROR(IFERROR(VLOOKUP(I15848,'DE-PARA'!B:D,3,0),VLOOKUP(I15848,'DE-PARA'!C:D,2,0)),"NÃO ENCONTRADO")</f>
        <v>Pessoal</v>
      </c>
      <c r="L15848" s="50" t="str">
        <f>VLOOKUP(K15848,'Base -Receita-Despesa'!$B:$AS,1,FALSE)</f>
        <v>Pessoal</v>
      </c>
    </row>
    <row r="15849" spans="1:12" x14ac:dyDescent="0.3">
      <c r="A15849" s="82" t="str">
        <f t="shared" si="494"/>
        <v>2019</v>
      </c>
      <c r="B15849" s="260" t="s">
        <v>2228</v>
      </c>
      <c r="C15849" s="261" t="s">
        <v>138</v>
      </c>
      <c r="D15849" s="74" t="str">
        <f t="shared" si="495"/>
        <v>nov/2019</v>
      </c>
      <c r="E15849" s="264">
        <v>43777</v>
      </c>
      <c r="F15849" s="262" t="s">
        <v>4873</v>
      </c>
      <c r="G15849" s="262" t="s">
        <v>2229</v>
      </c>
      <c r="H15849" s="265" t="s">
        <v>4834</v>
      </c>
      <c r="I15849" s="270" t="s">
        <v>1979</v>
      </c>
      <c r="J15849" s="265">
        <v>-812.07</v>
      </c>
      <c r="K15849" s="83" t="str">
        <f>IFERROR(IFERROR(VLOOKUP(I15849,'DE-PARA'!B:D,3,0),VLOOKUP(I15849,'DE-PARA'!C:D,2,0)),"NÃO ENCONTRADO")</f>
        <v>Pessoal</v>
      </c>
      <c r="L15849" s="50" t="str">
        <f>VLOOKUP(K15849,'Base -Receita-Despesa'!$B:$AS,1,FALSE)</f>
        <v>Pessoal</v>
      </c>
    </row>
    <row r="15850" spans="1:12" x14ac:dyDescent="0.3">
      <c r="A15850" s="82" t="str">
        <f t="shared" ref="A15850:A15913" si="496">IF(K15850="NÃO ENCONTRADO",0,RIGHT(D15850,4))</f>
        <v>2019</v>
      </c>
      <c r="B15850" s="260" t="s">
        <v>2228</v>
      </c>
      <c r="C15850" s="261" t="s">
        <v>138</v>
      </c>
      <c r="D15850" s="74" t="str">
        <f t="shared" si="495"/>
        <v>nov/2019</v>
      </c>
      <c r="E15850" s="264">
        <v>43777</v>
      </c>
      <c r="F15850" s="262" t="s">
        <v>4873</v>
      </c>
      <c r="G15850" s="262" t="s">
        <v>2229</v>
      </c>
      <c r="H15850" s="265" t="s">
        <v>4836</v>
      </c>
      <c r="I15850" s="270" t="s">
        <v>1979</v>
      </c>
      <c r="J15850" s="265">
        <v>-475.87</v>
      </c>
      <c r="K15850" s="83" t="str">
        <f>IFERROR(IFERROR(VLOOKUP(I15850,'DE-PARA'!B:D,3,0),VLOOKUP(I15850,'DE-PARA'!C:D,2,0)),"NÃO ENCONTRADO")</f>
        <v>Pessoal</v>
      </c>
      <c r="L15850" s="50" t="str">
        <f>VLOOKUP(K15850,'Base -Receita-Despesa'!$B:$AS,1,FALSE)</f>
        <v>Pessoal</v>
      </c>
    </row>
    <row r="15851" spans="1:12" x14ac:dyDescent="0.3">
      <c r="A15851" s="82" t="str">
        <f t="shared" si="496"/>
        <v>2019</v>
      </c>
      <c r="B15851" s="260" t="s">
        <v>2228</v>
      </c>
      <c r="C15851" s="261" t="s">
        <v>138</v>
      </c>
      <c r="D15851" s="74" t="str">
        <f t="shared" si="495"/>
        <v>nov/2019</v>
      </c>
      <c r="E15851" s="264">
        <v>43777</v>
      </c>
      <c r="F15851" s="262" t="s">
        <v>4873</v>
      </c>
      <c r="G15851" s="262" t="s">
        <v>2229</v>
      </c>
      <c r="H15851" s="265" t="s">
        <v>4835</v>
      </c>
      <c r="I15851" s="270" t="s">
        <v>1979</v>
      </c>
      <c r="J15851" s="265">
        <v>-467.7</v>
      </c>
      <c r="K15851" s="83" t="str">
        <f>IFERROR(IFERROR(VLOOKUP(I15851,'DE-PARA'!B:D,3,0),VLOOKUP(I15851,'DE-PARA'!C:D,2,0)),"NÃO ENCONTRADO")</f>
        <v>Pessoal</v>
      </c>
      <c r="L15851" s="50" t="str">
        <f>VLOOKUP(K15851,'Base -Receita-Despesa'!$B:$AS,1,FALSE)</f>
        <v>Pessoal</v>
      </c>
    </row>
    <row r="15852" spans="1:12" x14ac:dyDescent="0.3">
      <c r="A15852" s="82" t="str">
        <f t="shared" si="496"/>
        <v>2019</v>
      </c>
      <c r="B15852" s="260" t="s">
        <v>2228</v>
      </c>
      <c r="C15852" s="261" t="s">
        <v>138</v>
      </c>
      <c r="D15852" s="74" t="str">
        <f t="shared" si="495"/>
        <v>nov/2019</v>
      </c>
      <c r="E15852" s="264">
        <v>43777</v>
      </c>
      <c r="F15852" s="262" t="s">
        <v>4873</v>
      </c>
      <c r="G15852" s="262" t="s">
        <v>2229</v>
      </c>
      <c r="H15852" s="265" t="s">
        <v>4860</v>
      </c>
      <c r="I15852" s="270" t="s">
        <v>1979</v>
      </c>
      <c r="J15852" s="265">
        <v>-198.56</v>
      </c>
      <c r="K15852" s="83" t="str">
        <f>IFERROR(IFERROR(VLOOKUP(I15852,'DE-PARA'!B:D,3,0),VLOOKUP(I15852,'DE-PARA'!C:D,2,0)),"NÃO ENCONTRADO")</f>
        <v>Pessoal</v>
      </c>
      <c r="L15852" s="50" t="str">
        <f>VLOOKUP(K15852,'Base -Receita-Despesa'!$B:$AS,1,FALSE)</f>
        <v>Pessoal</v>
      </c>
    </row>
    <row r="15853" spans="1:12" x14ac:dyDescent="0.3">
      <c r="A15853" s="82" t="str">
        <f t="shared" si="496"/>
        <v>2019</v>
      </c>
      <c r="B15853" s="260" t="s">
        <v>2228</v>
      </c>
      <c r="C15853" s="261" t="s">
        <v>138</v>
      </c>
      <c r="D15853" s="74" t="str">
        <f t="shared" si="495"/>
        <v>nov/2019</v>
      </c>
      <c r="E15853" s="264">
        <v>43777</v>
      </c>
      <c r="F15853" s="262" t="s">
        <v>4873</v>
      </c>
      <c r="G15853" s="262" t="s">
        <v>2229</v>
      </c>
      <c r="H15853" s="265" t="s">
        <v>4614</v>
      </c>
      <c r="I15853" s="270" t="s">
        <v>1979</v>
      </c>
      <c r="J15853" s="265">
        <v>-630.77</v>
      </c>
      <c r="K15853" s="83" t="str">
        <f>IFERROR(IFERROR(VLOOKUP(I15853,'DE-PARA'!B:D,3,0),VLOOKUP(I15853,'DE-PARA'!C:D,2,0)),"NÃO ENCONTRADO")</f>
        <v>Pessoal</v>
      </c>
      <c r="L15853" s="50" t="str">
        <f>VLOOKUP(K15853,'Base -Receita-Despesa'!$B:$AS,1,FALSE)</f>
        <v>Pessoal</v>
      </c>
    </row>
    <row r="15854" spans="1:12" x14ac:dyDescent="0.3">
      <c r="A15854" s="82" t="str">
        <f t="shared" si="496"/>
        <v>2019</v>
      </c>
      <c r="B15854" s="260" t="s">
        <v>2228</v>
      </c>
      <c r="C15854" s="261" t="s">
        <v>138</v>
      </c>
      <c r="D15854" s="74" t="str">
        <f t="shared" si="495"/>
        <v>nov/2019</v>
      </c>
      <c r="E15854" s="264">
        <v>43777</v>
      </c>
      <c r="F15854" s="262" t="s">
        <v>4873</v>
      </c>
      <c r="G15854" s="262" t="s">
        <v>2229</v>
      </c>
      <c r="H15854" s="265" t="s">
        <v>4846</v>
      </c>
      <c r="I15854" s="270" t="s">
        <v>1979</v>
      </c>
      <c r="J15854" s="265">
        <v>-194.43</v>
      </c>
      <c r="K15854" s="83" t="str">
        <f>IFERROR(IFERROR(VLOOKUP(I15854,'DE-PARA'!B:D,3,0),VLOOKUP(I15854,'DE-PARA'!C:D,2,0)),"NÃO ENCONTRADO")</f>
        <v>Pessoal</v>
      </c>
      <c r="L15854" s="50" t="str">
        <f>VLOOKUP(K15854,'Base -Receita-Despesa'!$B:$AS,1,FALSE)</f>
        <v>Pessoal</v>
      </c>
    </row>
    <row r="15855" spans="1:12" x14ac:dyDescent="0.3">
      <c r="A15855" s="82" t="str">
        <f t="shared" si="496"/>
        <v>2019</v>
      </c>
      <c r="B15855" s="260" t="s">
        <v>2228</v>
      </c>
      <c r="C15855" s="261" t="s">
        <v>138</v>
      </c>
      <c r="D15855" s="74" t="str">
        <f t="shared" si="495"/>
        <v>nov/2019</v>
      </c>
      <c r="E15855" s="264">
        <v>43777</v>
      </c>
      <c r="F15855" s="262" t="s">
        <v>4873</v>
      </c>
      <c r="G15855" s="262" t="s">
        <v>2229</v>
      </c>
      <c r="H15855" s="265" t="s">
        <v>4827</v>
      </c>
      <c r="I15855" s="270" t="s">
        <v>1979</v>
      </c>
      <c r="J15855" s="265">
        <v>-449.05</v>
      </c>
      <c r="K15855" s="83" t="str">
        <f>IFERROR(IFERROR(VLOOKUP(I15855,'DE-PARA'!B:D,3,0),VLOOKUP(I15855,'DE-PARA'!C:D,2,0)),"NÃO ENCONTRADO")</f>
        <v>Pessoal</v>
      </c>
      <c r="L15855" s="50" t="str">
        <f>VLOOKUP(K15855,'Base -Receita-Despesa'!$B:$AS,1,FALSE)</f>
        <v>Pessoal</v>
      </c>
    </row>
    <row r="15856" spans="1:12" x14ac:dyDescent="0.3">
      <c r="A15856" s="82" t="str">
        <f t="shared" si="496"/>
        <v>2019</v>
      </c>
      <c r="B15856" s="260" t="s">
        <v>2228</v>
      </c>
      <c r="C15856" s="261" t="s">
        <v>138</v>
      </c>
      <c r="D15856" s="74" t="str">
        <f t="shared" si="495"/>
        <v>nov/2019</v>
      </c>
      <c r="E15856" s="264">
        <v>43777</v>
      </c>
      <c r="F15856" s="262" t="s">
        <v>4873</v>
      </c>
      <c r="G15856" s="262" t="s">
        <v>2229</v>
      </c>
      <c r="H15856" s="265" t="s">
        <v>4877</v>
      </c>
      <c r="I15856" s="270" t="s">
        <v>1979</v>
      </c>
      <c r="J15856" s="265">
        <v>-215.95</v>
      </c>
      <c r="K15856" s="83" t="str">
        <f>IFERROR(IFERROR(VLOOKUP(I15856,'DE-PARA'!B:D,3,0),VLOOKUP(I15856,'DE-PARA'!C:D,2,0)),"NÃO ENCONTRADO")</f>
        <v>Pessoal</v>
      </c>
      <c r="L15856" s="50" t="str">
        <f>VLOOKUP(K15856,'Base -Receita-Despesa'!$B:$AS,1,FALSE)</f>
        <v>Pessoal</v>
      </c>
    </row>
    <row r="15857" spans="1:12" x14ac:dyDescent="0.3">
      <c r="A15857" s="82" t="str">
        <f t="shared" si="496"/>
        <v>2019</v>
      </c>
      <c r="B15857" s="260" t="s">
        <v>2228</v>
      </c>
      <c r="C15857" s="261" t="s">
        <v>138</v>
      </c>
      <c r="D15857" s="74" t="str">
        <f t="shared" si="495"/>
        <v>nov/2019</v>
      </c>
      <c r="E15857" s="264">
        <v>43777</v>
      </c>
      <c r="F15857" s="262" t="s">
        <v>4873</v>
      </c>
      <c r="G15857" s="262" t="s">
        <v>2229</v>
      </c>
      <c r="H15857" s="265" t="s">
        <v>4847</v>
      </c>
      <c r="I15857" s="270" t="s">
        <v>1979</v>
      </c>
      <c r="J15857" s="265">
        <v>-475.87</v>
      </c>
      <c r="K15857" s="83" t="str">
        <f>IFERROR(IFERROR(VLOOKUP(I15857,'DE-PARA'!B:D,3,0),VLOOKUP(I15857,'DE-PARA'!C:D,2,0)),"NÃO ENCONTRADO")</f>
        <v>Pessoal</v>
      </c>
      <c r="L15857" s="50" t="str">
        <f>VLOOKUP(K15857,'Base -Receita-Despesa'!$B:$AS,1,FALSE)</f>
        <v>Pessoal</v>
      </c>
    </row>
    <row r="15858" spans="1:12" x14ac:dyDescent="0.3">
      <c r="A15858" s="82" t="str">
        <f t="shared" si="496"/>
        <v>2019</v>
      </c>
      <c r="B15858" s="260" t="s">
        <v>2228</v>
      </c>
      <c r="C15858" s="261" t="s">
        <v>138</v>
      </c>
      <c r="D15858" s="74" t="str">
        <f t="shared" si="495"/>
        <v>nov/2019</v>
      </c>
      <c r="E15858" s="264">
        <v>43777</v>
      </c>
      <c r="F15858" s="262" t="s">
        <v>4873</v>
      </c>
      <c r="G15858" s="262" t="s">
        <v>2229</v>
      </c>
      <c r="H15858" s="265" t="s">
        <v>4853</v>
      </c>
      <c r="I15858" s="270" t="s">
        <v>1979</v>
      </c>
      <c r="J15858" s="265">
        <v>-108</v>
      </c>
      <c r="K15858" s="83" t="str">
        <f>IFERROR(IFERROR(VLOOKUP(I15858,'DE-PARA'!B:D,3,0),VLOOKUP(I15858,'DE-PARA'!C:D,2,0)),"NÃO ENCONTRADO")</f>
        <v>Pessoal</v>
      </c>
      <c r="L15858" s="50" t="str">
        <f>VLOOKUP(K15858,'Base -Receita-Despesa'!$B:$AS,1,FALSE)</f>
        <v>Pessoal</v>
      </c>
    </row>
    <row r="15859" spans="1:12" x14ac:dyDescent="0.3">
      <c r="A15859" s="82" t="str">
        <f t="shared" si="496"/>
        <v>2019</v>
      </c>
      <c r="B15859" s="260" t="s">
        <v>2228</v>
      </c>
      <c r="C15859" s="261" t="s">
        <v>138</v>
      </c>
      <c r="D15859" s="74" t="str">
        <f t="shared" si="495"/>
        <v>nov/2019</v>
      </c>
      <c r="E15859" s="264">
        <v>43777</v>
      </c>
      <c r="F15859" s="262" t="s">
        <v>4873</v>
      </c>
      <c r="G15859" s="262" t="s">
        <v>2229</v>
      </c>
      <c r="H15859" s="265" t="s">
        <v>4851</v>
      </c>
      <c r="I15859" s="270" t="s">
        <v>1979</v>
      </c>
      <c r="J15859" s="265">
        <v>-190.43</v>
      </c>
      <c r="K15859" s="83" t="str">
        <f>IFERROR(IFERROR(VLOOKUP(I15859,'DE-PARA'!B:D,3,0),VLOOKUP(I15859,'DE-PARA'!C:D,2,0)),"NÃO ENCONTRADO")</f>
        <v>Pessoal</v>
      </c>
      <c r="L15859" s="50" t="str">
        <f>VLOOKUP(K15859,'Base -Receita-Despesa'!$B:$AS,1,FALSE)</f>
        <v>Pessoal</v>
      </c>
    </row>
    <row r="15860" spans="1:12" x14ac:dyDescent="0.3">
      <c r="A15860" s="82" t="str">
        <f t="shared" si="496"/>
        <v>2019</v>
      </c>
      <c r="B15860" s="260" t="s">
        <v>2228</v>
      </c>
      <c r="C15860" s="261" t="s">
        <v>138</v>
      </c>
      <c r="D15860" s="74" t="str">
        <f t="shared" si="495"/>
        <v>nov/2019</v>
      </c>
      <c r="E15860" s="264">
        <v>43777</v>
      </c>
      <c r="F15860" s="262" t="s">
        <v>4873</v>
      </c>
      <c r="G15860" s="262" t="s">
        <v>2229</v>
      </c>
      <c r="H15860" s="265" t="s">
        <v>4852</v>
      </c>
      <c r="I15860" s="270" t="s">
        <v>1979</v>
      </c>
      <c r="J15860" s="265">
        <v>-170.71</v>
      </c>
      <c r="K15860" s="83" t="str">
        <f>IFERROR(IFERROR(VLOOKUP(I15860,'DE-PARA'!B:D,3,0),VLOOKUP(I15860,'DE-PARA'!C:D,2,0)),"NÃO ENCONTRADO")</f>
        <v>Pessoal</v>
      </c>
      <c r="L15860" s="50" t="str">
        <f>VLOOKUP(K15860,'Base -Receita-Despesa'!$B:$AS,1,FALSE)</f>
        <v>Pessoal</v>
      </c>
    </row>
    <row r="15861" spans="1:12" x14ac:dyDescent="0.3">
      <c r="A15861" s="82" t="str">
        <f t="shared" si="496"/>
        <v>2019</v>
      </c>
      <c r="B15861" s="260" t="s">
        <v>2228</v>
      </c>
      <c r="C15861" s="261" t="s">
        <v>138</v>
      </c>
      <c r="D15861" s="74" t="str">
        <f t="shared" si="495"/>
        <v>nov/2019</v>
      </c>
      <c r="E15861" s="264">
        <v>43777</v>
      </c>
      <c r="F15861" s="262" t="s">
        <v>4873</v>
      </c>
      <c r="G15861" s="262" t="s">
        <v>2229</v>
      </c>
      <c r="H15861" s="265" t="s">
        <v>4828</v>
      </c>
      <c r="I15861" s="270" t="s">
        <v>1979</v>
      </c>
      <c r="J15861" s="265">
        <v>-165.27</v>
      </c>
      <c r="K15861" s="83" t="str">
        <f>IFERROR(IFERROR(VLOOKUP(I15861,'DE-PARA'!B:D,3,0),VLOOKUP(I15861,'DE-PARA'!C:D,2,0)),"NÃO ENCONTRADO")</f>
        <v>Pessoal</v>
      </c>
      <c r="L15861" s="50" t="str">
        <f>VLOOKUP(K15861,'Base -Receita-Despesa'!$B:$AS,1,FALSE)</f>
        <v>Pessoal</v>
      </c>
    </row>
    <row r="15862" spans="1:12" x14ac:dyDescent="0.3">
      <c r="A15862" s="82" t="str">
        <f t="shared" si="496"/>
        <v>2019</v>
      </c>
      <c r="B15862" s="260" t="s">
        <v>2228</v>
      </c>
      <c r="C15862" s="261" t="s">
        <v>138</v>
      </c>
      <c r="D15862" s="74" t="str">
        <f t="shared" si="495"/>
        <v>nov/2019</v>
      </c>
      <c r="E15862" s="264">
        <v>43777</v>
      </c>
      <c r="F15862" s="262" t="s">
        <v>4873</v>
      </c>
      <c r="G15862" s="262" t="s">
        <v>2229</v>
      </c>
      <c r="H15862" s="265" t="s">
        <v>4862</v>
      </c>
      <c r="I15862" s="270" t="s">
        <v>1979</v>
      </c>
      <c r="J15862" s="265">
        <v>-233.76</v>
      </c>
      <c r="K15862" s="83" t="str">
        <f>IFERROR(IFERROR(VLOOKUP(I15862,'DE-PARA'!B:D,3,0),VLOOKUP(I15862,'DE-PARA'!C:D,2,0)),"NÃO ENCONTRADO")</f>
        <v>Pessoal</v>
      </c>
      <c r="L15862" s="50" t="str">
        <f>VLOOKUP(K15862,'Base -Receita-Despesa'!$B:$AS,1,FALSE)</f>
        <v>Pessoal</v>
      </c>
    </row>
    <row r="15863" spans="1:12" x14ac:dyDescent="0.3">
      <c r="A15863" s="82" t="str">
        <f t="shared" si="496"/>
        <v>2019</v>
      </c>
      <c r="B15863" s="260" t="s">
        <v>2228</v>
      </c>
      <c r="C15863" s="261" t="s">
        <v>138</v>
      </c>
      <c r="D15863" s="74" t="str">
        <f t="shared" si="495"/>
        <v>nov/2019</v>
      </c>
      <c r="E15863" s="264">
        <v>43777</v>
      </c>
      <c r="F15863" s="262" t="s">
        <v>4873</v>
      </c>
      <c r="G15863" s="262" t="s">
        <v>2229</v>
      </c>
      <c r="H15863" s="265" t="s">
        <v>4849</v>
      </c>
      <c r="I15863" s="270" t="s">
        <v>1979</v>
      </c>
      <c r="J15863" s="265">
        <v>-108</v>
      </c>
      <c r="K15863" s="83" t="str">
        <f>IFERROR(IFERROR(VLOOKUP(I15863,'DE-PARA'!B:D,3,0),VLOOKUP(I15863,'DE-PARA'!C:D,2,0)),"NÃO ENCONTRADO")</f>
        <v>Pessoal</v>
      </c>
      <c r="L15863" s="50" t="str">
        <f>VLOOKUP(K15863,'Base -Receita-Despesa'!$B:$AS,1,FALSE)</f>
        <v>Pessoal</v>
      </c>
    </row>
    <row r="15864" spans="1:12" x14ac:dyDescent="0.3">
      <c r="A15864" s="82" t="str">
        <f t="shared" si="496"/>
        <v>2019</v>
      </c>
      <c r="B15864" s="260" t="s">
        <v>2228</v>
      </c>
      <c r="C15864" s="261" t="s">
        <v>138</v>
      </c>
      <c r="D15864" s="74" t="str">
        <f t="shared" si="495"/>
        <v>nov/2019</v>
      </c>
      <c r="E15864" s="264">
        <v>43777</v>
      </c>
      <c r="F15864" s="262" t="s">
        <v>4873</v>
      </c>
      <c r="G15864" s="262" t="s">
        <v>2229</v>
      </c>
      <c r="H15864" s="265" t="s">
        <v>4854</v>
      </c>
      <c r="I15864" s="270" t="s">
        <v>1979</v>
      </c>
      <c r="J15864" s="265">
        <v>-191.77</v>
      </c>
      <c r="K15864" s="83" t="str">
        <f>IFERROR(IFERROR(VLOOKUP(I15864,'DE-PARA'!B:D,3,0),VLOOKUP(I15864,'DE-PARA'!C:D,2,0)),"NÃO ENCONTRADO")</f>
        <v>Pessoal</v>
      </c>
      <c r="L15864" s="50" t="str">
        <f>VLOOKUP(K15864,'Base -Receita-Despesa'!$B:$AS,1,FALSE)</f>
        <v>Pessoal</v>
      </c>
    </row>
    <row r="15865" spans="1:12" x14ac:dyDescent="0.3">
      <c r="A15865" s="82" t="str">
        <f t="shared" si="496"/>
        <v>2019</v>
      </c>
      <c r="B15865" s="260" t="s">
        <v>2228</v>
      </c>
      <c r="C15865" s="261" t="s">
        <v>138</v>
      </c>
      <c r="D15865" s="74" t="str">
        <f t="shared" si="495"/>
        <v>nov/2019</v>
      </c>
      <c r="E15865" s="264">
        <v>43777</v>
      </c>
      <c r="F15865" s="262" t="s">
        <v>4873</v>
      </c>
      <c r="G15865" s="262" t="s">
        <v>2229</v>
      </c>
      <c r="H15865" s="265" t="s">
        <v>4878</v>
      </c>
      <c r="I15865" s="270" t="s">
        <v>1979</v>
      </c>
      <c r="J15865" s="265">
        <v>-125.8</v>
      </c>
      <c r="K15865" s="83" t="str">
        <f>IFERROR(IFERROR(VLOOKUP(I15865,'DE-PARA'!B:D,3,0),VLOOKUP(I15865,'DE-PARA'!C:D,2,0)),"NÃO ENCONTRADO")</f>
        <v>Pessoal</v>
      </c>
      <c r="L15865" s="50" t="str">
        <f>VLOOKUP(K15865,'Base -Receita-Despesa'!$B:$AS,1,FALSE)</f>
        <v>Pessoal</v>
      </c>
    </row>
    <row r="15866" spans="1:12" x14ac:dyDescent="0.3">
      <c r="A15866" s="82" t="str">
        <f t="shared" si="496"/>
        <v>2019</v>
      </c>
      <c r="B15866" s="260" t="s">
        <v>2228</v>
      </c>
      <c r="C15866" s="261" t="s">
        <v>138</v>
      </c>
      <c r="D15866" s="74" t="str">
        <f t="shared" si="495"/>
        <v>nov/2019</v>
      </c>
      <c r="E15866" s="264">
        <v>43777</v>
      </c>
      <c r="F15866" s="262" t="s">
        <v>4873</v>
      </c>
      <c r="G15866" s="262" t="s">
        <v>2229</v>
      </c>
      <c r="H15866" s="265" t="s">
        <v>4861</v>
      </c>
      <c r="I15866" s="270" t="s">
        <v>1979</v>
      </c>
      <c r="J15866" s="265">
        <v>-109.67</v>
      </c>
      <c r="K15866" s="83" t="str">
        <f>IFERROR(IFERROR(VLOOKUP(I15866,'DE-PARA'!B:D,3,0),VLOOKUP(I15866,'DE-PARA'!C:D,2,0)),"NÃO ENCONTRADO")</f>
        <v>Pessoal</v>
      </c>
      <c r="L15866" s="50" t="str">
        <f>VLOOKUP(K15866,'Base -Receita-Despesa'!$B:$AS,1,FALSE)</f>
        <v>Pessoal</v>
      </c>
    </row>
    <row r="15867" spans="1:12" x14ac:dyDescent="0.3">
      <c r="A15867" s="82" t="str">
        <f t="shared" si="496"/>
        <v>2019</v>
      </c>
      <c r="B15867" s="260" t="s">
        <v>2228</v>
      </c>
      <c r="C15867" s="261" t="s">
        <v>138</v>
      </c>
      <c r="D15867" s="74" t="str">
        <f t="shared" si="495"/>
        <v>nov/2019</v>
      </c>
      <c r="E15867" s="264">
        <v>43777</v>
      </c>
      <c r="F15867" s="262" t="s">
        <v>4873</v>
      </c>
      <c r="G15867" s="262" t="s">
        <v>2229</v>
      </c>
      <c r="H15867" s="265" t="s">
        <v>4839</v>
      </c>
      <c r="I15867" s="270" t="s">
        <v>1979</v>
      </c>
      <c r="J15867" s="265">
        <v>-192.6</v>
      </c>
      <c r="K15867" s="83" t="str">
        <f>IFERROR(IFERROR(VLOOKUP(I15867,'DE-PARA'!B:D,3,0),VLOOKUP(I15867,'DE-PARA'!C:D,2,0)),"NÃO ENCONTRADO")</f>
        <v>Pessoal</v>
      </c>
      <c r="L15867" s="50" t="str">
        <f>VLOOKUP(K15867,'Base -Receita-Despesa'!$B:$AS,1,FALSE)</f>
        <v>Pessoal</v>
      </c>
    </row>
    <row r="15868" spans="1:12" x14ac:dyDescent="0.3">
      <c r="A15868" s="82" t="str">
        <f t="shared" si="496"/>
        <v>2019</v>
      </c>
      <c r="B15868" s="260" t="s">
        <v>2228</v>
      </c>
      <c r="C15868" s="261" t="s">
        <v>138</v>
      </c>
      <c r="D15868" s="74" t="str">
        <f t="shared" si="495"/>
        <v>nov/2019</v>
      </c>
      <c r="E15868" s="264">
        <v>43777</v>
      </c>
      <c r="F15868" s="262" t="s">
        <v>4873</v>
      </c>
      <c r="G15868" s="262" t="s">
        <v>2229</v>
      </c>
      <c r="H15868" s="265" t="s">
        <v>4841</v>
      </c>
      <c r="I15868" s="270" t="s">
        <v>1979</v>
      </c>
      <c r="J15868" s="265">
        <v>-198.56</v>
      </c>
      <c r="K15868" s="83" t="str">
        <f>IFERROR(IFERROR(VLOOKUP(I15868,'DE-PARA'!B:D,3,0),VLOOKUP(I15868,'DE-PARA'!C:D,2,0)),"NÃO ENCONTRADO")</f>
        <v>Pessoal</v>
      </c>
      <c r="L15868" s="50" t="str">
        <f>VLOOKUP(K15868,'Base -Receita-Despesa'!$B:$AS,1,FALSE)</f>
        <v>Pessoal</v>
      </c>
    </row>
    <row r="15869" spans="1:12" x14ac:dyDescent="0.3">
      <c r="A15869" s="82" t="str">
        <f t="shared" si="496"/>
        <v>2019</v>
      </c>
      <c r="B15869" s="260" t="s">
        <v>2228</v>
      </c>
      <c r="C15869" s="261" t="s">
        <v>138</v>
      </c>
      <c r="D15869" s="74" t="str">
        <f t="shared" si="495"/>
        <v>nov/2019</v>
      </c>
      <c r="E15869" s="264">
        <v>43777</v>
      </c>
      <c r="F15869" s="262" t="s">
        <v>4873</v>
      </c>
      <c r="G15869" s="262" t="s">
        <v>2229</v>
      </c>
      <c r="H15869" s="265" t="s">
        <v>4831</v>
      </c>
      <c r="I15869" s="270" t="s">
        <v>1979</v>
      </c>
      <c r="J15869" s="265">
        <v>-162</v>
      </c>
      <c r="K15869" s="83" t="str">
        <f>IFERROR(IFERROR(VLOOKUP(I15869,'DE-PARA'!B:D,3,0),VLOOKUP(I15869,'DE-PARA'!C:D,2,0)),"NÃO ENCONTRADO")</f>
        <v>Pessoal</v>
      </c>
      <c r="L15869" s="50" t="str">
        <f>VLOOKUP(K15869,'Base -Receita-Despesa'!$B:$AS,1,FALSE)</f>
        <v>Pessoal</v>
      </c>
    </row>
    <row r="15870" spans="1:12" x14ac:dyDescent="0.3">
      <c r="A15870" s="82" t="str">
        <f t="shared" si="496"/>
        <v>2019</v>
      </c>
      <c r="B15870" s="260" t="s">
        <v>2228</v>
      </c>
      <c r="C15870" s="261" t="s">
        <v>138</v>
      </c>
      <c r="D15870" s="74" t="str">
        <f t="shared" si="495"/>
        <v>nov/2019</v>
      </c>
      <c r="E15870" s="264">
        <v>43777</v>
      </c>
      <c r="F15870" s="262" t="s">
        <v>4873</v>
      </c>
      <c r="G15870" s="262" t="s">
        <v>2229</v>
      </c>
      <c r="H15870" s="265" t="s">
        <v>4840</v>
      </c>
      <c r="I15870" s="270" t="s">
        <v>1979</v>
      </c>
      <c r="J15870" s="265">
        <v>-401.06</v>
      </c>
      <c r="K15870" s="83" t="str">
        <f>IFERROR(IFERROR(VLOOKUP(I15870,'DE-PARA'!B:D,3,0),VLOOKUP(I15870,'DE-PARA'!C:D,2,0)),"NÃO ENCONTRADO")</f>
        <v>Pessoal</v>
      </c>
      <c r="L15870" s="50" t="str">
        <f>VLOOKUP(K15870,'Base -Receita-Despesa'!$B:$AS,1,FALSE)</f>
        <v>Pessoal</v>
      </c>
    </row>
    <row r="15871" spans="1:12" x14ac:dyDescent="0.3">
      <c r="A15871" s="82" t="str">
        <f t="shared" si="496"/>
        <v>2019</v>
      </c>
      <c r="B15871" s="260" t="s">
        <v>2228</v>
      </c>
      <c r="C15871" s="261" t="s">
        <v>138</v>
      </c>
      <c r="D15871" s="74" t="str">
        <f t="shared" si="495"/>
        <v>nov/2019</v>
      </c>
      <c r="E15871" s="264">
        <v>43777</v>
      </c>
      <c r="F15871" s="262" t="s">
        <v>4873</v>
      </c>
      <c r="G15871" s="262" t="s">
        <v>2229</v>
      </c>
      <c r="H15871" s="265" t="s">
        <v>4858</v>
      </c>
      <c r="I15871" s="270" t="s">
        <v>1979</v>
      </c>
      <c r="J15871" s="265">
        <v>-212.56</v>
      </c>
      <c r="K15871" s="83" t="str">
        <f>IFERROR(IFERROR(VLOOKUP(I15871,'DE-PARA'!B:D,3,0),VLOOKUP(I15871,'DE-PARA'!C:D,2,0)),"NÃO ENCONTRADO")</f>
        <v>Pessoal</v>
      </c>
      <c r="L15871" s="50" t="str">
        <f>VLOOKUP(K15871,'Base -Receita-Despesa'!$B:$AS,1,FALSE)</f>
        <v>Pessoal</v>
      </c>
    </row>
    <row r="15872" spans="1:12" x14ac:dyDescent="0.3">
      <c r="A15872" s="82" t="str">
        <f t="shared" si="496"/>
        <v>2019</v>
      </c>
      <c r="B15872" s="260" t="s">
        <v>2228</v>
      </c>
      <c r="C15872" s="261" t="s">
        <v>138</v>
      </c>
      <c r="D15872" s="74" t="str">
        <f t="shared" si="495"/>
        <v>nov/2019</v>
      </c>
      <c r="E15872" s="264">
        <v>43777</v>
      </c>
      <c r="F15872" s="262" t="s">
        <v>4873</v>
      </c>
      <c r="G15872" s="262" t="s">
        <v>2229</v>
      </c>
      <c r="H15872" s="265" t="s">
        <v>4874</v>
      </c>
      <c r="I15872" s="270" t="s">
        <v>1979</v>
      </c>
      <c r="J15872" s="265">
        <v>-167.83</v>
      </c>
      <c r="K15872" s="83" t="str">
        <f>IFERROR(IFERROR(VLOOKUP(I15872,'DE-PARA'!B:D,3,0),VLOOKUP(I15872,'DE-PARA'!C:D,2,0)),"NÃO ENCONTRADO")</f>
        <v>Pessoal</v>
      </c>
      <c r="L15872" s="50" t="str">
        <f>VLOOKUP(K15872,'Base -Receita-Despesa'!$B:$AS,1,FALSE)</f>
        <v>Pessoal</v>
      </c>
    </row>
    <row r="15873" spans="1:12" x14ac:dyDescent="0.3">
      <c r="A15873" s="82" t="str">
        <f t="shared" si="496"/>
        <v>2019</v>
      </c>
      <c r="B15873" s="260" t="s">
        <v>2228</v>
      </c>
      <c r="C15873" s="261" t="s">
        <v>138</v>
      </c>
      <c r="D15873" s="74" t="str">
        <f t="shared" si="495"/>
        <v>nov/2019</v>
      </c>
      <c r="E15873" s="264">
        <v>43777</v>
      </c>
      <c r="F15873" s="262" t="s">
        <v>4873</v>
      </c>
      <c r="G15873" s="262" t="s">
        <v>2229</v>
      </c>
      <c r="H15873" s="265" t="s">
        <v>4859</v>
      </c>
      <c r="I15873" s="270" t="s">
        <v>1979</v>
      </c>
      <c r="J15873" s="265">
        <v>-455.27</v>
      </c>
      <c r="K15873" s="83" t="str">
        <f>IFERROR(IFERROR(VLOOKUP(I15873,'DE-PARA'!B:D,3,0),VLOOKUP(I15873,'DE-PARA'!C:D,2,0)),"NÃO ENCONTRADO")</f>
        <v>Pessoal</v>
      </c>
      <c r="L15873" s="50" t="str">
        <f>VLOOKUP(K15873,'Base -Receita-Despesa'!$B:$AS,1,FALSE)</f>
        <v>Pessoal</v>
      </c>
    </row>
    <row r="15874" spans="1:12" x14ac:dyDescent="0.3">
      <c r="A15874" s="82" t="str">
        <f t="shared" si="496"/>
        <v>2019</v>
      </c>
      <c r="B15874" s="260" t="s">
        <v>2228</v>
      </c>
      <c r="C15874" s="261" t="s">
        <v>138</v>
      </c>
      <c r="D15874" s="74" t="str">
        <f t="shared" si="495"/>
        <v>nov/2019</v>
      </c>
      <c r="E15874" s="264">
        <v>43777</v>
      </c>
      <c r="F15874" s="262" t="s">
        <v>4873</v>
      </c>
      <c r="G15874" s="262" t="s">
        <v>2229</v>
      </c>
      <c r="H15874" s="265" t="s">
        <v>2458</v>
      </c>
      <c r="I15874" s="270" t="s">
        <v>1979</v>
      </c>
      <c r="J15874" s="265">
        <v>-520.14</v>
      </c>
      <c r="K15874" s="83" t="str">
        <f>IFERROR(IFERROR(VLOOKUP(I15874,'DE-PARA'!B:D,3,0),VLOOKUP(I15874,'DE-PARA'!C:D,2,0)),"NÃO ENCONTRADO")</f>
        <v>Pessoal</v>
      </c>
      <c r="L15874" s="50" t="str">
        <f>VLOOKUP(K15874,'Base -Receita-Despesa'!$B:$AS,1,FALSE)</f>
        <v>Pessoal</v>
      </c>
    </row>
    <row r="15875" spans="1:12" x14ac:dyDescent="0.3">
      <c r="A15875" s="82" t="str">
        <f t="shared" si="496"/>
        <v>2019</v>
      </c>
      <c r="B15875" s="260" t="s">
        <v>2228</v>
      </c>
      <c r="C15875" s="261" t="s">
        <v>138</v>
      </c>
      <c r="D15875" s="74" t="str">
        <f t="shared" si="495"/>
        <v>nov/2019</v>
      </c>
      <c r="E15875" s="264">
        <v>43777</v>
      </c>
      <c r="F15875" s="262" t="s">
        <v>4873</v>
      </c>
      <c r="G15875" s="262" t="s">
        <v>2229</v>
      </c>
      <c r="H15875" s="265" t="s">
        <v>4837</v>
      </c>
      <c r="I15875" s="270" t="s">
        <v>1979</v>
      </c>
      <c r="J15875" s="265">
        <v>-198.56</v>
      </c>
      <c r="K15875" s="83" t="str">
        <f>IFERROR(IFERROR(VLOOKUP(I15875,'DE-PARA'!B:D,3,0),VLOOKUP(I15875,'DE-PARA'!C:D,2,0)),"NÃO ENCONTRADO")</f>
        <v>Pessoal</v>
      </c>
      <c r="L15875" s="50" t="str">
        <f>VLOOKUP(K15875,'Base -Receita-Despesa'!$B:$AS,1,FALSE)</f>
        <v>Pessoal</v>
      </c>
    </row>
    <row r="15876" spans="1:12" x14ac:dyDescent="0.3">
      <c r="A15876" s="82" t="str">
        <f t="shared" si="496"/>
        <v>2019</v>
      </c>
      <c r="B15876" s="260" t="s">
        <v>2228</v>
      </c>
      <c r="C15876" s="261" t="s">
        <v>138</v>
      </c>
      <c r="D15876" s="74" t="str">
        <f t="shared" ref="D15876:D15939" si="497">TEXT(E15876,"mmm/aaaa")</f>
        <v>nov/2019</v>
      </c>
      <c r="E15876" s="264">
        <v>43777</v>
      </c>
      <c r="F15876" s="262" t="s">
        <v>4873</v>
      </c>
      <c r="G15876" s="262" t="s">
        <v>2229</v>
      </c>
      <c r="H15876" s="265" t="s">
        <v>4198</v>
      </c>
      <c r="I15876" s="270" t="s">
        <v>1979</v>
      </c>
      <c r="J15876" s="265">
        <v>-577.42999999999995</v>
      </c>
      <c r="K15876" s="83" t="str">
        <f>IFERROR(IFERROR(VLOOKUP(I15876,'DE-PARA'!B:D,3,0),VLOOKUP(I15876,'DE-PARA'!C:D,2,0)),"NÃO ENCONTRADO")</f>
        <v>Pessoal</v>
      </c>
      <c r="L15876" s="50" t="str">
        <f>VLOOKUP(K15876,'Base -Receita-Despesa'!$B:$AS,1,FALSE)</f>
        <v>Pessoal</v>
      </c>
    </row>
    <row r="15877" spans="1:12" x14ac:dyDescent="0.3">
      <c r="A15877" s="82" t="str">
        <f t="shared" si="496"/>
        <v>2019</v>
      </c>
      <c r="B15877" s="260" t="s">
        <v>2228</v>
      </c>
      <c r="C15877" s="261" t="s">
        <v>138</v>
      </c>
      <c r="D15877" s="74" t="str">
        <f t="shared" si="497"/>
        <v>nov/2019</v>
      </c>
      <c r="E15877" s="264">
        <v>43777</v>
      </c>
      <c r="F15877" s="262" t="s">
        <v>4873</v>
      </c>
      <c r="G15877" s="262" t="s">
        <v>2229</v>
      </c>
      <c r="H15877" s="265" t="s">
        <v>4857</v>
      </c>
      <c r="I15877" s="270" t="s">
        <v>1979</v>
      </c>
      <c r="J15877" s="265">
        <v>-198.56</v>
      </c>
      <c r="K15877" s="83" t="str">
        <f>IFERROR(IFERROR(VLOOKUP(I15877,'DE-PARA'!B:D,3,0),VLOOKUP(I15877,'DE-PARA'!C:D,2,0)),"NÃO ENCONTRADO")</f>
        <v>Pessoal</v>
      </c>
      <c r="L15877" s="50" t="str">
        <f>VLOOKUP(K15877,'Base -Receita-Despesa'!$B:$AS,1,FALSE)</f>
        <v>Pessoal</v>
      </c>
    </row>
    <row r="15878" spans="1:12" x14ac:dyDescent="0.3">
      <c r="A15878" s="82" t="str">
        <f t="shared" si="496"/>
        <v>2019</v>
      </c>
      <c r="B15878" s="260" t="s">
        <v>2228</v>
      </c>
      <c r="C15878" s="261" t="s">
        <v>138</v>
      </c>
      <c r="D15878" s="74" t="str">
        <f t="shared" si="497"/>
        <v>nov/2019</v>
      </c>
      <c r="E15878" s="264">
        <v>43777</v>
      </c>
      <c r="F15878" s="262" t="s">
        <v>4873</v>
      </c>
      <c r="G15878" s="262" t="s">
        <v>2229</v>
      </c>
      <c r="H15878" s="265" t="s">
        <v>4856</v>
      </c>
      <c r="I15878" s="270" t="s">
        <v>1979</v>
      </c>
      <c r="J15878" s="265">
        <v>-109.67</v>
      </c>
      <c r="K15878" s="83" t="str">
        <f>IFERROR(IFERROR(VLOOKUP(I15878,'DE-PARA'!B:D,3,0),VLOOKUP(I15878,'DE-PARA'!C:D,2,0)),"NÃO ENCONTRADO")</f>
        <v>Pessoal</v>
      </c>
      <c r="L15878" s="50" t="str">
        <f>VLOOKUP(K15878,'Base -Receita-Despesa'!$B:$AS,1,FALSE)</f>
        <v>Pessoal</v>
      </c>
    </row>
    <row r="15879" spans="1:12" x14ac:dyDescent="0.3">
      <c r="A15879" s="82" t="str">
        <f t="shared" si="496"/>
        <v>2019</v>
      </c>
      <c r="B15879" s="260" t="s">
        <v>2228</v>
      </c>
      <c r="C15879" s="261" t="s">
        <v>138</v>
      </c>
      <c r="D15879" s="74" t="str">
        <f t="shared" si="497"/>
        <v>nov/2019</v>
      </c>
      <c r="E15879" s="264">
        <v>43777</v>
      </c>
      <c r="F15879" s="262" t="s">
        <v>4873</v>
      </c>
      <c r="G15879" s="262" t="s">
        <v>2229</v>
      </c>
      <c r="H15879" s="265" t="s">
        <v>4842</v>
      </c>
      <c r="I15879" s="270" t="s">
        <v>1979</v>
      </c>
      <c r="J15879" s="265">
        <v>-488.73</v>
      </c>
      <c r="K15879" s="83" t="str">
        <f>IFERROR(IFERROR(VLOOKUP(I15879,'DE-PARA'!B:D,3,0),VLOOKUP(I15879,'DE-PARA'!C:D,2,0)),"NÃO ENCONTRADO")</f>
        <v>Pessoal</v>
      </c>
      <c r="L15879" s="50" t="str">
        <f>VLOOKUP(K15879,'Base -Receita-Despesa'!$B:$AS,1,FALSE)</f>
        <v>Pessoal</v>
      </c>
    </row>
    <row r="15880" spans="1:12" x14ac:dyDescent="0.3">
      <c r="A15880" s="82" t="str">
        <f t="shared" si="496"/>
        <v>2019</v>
      </c>
      <c r="B15880" s="260" t="s">
        <v>2228</v>
      </c>
      <c r="C15880" s="261" t="s">
        <v>138</v>
      </c>
      <c r="D15880" s="74" t="str">
        <f t="shared" si="497"/>
        <v>nov/2019</v>
      </c>
      <c r="E15880" s="264">
        <v>43777</v>
      </c>
      <c r="F15880" s="262" t="s">
        <v>4873</v>
      </c>
      <c r="G15880" s="262" t="s">
        <v>2229</v>
      </c>
      <c r="H15880" s="265" t="s">
        <v>4829</v>
      </c>
      <c r="I15880" s="270" t="s">
        <v>1979</v>
      </c>
      <c r="J15880" s="265">
        <v>-233.76</v>
      </c>
      <c r="K15880" s="83" t="str">
        <f>IFERROR(IFERROR(VLOOKUP(I15880,'DE-PARA'!B:D,3,0),VLOOKUP(I15880,'DE-PARA'!C:D,2,0)),"NÃO ENCONTRADO")</f>
        <v>Pessoal</v>
      </c>
      <c r="L15880" s="50" t="str">
        <f>VLOOKUP(K15880,'Base -Receita-Despesa'!$B:$AS,1,FALSE)</f>
        <v>Pessoal</v>
      </c>
    </row>
    <row r="15881" spans="1:12" x14ac:dyDescent="0.3">
      <c r="A15881" s="82" t="str">
        <f t="shared" si="496"/>
        <v>2019</v>
      </c>
      <c r="B15881" s="260" t="s">
        <v>2228</v>
      </c>
      <c r="C15881" s="261" t="s">
        <v>138</v>
      </c>
      <c r="D15881" s="74" t="str">
        <f t="shared" si="497"/>
        <v>nov/2019</v>
      </c>
      <c r="E15881" s="264">
        <v>43777</v>
      </c>
      <c r="F15881" s="262" t="s">
        <v>4873</v>
      </c>
      <c r="G15881" s="262" t="s">
        <v>2229</v>
      </c>
      <c r="H15881" s="265" t="s">
        <v>4863</v>
      </c>
      <c r="I15881" s="270" t="s">
        <v>1979</v>
      </c>
      <c r="J15881" s="265">
        <v>-212.55</v>
      </c>
      <c r="K15881" s="83" t="str">
        <f>IFERROR(IFERROR(VLOOKUP(I15881,'DE-PARA'!B:D,3,0),VLOOKUP(I15881,'DE-PARA'!C:D,2,0)),"NÃO ENCONTRADO")</f>
        <v>Pessoal</v>
      </c>
      <c r="L15881" s="50" t="str">
        <f>VLOOKUP(K15881,'Base -Receita-Despesa'!$B:$AS,1,FALSE)</f>
        <v>Pessoal</v>
      </c>
    </row>
    <row r="15882" spans="1:12" x14ac:dyDescent="0.3">
      <c r="A15882" s="82" t="str">
        <f t="shared" si="496"/>
        <v>2019</v>
      </c>
      <c r="B15882" s="260" t="s">
        <v>2228</v>
      </c>
      <c r="C15882" s="261" t="s">
        <v>138</v>
      </c>
      <c r="D15882" s="74" t="str">
        <f t="shared" si="497"/>
        <v>nov/2019</v>
      </c>
      <c r="E15882" s="264">
        <v>43777</v>
      </c>
      <c r="F15882" s="262" t="s">
        <v>4873</v>
      </c>
      <c r="G15882" s="262" t="s">
        <v>2229</v>
      </c>
      <c r="H15882" s="265" t="s">
        <v>4864</v>
      </c>
      <c r="I15882" s="270" t="s">
        <v>1979</v>
      </c>
      <c r="J15882" s="265">
        <v>-212.56</v>
      </c>
      <c r="K15882" s="83" t="str">
        <f>IFERROR(IFERROR(VLOOKUP(I15882,'DE-PARA'!B:D,3,0),VLOOKUP(I15882,'DE-PARA'!C:D,2,0)),"NÃO ENCONTRADO")</f>
        <v>Pessoal</v>
      </c>
      <c r="L15882" s="50" t="str">
        <f>VLOOKUP(K15882,'Base -Receita-Despesa'!$B:$AS,1,FALSE)</f>
        <v>Pessoal</v>
      </c>
    </row>
    <row r="15883" spans="1:12" x14ac:dyDescent="0.3">
      <c r="A15883" s="82" t="str">
        <f t="shared" si="496"/>
        <v>2019</v>
      </c>
      <c r="B15883" s="260" t="s">
        <v>2228</v>
      </c>
      <c r="C15883" s="261" t="s">
        <v>138</v>
      </c>
      <c r="D15883" s="74" t="str">
        <f t="shared" si="497"/>
        <v>nov/2019</v>
      </c>
      <c r="E15883" s="264">
        <v>43777</v>
      </c>
      <c r="F15883" s="262" t="s">
        <v>4873</v>
      </c>
      <c r="G15883" s="262" t="s">
        <v>2229</v>
      </c>
      <c r="H15883" s="265" t="s">
        <v>4844</v>
      </c>
      <c r="I15883" s="270" t="s">
        <v>1979</v>
      </c>
      <c r="J15883" s="265">
        <v>-205.54</v>
      </c>
      <c r="K15883" s="83" t="str">
        <f>IFERROR(IFERROR(VLOOKUP(I15883,'DE-PARA'!B:D,3,0),VLOOKUP(I15883,'DE-PARA'!C:D,2,0)),"NÃO ENCONTRADO")</f>
        <v>Pessoal</v>
      </c>
      <c r="L15883" s="50" t="str">
        <f>VLOOKUP(K15883,'Base -Receita-Despesa'!$B:$AS,1,FALSE)</f>
        <v>Pessoal</v>
      </c>
    </row>
    <row r="15884" spans="1:12" x14ac:dyDescent="0.3">
      <c r="A15884" s="82" t="str">
        <f t="shared" si="496"/>
        <v>2019</v>
      </c>
      <c r="B15884" s="260" t="s">
        <v>2228</v>
      </c>
      <c r="C15884" s="261" t="s">
        <v>138</v>
      </c>
      <c r="D15884" s="74" t="str">
        <f t="shared" si="497"/>
        <v>nov/2019</v>
      </c>
      <c r="E15884" s="264">
        <v>43777</v>
      </c>
      <c r="F15884" s="262" t="s">
        <v>4873</v>
      </c>
      <c r="G15884" s="262" t="s">
        <v>2229</v>
      </c>
      <c r="H15884" s="265" t="s">
        <v>4525</v>
      </c>
      <c r="I15884" s="270" t="s">
        <v>1979</v>
      </c>
      <c r="J15884" s="266">
        <v>-4240.0600000000004</v>
      </c>
      <c r="K15884" s="83" t="str">
        <f>IFERROR(IFERROR(VLOOKUP(I15884,'DE-PARA'!B:D,3,0),VLOOKUP(I15884,'DE-PARA'!C:D,2,0)),"NÃO ENCONTRADO")</f>
        <v>Pessoal</v>
      </c>
      <c r="L15884" s="50" t="str">
        <f>VLOOKUP(K15884,'Base -Receita-Despesa'!$B:$AS,1,FALSE)</f>
        <v>Pessoal</v>
      </c>
    </row>
    <row r="15885" spans="1:12" x14ac:dyDescent="0.3">
      <c r="A15885" s="82" t="str">
        <f t="shared" si="496"/>
        <v>2019</v>
      </c>
      <c r="B15885" s="260" t="s">
        <v>2228</v>
      </c>
      <c r="C15885" s="261" t="s">
        <v>138</v>
      </c>
      <c r="D15885" s="74" t="str">
        <f t="shared" si="497"/>
        <v>nov/2019</v>
      </c>
      <c r="E15885" s="264">
        <v>43777</v>
      </c>
      <c r="F15885" s="262" t="s">
        <v>4873</v>
      </c>
      <c r="G15885" s="262" t="s">
        <v>2229</v>
      </c>
      <c r="H15885" s="265" t="s">
        <v>3280</v>
      </c>
      <c r="I15885" s="270" t="s">
        <v>1979</v>
      </c>
      <c r="J15885" s="265">
        <v>-682.53</v>
      </c>
      <c r="K15885" s="83" t="str">
        <f>IFERROR(IFERROR(VLOOKUP(I15885,'DE-PARA'!B:D,3,0),VLOOKUP(I15885,'DE-PARA'!C:D,2,0)),"NÃO ENCONTRADO")</f>
        <v>Pessoal</v>
      </c>
      <c r="L15885" s="50" t="str">
        <f>VLOOKUP(K15885,'Base -Receita-Despesa'!$B:$AS,1,FALSE)</f>
        <v>Pessoal</v>
      </c>
    </row>
    <row r="15886" spans="1:12" x14ac:dyDescent="0.3">
      <c r="A15886" s="82" t="str">
        <f t="shared" si="496"/>
        <v>2019</v>
      </c>
      <c r="B15886" s="260" t="s">
        <v>2228</v>
      </c>
      <c r="C15886" s="261" t="s">
        <v>138</v>
      </c>
      <c r="D15886" s="74" t="str">
        <f t="shared" si="497"/>
        <v>nov/2019</v>
      </c>
      <c r="E15886" s="264">
        <v>43777</v>
      </c>
      <c r="F15886" s="262" t="s">
        <v>4873</v>
      </c>
      <c r="G15886" s="262" t="s">
        <v>2229</v>
      </c>
      <c r="H15886" s="265" t="s">
        <v>4850</v>
      </c>
      <c r="I15886" s="270" t="s">
        <v>1979</v>
      </c>
      <c r="J15886" s="265">
        <v>-108</v>
      </c>
      <c r="K15886" s="83" t="str">
        <f>IFERROR(IFERROR(VLOOKUP(I15886,'DE-PARA'!B:D,3,0),VLOOKUP(I15886,'DE-PARA'!C:D,2,0)),"NÃO ENCONTRADO")</f>
        <v>Pessoal</v>
      </c>
      <c r="L15886" s="50" t="str">
        <f>VLOOKUP(K15886,'Base -Receita-Despesa'!$B:$AS,1,FALSE)</f>
        <v>Pessoal</v>
      </c>
    </row>
    <row r="15887" spans="1:12" x14ac:dyDescent="0.3">
      <c r="A15887" s="82" t="str">
        <f t="shared" si="496"/>
        <v>2019</v>
      </c>
      <c r="B15887" s="260" t="s">
        <v>2228</v>
      </c>
      <c r="C15887" s="261" t="s">
        <v>138</v>
      </c>
      <c r="D15887" s="74" t="str">
        <f t="shared" si="497"/>
        <v>nov/2019</v>
      </c>
      <c r="E15887" s="264">
        <v>43777</v>
      </c>
      <c r="F15887" s="262" t="s">
        <v>4873</v>
      </c>
      <c r="G15887" s="262" t="s">
        <v>2229</v>
      </c>
      <c r="H15887" s="265" t="s">
        <v>4855</v>
      </c>
      <c r="I15887" s="270" t="s">
        <v>1979</v>
      </c>
      <c r="J15887" s="265">
        <v>-125.8</v>
      </c>
      <c r="K15887" s="83" t="str">
        <f>IFERROR(IFERROR(VLOOKUP(I15887,'DE-PARA'!B:D,3,0),VLOOKUP(I15887,'DE-PARA'!C:D,2,0)),"NÃO ENCONTRADO")</f>
        <v>Pessoal</v>
      </c>
      <c r="L15887" s="50" t="str">
        <f>VLOOKUP(K15887,'Base -Receita-Despesa'!$B:$AS,1,FALSE)</f>
        <v>Pessoal</v>
      </c>
    </row>
    <row r="15888" spans="1:12" x14ac:dyDescent="0.3">
      <c r="A15888" s="82" t="str">
        <f t="shared" si="496"/>
        <v>2019</v>
      </c>
      <c r="B15888" s="260" t="s">
        <v>2228</v>
      </c>
      <c r="C15888" s="261" t="s">
        <v>138</v>
      </c>
      <c r="D15888" s="74" t="str">
        <f t="shared" si="497"/>
        <v>nov/2019</v>
      </c>
      <c r="E15888" s="264">
        <v>43777</v>
      </c>
      <c r="F15888" s="262" t="s">
        <v>3376</v>
      </c>
      <c r="G15888" s="262" t="s">
        <v>2229</v>
      </c>
      <c r="H15888" s="270" t="s">
        <v>4879</v>
      </c>
      <c r="I15888" s="270" t="s">
        <v>130</v>
      </c>
      <c r="J15888" s="265">
        <v>-22.37</v>
      </c>
      <c r="K15888" s="83" t="str">
        <f>IFERROR(IFERROR(VLOOKUP(I15888,'DE-PARA'!B:D,3,0),VLOOKUP(I15888,'DE-PARA'!C:D,2,0)),"NÃO ENCONTRADO")</f>
        <v>Rescisões Trabalhistas</v>
      </c>
      <c r="L15888" s="50" t="str">
        <f>VLOOKUP(K15888,'Base -Receita-Despesa'!$B:$AS,1,FALSE)</f>
        <v>Rescisões Trabalhistas</v>
      </c>
    </row>
    <row r="15889" spans="1:12" x14ac:dyDescent="0.3">
      <c r="A15889" s="82" t="str">
        <f t="shared" si="496"/>
        <v>2019</v>
      </c>
      <c r="B15889" s="260" t="s">
        <v>2228</v>
      </c>
      <c r="C15889" s="261" t="s">
        <v>138</v>
      </c>
      <c r="D15889" s="74" t="str">
        <f t="shared" si="497"/>
        <v>nov/2019</v>
      </c>
      <c r="E15889" s="264">
        <v>43777</v>
      </c>
      <c r="F15889" s="262" t="s">
        <v>3376</v>
      </c>
      <c r="G15889" s="262" t="s">
        <v>2229</v>
      </c>
      <c r="H15889" s="344" t="s">
        <v>4880</v>
      </c>
      <c r="I15889" s="270" t="s">
        <v>130</v>
      </c>
      <c r="J15889" s="265">
        <v>-644.70000000000005</v>
      </c>
      <c r="K15889" s="83" t="str">
        <f>IFERROR(IFERROR(VLOOKUP(I15889,'DE-PARA'!B:D,3,0),VLOOKUP(I15889,'DE-PARA'!C:D,2,0)),"NÃO ENCONTRADO")</f>
        <v>Rescisões Trabalhistas</v>
      </c>
      <c r="L15889" s="50" t="str">
        <f>VLOOKUP(K15889,'Base -Receita-Despesa'!$B:$AS,1,FALSE)</f>
        <v>Rescisões Trabalhistas</v>
      </c>
    </row>
    <row r="15890" spans="1:12" x14ac:dyDescent="0.3">
      <c r="A15890" s="82" t="str">
        <f t="shared" si="496"/>
        <v>2019</v>
      </c>
      <c r="B15890" s="260" t="s">
        <v>2228</v>
      </c>
      <c r="C15890" s="261" t="s">
        <v>138</v>
      </c>
      <c r="D15890" s="74" t="str">
        <f t="shared" si="497"/>
        <v>nov/2019</v>
      </c>
      <c r="E15890" s="264">
        <v>43777</v>
      </c>
      <c r="F15890" s="262">
        <v>541</v>
      </c>
      <c r="G15890" s="262" t="s">
        <v>2229</v>
      </c>
      <c r="H15890" s="270" t="s">
        <v>4393</v>
      </c>
      <c r="I15890" s="270" t="s">
        <v>116</v>
      </c>
      <c r="J15890" s="266">
        <v>-17636.23</v>
      </c>
      <c r="K15890" s="83" t="str">
        <f>IFERROR(IFERROR(VLOOKUP(I15890,'DE-PARA'!B:D,3,0),VLOOKUP(I15890,'DE-PARA'!C:D,2,0)),"NÃO ENCONTRADO")</f>
        <v>Serviços</v>
      </c>
      <c r="L15890" s="50" t="str">
        <f>VLOOKUP(K15890,'Base -Receita-Despesa'!$B:$AS,1,FALSE)</f>
        <v>Serviços</v>
      </c>
    </row>
    <row r="15891" spans="1:12" x14ac:dyDescent="0.3">
      <c r="A15891" s="82" t="str">
        <f t="shared" si="496"/>
        <v>2019</v>
      </c>
      <c r="B15891" s="260" t="s">
        <v>2228</v>
      </c>
      <c r="C15891" s="261" t="s">
        <v>138</v>
      </c>
      <c r="D15891" s="74" t="str">
        <f t="shared" si="497"/>
        <v>nov/2019</v>
      </c>
      <c r="E15891" s="264">
        <v>43777</v>
      </c>
      <c r="F15891" s="262">
        <v>542</v>
      </c>
      <c r="G15891" s="262" t="s">
        <v>2229</v>
      </c>
      <c r="H15891" s="270" t="s">
        <v>4393</v>
      </c>
      <c r="I15891" s="270" t="s">
        <v>116</v>
      </c>
      <c r="J15891" s="266">
        <v>-9893.36</v>
      </c>
      <c r="K15891" s="83" t="str">
        <f>IFERROR(IFERROR(VLOOKUP(I15891,'DE-PARA'!B:D,3,0),VLOOKUP(I15891,'DE-PARA'!C:D,2,0)),"NÃO ENCONTRADO")</f>
        <v>Serviços</v>
      </c>
      <c r="L15891" s="50" t="str">
        <f>VLOOKUP(K15891,'Base -Receita-Despesa'!$B:$AS,1,FALSE)</f>
        <v>Serviços</v>
      </c>
    </row>
    <row r="15892" spans="1:12" x14ac:dyDescent="0.3">
      <c r="A15892" s="82" t="str">
        <f t="shared" si="496"/>
        <v>2019</v>
      </c>
      <c r="B15892" s="260" t="s">
        <v>2228</v>
      </c>
      <c r="C15892" s="261" t="s">
        <v>138</v>
      </c>
      <c r="D15892" s="74" t="str">
        <f t="shared" si="497"/>
        <v>nov/2019</v>
      </c>
      <c r="E15892" s="264">
        <v>43777</v>
      </c>
      <c r="F15892" s="262">
        <v>465</v>
      </c>
      <c r="G15892" s="262" t="s">
        <v>2229</v>
      </c>
      <c r="H15892" s="270" t="s">
        <v>4393</v>
      </c>
      <c r="I15892" s="270" t="s">
        <v>116</v>
      </c>
      <c r="J15892" s="266">
        <v>-17852.11</v>
      </c>
      <c r="K15892" s="83" t="str">
        <f>IFERROR(IFERROR(VLOOKUP(I15892,'DE-PARA'!B:D,3,0),VLOOKUP(I15892,'DE-PARA'!C:D,2,0)),"NÃO ENCONTRADO")</f>
        <v>Serviços</v>
      </c>
      <c r="L15892" s="50" t="str">
        <f>VLOOKUP(K15892,'Base -Receita-Despesa'!$B:$AS,1,FALSE)</f>
        <v>Serviços</v>
      </c>
    </row>
    <row r="15893" spans="1:12" x14ac:dyDescent="0.3">
      <c r="A15893" s="82" t="str">
        <f t="shared" si="496"/>
        <v>2019</v>
      </c>
      <c r="B15893" s="260" t="s">
        <v>2228</v>
      </c>
      <c r="C15893" s="261" t="s">
        <v>138</v>
      </c>
      <c r="D15893" s="74" t="str">
        <f t="shared" si="497"/>
        <v>nov/2019</v>
      </c>
      <c r="E15893" s="264">
        <v>43777</v>
      </c>
      <c r="F15893" s="262">
        <v>466</v>
      </c>
      <c r="G15893" s="262" t="s">
        <v>2229</v>
      </c>
      <c r="H15893" s="270" t="s">
        <v>4393</v>
      </c>
      <c r="I15893" s="270" t="s">
        <v>116</v>
      </c>
      <c r="J15893" s="266">
        <v>-9996.06</v>
      </c>
      <c r="K15893" s="83" t="str">
        <f>IFERROR(IFERROR(VLOOKUP(I15893,'DE-PARA'!B:D,3,0),VLOOKUP(I15893,'DE-PARA'!C:D,2,0)),"NÃO ENCONTRADO")</f>
        <v>Serviços</v>
      </c>
      <c r="L15893" s="50" t="str">
        <f>VLOOKUP(K15893,'Base -Receita-Despesa'!$B:$AS,1,FALSE)</f>
        <v>Serviços</v>
      </c>
    </row>
    <row r="15894" spans="1:12" x14ac:dyDescent="0.3">
      <c r="A15894" s="82" t="str">
        <f t="shared" si="496"/>
        <v>2019</v>
      </c>
      <c r="B15894" s="260" t="s">
        <v>2228</v>
      </c>
      <c r="C15894" s="261" t="s">
        <v>138</v>
      </c>
      <c r="D15894" s="74" t="str">
        <f t="shared" si="497"/>
        <v>nov/2019</v>
      </c>
      <c r="E15894" s="264">
        <v>43777</v>
      </c>
      <c r="F15894" s="260" t="s">
        <v>1261</v>
      </c>
      <c r="G15894" s="260" t="s">
        <v>2229</v>
      </c>
      <c r="H15894" s="265" t="s">
        <v>2250</v>
      </c>
      <c r="I15894" s="265" t="s">
        <v>135</v>
      </c>
      <c r="J15894" s="265">
        <v>-9.5</v>
      </c>
      <c r="K15894" s="83" t="str">
        <f>IFERROR(IFERROR(VLOOKUP(I15894,'DE-PARA'!B:D,3,0),VLOOKUP(I15894,'DE-PARA'!C:D,2,0)),"NÃO ENCONTRADO")</f>
        <v>Outras Saídas</v>
      </c>
      <c r="L15894" s="50" t="str">
        <f>VLOOKUP(K15894,'Base -Receita-Despesa'!$B:$AS,1,FALSE)</f>
        <v>Outras Saídas</v>
      </c>
    </row>
    <row r="15895" spans="1:12" x14ac:dyDescent="0.3">
      <c r="A15895" s="82" t="str">
        <f t="shared" si="496"/>
        <v>2019</v>
      </c>
      <c r="B15895" s="260" t="s">
        <v>2228</v>
      </c>
      <c r="C15895" s="261" t="s">
        <v>138</v>
      </c>
      <c r="D15895" s="74" t="str">
        <f t="shared" si="497"/>
        <v>nov/2019</v>
      </c>
      <c r="E15895" s="264">
        <v>43777</v>
      </c>
      <c r="F15895" s="260" t="s">
        <v>1261</v>
      </c>
      <c r="G15895" s="260" t="s">
        <v>2229</v>
      </c>
      <c r="H15895" s="265" t="s">
        <v>2250</v>
      </c>
      <c r="I15895" s="265" t="s">
        <v>135</v>
      </c>
      <c r="J15895" s="265">
        <v>-9.5</v>
      </c>
      <c r="K15895" s="83" t="str">
        <f>IFERROR(IFERROR(VLOOKUP(I15895,'DE-PARA'!B:D,3,0),VLOOKUP(I15895,'DE-PARA'!C:D,2,0)),"NÃO ENCONTRADO")</f>
        <v>Outras Saídas</v>
      </c>
      <c r="L15895" s="50" t="str">
        <f>VLOOKUP(K15895,'Base -Receita-Despesa'!$B:$AS,1,FALSE)</f>
        <v>Outras Saídas</v>
      </c>
    </row>
    <row r="15896" spans="1:12" x14ac:dyDescent="0.3">
      <c r="A15896" s="82" t="str">
        <f t="shared" si="496"/>
        <v>2019</v>
      </c>
      <c r="B15896" s="260" t="s">
        <v>2228</v>
      </c>
      <c r="C15896" s="261" t="s">
        <v>138</v>
      </c>
      <c r="D15896" s="74" t="str">
        <f t="shared" si="497"/>
        <v>nov/2019</v>
      </c>
      <c r="E15896" s="264">
        <v>43777</v>
      </c>
      <c r="F15896" s="260" t="s">
        <v>1261</v>
      </c>
      <c r="G15896" s="260" t="s">
        <v>2229</v>
      </c>
      <c r="H15896" s="265" t="s">
        <v>2250</v>
      </c>
      <c r="I15896" s="265" t="s">
        <v>135</v>
      </c>
      <c r="J15896" s="265">
        <v>-9.5</v>
      </c>
      <c r="K15896" s="83" t="str">
        <f>IFERROR(IFERROR(VLOOKUP(I15896,'DE-PARA'!B:D,3,0),VLOOKUP(I15896,'DE-PARA'!C:D,2,0)),"NÃO ENCONTRADO")</f>
        <v>Outras Saídas</v>
      </c>
      <c r="L15896" s="50" t="str">
        <f>VLOOKUP(K15896,'Base -Receita-Despesa'!$B:$AS,1,FALSE)</f>
        <v>Outras Saídas</v>
      </c>
    </row>
    <row r="15897" spans="1:12" x14ac:dyDescent="0.3">
      <c r="A15897" s="82" t="str">
        <f t="shared" si="496"/>
        <v>2019</v>
      </c>
      <c r="B15897" s="260" t="s">
        <v>2228</v>
      </c>
      <c r="C15897" s="261" t="s">
        <v>138</v>
      </c>
      <c r="D15897" s="74" t="str">
        <f t="shared" si="497"/>
        <v>nov/2019</v>
      </c>
      <c r="E15897" s="264">
        <v>43777</v>
      </c>
      <c r="F15897" s="260" t="s">
        <v>1261</v>
      </c>
      <c r="G15897" s="260" t="s">
        <v>2229</v>
      </c>
      <c r="H15897" s="265" t="s">
        <v>2250</v>
      </c>
      <c r="I15897" s="265" t="s">
        <v>135</v>
      </c>
      <c r="J15897" s="265">
        <v>-9.5</v>
      </c>
      <c r="K15897" s="83" t="str">
        <f>IFERROR(IFERROR(VLOOKUP(I15897,'DE-PARA'!B:D,3,0),VLOOKUP(I15897,'DE-PARA'!C:D,2,0)),"NÃO ENCONTRADO")</f>
        <v>Outras Saídas</v>
      </c>
      <c r="L15897" s="50" t="str">
        <f>VLOOKUP(K15897,'Base -Receita-Despesa'!$B:$AS,1,FALSE)</f>
        <v>Outras Saídas</v>
      </c>
    </row>
    <row r="15898" spans="1:12" x14ac:dyDescent="0.3">
      <c r="A15898" s="82" t="str">
        <f t="shared" si="496"/>
        <v>2019</v>
      </c>
      <c r="B15898" s="260" t="s">
        <v>2228</v>
      </c>
      <c r="C15898" s="261" t="s">
        <v>138</v>
      </c>
      <c r="D15898" s="74" t="str">
        <f t="shared" si="497"/>
        <v>nov/2019</v>
      </c>
      <c r="E15898" s="264">
        <v>43777</v>
      </c>
      <c r="F15898" s="260" t="s">
        <v>1261</v>
      </c>
      <c r="G15898" s="260" t="s">
        <v>2229</v>
      </c>
      <c r="H15898" s="265" t="s">
        <v>4866</v>
      </c>
      <c r="I15898" s="265" t="s">
        <v>135</v>
      </c>
      <c r="J15898" s="265">
        <v>-1</v>
      </c>
      <c r="K15898" s="83" t="str">
        <f>IFERROR(IFERROR(VLOOKUP(I15898,'DE-PARA'!B:D,3,0),VLOOKUP(I15898,'DE-PARA'!C:D,2,0)),"NÃO ENCONTRADO")</f>
        <v>Outras Saídas</v>
      </c>
      <c r="L15898" s="50" t="str">
        <f>VLOOKUP(K15898,'Base -Receita-Despesa'!$B:$AS,1,FALSE)</f>
        <v>Outras Saídas</v>
      </c>
    </row>
    <row r="15899" spans="1:12" x14ac:dyDescent="0.3">
      <c r="A15899" s="82" t="str">
        <f t="shared" si="496"/>
        <v>2019</v>
      </c>
      <c r="B15899" s="260" t="s">
        <v>2228</v>
      </c>
      <c r="C15899" s="261" t="s">
        <v>138</v>
      </c>
      <c r="D15899" s="74" t="str">
        <f t="shared" si="497"/>
        <v>nov/2019</v>
      </c>
      <c r="E15899" s="264">
        <v>43777</v>
      </c>
      <c r="F15899" s="260" t="s">
        <v>1261</v>
      </c>
      <c r="G15899" s="260" t="s">
        <v>2229</v>
      </c>
      <c r="H15899" s="265" t="s">
        <v>4866</v>
      </c>
      <c r="I15899" s="265" t="s">
        <v>135</v>
      </c>
      <c r="J15899" s="265">
        <v>-1</v>
      </c>
      <c r="K15899" s="83" t="str">
        <f>IFERROR(IFERROR(VLOOKUP(I15899,'DE-PARA'!B:D,3,0),VLOOKUP(I15899,'DE-PARA'!C:D,2,0)),"NÃO ENCONTRADO")</f>
        <v>Outras Saídas</v>
      </c>
      <c r="L15899" s="50" t="str">
        <f>VLOOKUP(K15899,'Base -Receita-Despesa'!$B:$AS,1,FALSE)</f>
        <v>Outras Saídas</v>
      </c>
    </row>
    <row r="15900" spans="1:12" x14ac:dyDescent="0.3">
      <c r="A15900" s="82" t="str">
        <f t="shared" si="496"/>
        <v>2019</v>
      </c>
      <c r="B15900" s="260" t="s">
        <v>2228</v>
      </c>
      <c r="C15900" s="261" t="s">
        <v>138</v>
      </c>
      <c r="D15900" s="74" t="str">
        <f t="shared" si="497"/>
        <v>nov/2019</v>
      </c>
      <c r="E15900" s="264">
        <v>43777</v>
      </c>
      <c r="F15900" s="260" t="s">
        <v>1261</v>
      </c>
      <c r="G15900" s="260" t="s">
        <v>2229</v>
      </c>
      <c r="H15900" s="265" t="s">
        <v>4866</v>
      </c>
      <c r="I15900" s="265" t="s">
        <v>135</v>
      </c>
      <c r="J15900" s="265">
        <v>-1</v>
      </c>
      <c r="K15900" s="83" t="str">
        <f>IFERROR(IFERROR(VLOOKUP(I15900,'DE-PARA'!B:D,3,0),VLOOKUP(I15900,'DE-PARA'!C:D,2,0)),"NÃO ENCONTRADO")</f>
        <v>Outras Saídas</v>
      </c>
      <c r="L15900" s="50" t="str">
        <f>VLOOKUP(K15900,'Base -Receita-Despesa'!$B:$AS,1,FALSE)</f>
        <v>Outras Saídas</v>
      </c>
    </row>
    <row r="15901" spans="1:12" x14ac:dyDescent="0.3">
      <c r="A15901" s="82" t="str">
        <f t="shared" si="496"/>
        <v>2019</v>
      </c>
      <c r="B15901" s="260" t="s">
        <v>2228</v>
      </c>
      <c r="C15901" s="261" t="s">
        <v>138</v>
      </c>
      <c r="D15901" s="74" t="str">
        <f t="shared" si="497"/>
        <v>nov/2019</v>
      </c>
      <c r="E15901" s="264">
        <v>43777</v>
      </c>
      <c r="F15901" s="260" t="s">
        <v>1261</v>
      </c>
      <c r="G15901" s="260" t="s">
        <v>2229</v>
      </c>
      <c r="H15901" s="265" t="s">
        <v>4866</v>
      </c>
      <c r="I15901" s="265" t="s">
        <v>135</v>
      </c>
      <c r="J15901" s="265">
        <v>-1</v>
      </c>
      <c r="K15901" s="83" t="str">
        <f>IFERROR(IFERROR(VLOOKUP(I15901,'DE-PARA'!B:D,3,0),VLOOKUP(I15901,'DE-PARA'!C:D,2,0)),"NÃO ENCONTRADO")</f>
        <v>Outras Saídas</v>
      </c>
      <c r="L15901" s="50" t="str">
        <f>VLOOKUP(K15901,'Base -Receita-Despesa'!$B:$AS,1,FALSE)</f>
        <v>Outras Saídas</v>
      </c>
    </row>
    <row r="15902" spans="1:12" x14ac:dyDescent="0.3">
      <c r="A15902" s="82" t="str">
        <f t="shared" si="496"/>
        <v>2019</v>
      </c>
      <c r="B15902" s="260" t="s">
        <v>2228</v>
      </c>
      <c r="C15902" s="261" t="s">
        <v>138</v>
      </c>
      <c r="D15902" s="74" t="str">
        <f t="shared" si="497"/>
        <v>nov/2019</v>
      </c>
      <c r="E15902" s="264">
        <v>43777</v>
      </c>
      <c r="F15902" s="260" t="s">
        <v>1261</v>
      </c>
      <c r="G15902" s="260" t="s">
        <v>2229</v>
      </c>
      <c r="H15902" s="265" t="s">
        <v>4866</v>
      </c>
      <c r="I15902" s="265" t="s">
        <v>135</v>
      </c>
      <c r="J15902" s="265">
        <v>-1</v>
      </c>
      <c r="K15902" s="83" t="str">
        <f>IFERROR(IFERROR(VLOOKUP(I15902,'DE-PARA'!B:D,3,0),VLOOKUP(I15902,'DE-PARA'!C:D,2,0)),"NÃO ENCONTRADO")</f>
        <v>Outras Saídas</v>
      </c>
      <c r="L15902" s="50" t="str">
        <f>VLOOKUP(K15902,'Base -Receita-Despesa'!$B:$AS,1,FALSE)</f>
        <v>Outras Saídas</v>
      </c>
    </row>
    <row r="15903" spans="1:12" x14ac:dyDescent="0.3">
      <c r="A15903" s="82" t="str">
        <f t="shared" si="496"/>
        <v>2019</v>
      </c>
      <c r="B15903" s="260" t="s">
        <v>2228</v>
      </c>
      <c r="C15903" s="261" t="s">
        <v>138</v>
      </c>
      <c r="D15903" s="74" t="str">
        <f t="shared" si="497"/>
        <v>nov/2019</v>
      </c>
      <c r="E15903" s="264">
        <v>43777</v>
      </c>
      <c r="F15903" s="260" t="s">
        <v>1261</v>
      </c>
      <c r="G15903" s="260" t="s">
        <v>2229</v>
      </c>
      <c r="H15903" s="265" t="s">
        <v>4866</v>
      </c>
      <c r="I15903" s="265" t="s">
        <v>135</v>
      </c>
      <c r="J15903" s="265">
        <v>-1</v>
      </c>
      <c r="K15903" s="83" t="str">
        <f>IFERROR(IFERROR(VLOOKUP(I15903,'DE-PARA'!B:D,3,0),VLOOKUP(I15903,'DE-PARA'!C:D,2,0)),"NÃO ENCONTRADO")</f>
        <v>Outras Saídas</v>
      </c>
      <c r="L15903" s="50" t="str">
        <f>VLOOKUP(K15903,'Base -Receita-Despesa'!$B:$AS,1,FALSE)</f>
        <v>Outras Saídas</v>
      </c>
    </row>
    <row r="15904" spans="1:12" x14ac:dyDescent="0.3">
      <c r="A15904" s="82" t="str">
        <f t="shared" si="496"/>
        <v>2019</v>
      </c>
      <c r="B15904" s="260" t="s">
        <v>2228</v>
      </c>
      <c r="C15904" s="261" t="s">
        <v>138</v>
      </c>
      <c r="D15904" s="74" t="str">
        <f t="shared" si="497"/>
        <v>nov/2019</v>
      </c>
      <c r="E15904" s="264">
        <v>43777</v>
      </c>
      <c r="F15904" s="260" t="s">
        <v>1261</v>
      </c>
      <c r="G15904" s="260" t="s">
        <v>2229</v>
      </c>
      <c r="H15904" s="265" t="s">
        <v>4866</v>
      </c>
      <c r="I15904" s="265" t="s">
        <v>135</v>
      </c>
      <c r="J15904" s="265">
        <v>-1</v>
      </c>
      <c r="K15904" s="83" t="str">
        <f>IFERROR(IFERROR(VLOOKUP(I15904,'DE-PARA'!B:D,3,0),VLOOKUP(I15904,'DE-PARA'!C:D,2,0)),"NÃO ENCONTRADO")</f>
        <v>Outras Saídas</v>
      </c>
      <c r="L15904" s="50" t="str">
        <f>VLOOKUP(K15904,'Base -Receita-Despesa'!$B:$AS,1,FALSE)</f>
        <v>Outras Saídas</v>
      </c>
    </row>
    <row r="15905" spans="1:12" x14ac:dyDescent="0.3">
      <c r="A15905" s="82" t="str">
        <f t="shared" si="496"/>
        <v>2019</v>
      </c>
      <c r="B15905" s="260" t="s">
        <v>2228</v>
      </c>
      <c r="C15905" s="261" t="s">
        <v>138</v>
      </c>
      <c r="D15905" s="74" t="str">
        <f t="shared" si="497"/>
        <v>nov/2019</v>
      </c>
      <c r="E15905" s="264">
        <v>43777</v>
      </c>
      <c r="F15905" s="260" t="s">
        <v>1261</v>
      </c>
      <c r="G15905" s="260" t="s">
        <v>2229</v>
      </c>
      <c r="H15905" s="265" t="s">
        <v>4866</v>
      </c>
      <c r="I15905" s="265" t="s">
        <v>135</v>
      </c>
      <c r="J15905" s="265">
        <v>-1</v>
      </c>
      <c r="K15905" s="83" t="str">
        <f>IFERROR(IFERROR(VLOOKUP(I15905,'DE-PARA'!B:D,3,0),VLOOKUP(I15905,'DE-PARA'!C:D,2,0)),"NÃO ENCONTRADO")</f>
        <v>Outras Saídas</v>
      </c>
      <c r="L15905" s="50" t="str">
        <f>VLOOKUP(K15905,'Base -Receita-Despesa'!$B:$AS,1,FALSE)</f>
        <v>Outras Saídas</v>
      </c>
    </row>
    <row r="15906" spans="1:12" x14ac:dyDescent="0.3">
      <c r="A15906" s="82" t="str">
        <f t="shared" si="496"/>
        <v>2019</v>
      </c>
      <c r="B15906" s="260" t="s">
        <v>2228</v>
      </c>
      <c r="C15906" s="261" t="s">
        <v>138</v>
      </c>
      <c r="D15906" s="74" t="str">
        <f t="shared" si="497"/>
        <v>nov/2019</v>
      </c>
      <c r="E15906" s="264">
        <v>43777</v>
      </c>
      <c r="F15906" s="260" t="s">
        <v>1261</v>
      </c>
      <c r="G15906" s="260" t="s">
        <v>2229</v>
      </c>
      <c r="H15906" s="265" t="s">
        <v>4866</v>
      </c>
      <c r="I15906" s="265" t="s">
        <v>135</v>
      </c>
      <c r="J15906" s="265">
        <v>-1</v>
      </c>
      <c r="K15906" s="83" t="str">
        <f>IFERROR(IFERROR(VLOOKUP(I15906,'DE-PARA'!B:D,3,0),VLOOKUP(I15906,'DE-PARA'!C:D,2,0)),"NÃO ENCONTRADO")</f>
        <v>Outras Saídas</v>
      </c>
      <c r="L15906" s="50" t="str">
        <f>VLOOKUP(K15906,'Base -Receita-Despesa'!$B:$AS,1,FALSE)</f>
        <v>Outras Saídas</v>
      </c>
    </row>
    <row r="15907" spans="1:12" x14ac:dyDescent="0.3">
      <c r="A15907" s="82" t="str">
        <f t="shared" si="496"/>
        <v>2019</v>
      </c>
      <c r="B15907" s="260" t="s">
        <v>2228</v>
      </c>
      <c r="C15907" s="261" t="s">
        <v>138</v>
      </c>
      <c r="D15907" s="74" t="str">
        <f t="shared" si="497"/>
        <v>nov/2019</v>
      </c>
      <c r="E15907" s="264">
        <v>43777</v>
      </c>
      <c r="F15907" s="260" t="s">
        <v>1261</v>
      </c>
      <c r="G15907" s="260" t="s">
        <v>2229</v>
      </c>
      <c r="H15907" s="265" t="s">
        <v>4866</v>
      </c>
      <c r="I15907" s="265" t="s">
        <v>135</v>
      </c>
      <c r="J15907" s="265">
        <v>-1</v>
      </c>
      <c r="K15907" s="83" t="str">
        <f>IFERROR(IFERROR(VLOOKUP(I15907,'DE-PARA'!B:D,3,0),VLOOKUP(I15907,'DE-PARA'!C:D,2,0)),"NÃO ENCONTRADO")</f>
        <v>Outras Saídas</v>
      </c>
      <c r="L15907" s="50" t="str">
        <f>VLOOKUP(K15907,'Base -Receita-Despesa'!$B:$AS,1,FALSE)</f>
        <v>Outras Saídas</v>
      </c>
    </row>
    <row r="15908" spans="1:12" x14ac:dyDescent="0.3">
      <c r="A15908" s="82" t="str">
        <f t="shared" si="496"/>
        <v>2019</v>
      </c>
      <c r="B15908" s="260" t="s">
        <v>2228</v>
      </c>
      <c r="C15908" s="261" t="s">
        <v>138</v>
      </c>
      <c r="D15908" s="74" t="str">
        <f t="shared" si="497"/>
        <v>nov/2019</v>
      </c>
      <c r="E15908" s="264">
        <v>43777</v>
      </c>
      <c r="F15908" s="260" t="s">
        <v>1261</v>
      </c>
      <c r="G15908" s="260" t="s">
        <v>2229</v>
      </c>
      <c r="H15908" s="265" t="s">
        <v>4866</v>
      </c>
      <c r="I15908" s="265" t="s">
        <v>135</v>
      </c>
      <c r="J15908" s="265">
        <v>-1</v>
      </c>
      <c r="K15908" s="83" t="str">
        <f>IFERROR(IFERROR(VLOOKUP(I15908,'DE-PARA'!B:D,3,0),VLOOKUP(I15908,'DE-PARA'!C:D,2,0)),"NÃO ENCONTRADO")</f>
        <v>Outras Saídas</v>
      </c>
      <c r="L15908" s="50" t="str">
        <f>VLOOKUP(K15908,'Base -Receita-Despesa'!$B:$AS,1,FALSE)</f>
        <v>Outras Saídas</v>
      </c>
    </row>
    <row r="15909" spans="1:12" x14ac:dyDescent="0.3">
      <c r="A15909" s="82" t="str">
        <f t="shared" si="496"/>
        <v>2019</v>
      </c>
      <c r="B15909" s="260" t="s">
        <v>2228</v>
      </c>
      <c r="C15909" s="261" t="s">
        <v>138</v>
      </c>
      <c r="D15909" s="74" t="str">
        <f t="shared" si="497"/>
        <v>nov/2019</v>
      </c>
      <c r="E15909" s="264">
        <v>43777</v>
      </c>
      <c r="F15909" s="260" t="s">
        <v>1261</v>
      </c>
      <c r="G15909" s="260" t="s">
        <v>2229</v>
      </c>
      <c r="H15909" s="265" t="s">
        <v>4866</v>
      </c>
      <c r="I15909" s="265" t="s">
        <v>135</v>
      </c>
      <c r="J15909" s="265">
        <v>-1</v>
      </c>
      <c r="K15909" s="83" t="str">
        <f>IFERROR(IFERROR(VLOOKUP(I15909,'DE-PARA'!B:D,3,0),VLOOKUP(I15909,'DE-PARA'!C:D,2,0)),"NÃO ENCONTRADO")</f>
        <v>Outras Saídas</v>
      </c>
      <c r="L15909" s="50" t="str">
        <f>VLOOKUP(K15909,'Base -Receita-Despesa'!$B:$AS,1,FALSE)</f>
        <v>Outras Saídas</v>
      </c>
    </row>
    <row r="15910" spans="1:12" x14ac:dyDescent="0.3">
      <c r="A15910" s="82" t="str">
        <f t="shared" si="496"/>
        <v>2019</v>
      </c>
      <c r="B15910" s="260" t="s">
        <v>2228</v>
      </c>
      <c r="C15910" s="261" t="s">
        <v>138</v>
      </c>
      <c r="D15910" s="74" t="str">
        <f t="shared" si="497"/>
        <v>nov/2019</v>
      </c>
      <c r="E15910" s="264">
        <v>43777</v>
      </c>
      <c r="F15910" s="260" t="s">
        <v>1261</v>
      </c>
      <c r="G15910" s="260" t="s">
        <v>2229</v>
      </c>
      <c r="H15910" s="265" t="s">
        <v>4866</v>
      </c>
      <c r="I15910" s="265" t="s">
        <v>135</v>
      </c>
      <c r="J15910" s="265">
        <v>-1</v>
      </c>
      <c r="K15910" s="83" t="str">
        <f>IFERROR(IFERROR(VLOOKUP(I15910,'DE-PARA'!B:D,3,0),VLOOKUP(I15910,'DE-PARA'!C:D,2,0)),"NÃO ENCONTRADO")</f>
        <v>Outras Saídas</v>
      </c>
      <c r="L15910" s="50" t="str">
        <f>VLOOKUP(K15910,'Base -Receita-Despesa'!$B:$AS,1,FALSE)</f>
        <v>Outras Saídas</v>
      </c>
    </row>
    <row r="15911" spans="1:12" x14ac:dyDescent="0.3">
      <c r="A15911" s="82" t="str">
        <f t="shared" si="496"/>
        <v>2019</v>
      </c>
      <c r="B15911" s="260" t="s">
        <v>2228</v>
      </c>
      <c r="C15911" s="261" t="s">
        <v>138</v>
      </c>
      <c r="D15911" s="74" t="str">
        <f t="shared" si="497"/>
        <v>nov/2019</v>
      </c>
      <c r="E15911" s="264">
        <v>43777</v>
      </c>
      <c r="F15911" s="260" t="s">
        <v>1261</v>
      </c>
      <c r="G15911" s="260" t="s">
        <v>2229</v>
      </c>
      <c r="H15911" s="265" t="s">
        <v>4866</v>
      </c>
      <c r="I15911" s="265" t="s">
        <v>135</v>
      </c>
      <c r="J15911" s="265">
        <v>-1</v>
      </c>
      <c r="K15911" s="83" t="str">
        <f>IFERROR(IFERROR(VLOOKUP(I15911,'DE-PARA'!B:D,3,0),VLOOKUP(I15911,'DE-PARA'!C:D,2,0)),"NÃO ENCONTRADO")</f>
        <v>Outras Saídas</v>
      </c>
      <c r="L15911" s="50" t="str">
        <f>VLOOKUP(K15911,'Base -Receita-Despesa'!$B:$AS,1,FALSE)</f>
        <v>Outras Saídas</v>
      </c>
    </row>
    <row r="15912" spans="1:12" x14ac:dyDescent="0.3">
      <c r="A15912" s="82" t="str">
        <f t="shared" si="496"/>
        <v>2019</v>
      </c>
      <c r="B15912" s="260" t="s">
        <v>2228</v>
      </c>
      <c r="C15912" s="261" t="s">
        <v>138</v>
      </c>
      <c r="D15912" s="74" t="str">
        <f t="shared" si="497"/>
        <v>nov/2019</v>
      </c>
      <c r="E15912" s="264">
        <v>43777</v>
      </c>
      <c r="F15912" s="260" t="s">
        <v>1261</v>
      </c>
      <c r="G15912" s="260" t="s">
        <v>2229</v>
      </c>
      <c r="H15912" s="265" t="s">
        <v>4866</v>
      </c>
      <c r="I15912" s="265" t="s">
        <v>135</v>
      </c>
      <c r="J15912" s="265">
        <v>-1</v>
      </c>
      <c r="K15912" s="83" t="str">
        <f>IFERROR(IFERROR(VLOOKUP(I15912,'DE-PARA'!B:D,3,0),VLOOKUP(I15912,'DE-PARA'!C:D,2,0)),"NÃO ENCONTRADO")</f>
        <v>Outras Saídas</v>
      </c>
      <c r="L15912" s="50" t="str">
        <f>VLOOKUP(K15912,'Base -Receita-Despesa'!$B:$AS,1,FALSE)</f>
        <v>Outras Saídas</v>
      </c>
    </row>
    <row r="15913" spans="1:12" x14ac:dyDescent="0.3">
      <c r="A15913" s="82" t="str">
        <f t="shared" si="496"/>
        <v>2019</v>
      </c>
      <c r="B15913" s="260" t="s">
        <v>2228</v>
      </c>
      <c r="C15913" s="261" t="s">
        <v>138</v>
      </c>
      <c r="D15913" s="74" t="str">
        <f t="shared" si="497"/>
        <v>nov/2019</v>
      </c>
      <c r="E15913" s="264">
        <v>43777</v>
      </c>
      <c r="F15913" s="260" t="s">
        <v>1261</v>
      </c>
      <c r="G15913" s="260" t="s">
        <v>2229</v>
      </c>
      <c r="H15913" s="265" t="s">
        <v>4866</v>
      </c>
      <c r="I15913" s="265" t="s">
        <v>135</v>
      </c>
      <c r="J15913" s="265">
        <v>-1</v>
      </c>
      <c r="K15913" s="83" t="str">
        <f>IFERROR(IFERROR(VLOOKUP(I15913,'DE-PARA'!B:D,3,0),VLOOKUP(I15913,'DE-PARA'!C:D,2,0)),"NÃO ENCONTRADO")</f>
        <v>Outras Saídas</v>
      </c>
      <c r="L15913" s="50" t="str">
        <f>VLOOKUP(K15913,'Base -Receita-Despesa'!$B:$AS,1,FALSE)</f>
        <v>Outras Saídas</v>
      </c>
    </row>
    <row r="15914" spans="1:12" x14ac:dyDescent="0.3">
      <c r="A15914" s="82" t="str">
        <f t="shared" ref="A15914:A15977" si="498">IF(K15914="NÃO ENCONTRADO",0,RIGHT(D15914,4))</f>
        <v>2019</v>
      </c>
      <c r="B15914" s="260" t="s">
        <v>2228</v>
      </c>
      <c r="C15914" s="261" t="s">
        <v>138</v>
      </c>
      <c r="D15914" s="74" t="str">
        <f t="shared" si="497"/>
        <v>nov/2019</v>
      </c>
      <c r="E15914" s="264">
        <v>43777</v>
      </c>
      <c r="F15914" s="260" t="s">
        <v>1261</v>
      </c>
      <c r="G15914" s="260" t="s">
        <v>2229</v>
      </c>
      <c r="H15914" s="265" t="s">
        <v>4866</v>
      </c>
      <c r="I15914" s="265" t="s">
        <v>135</v>
      </c>
      <c r="J15914" s="265">
        <v>-1</v>
      </c>
      <c r="K15914" s="83" t="str">
        <f>IFERROR(IFERROR(VLOOKUP(I15914,'DE-PARA'!B:D,3,0),VLOOKUP(I15914,'DE-PARA'!C:D,2,0)),"NÃO ENCONTRADO")</f>
        <v>Outras Saídas</v>
      </c>
      <c r="L15914" s="50" t="str">
        <f>VLOOKUP(K15914,'Base -Receita-Despesa'!$B:$AS,1,FALSE)</f>
        <v>Outras Saídas</v>
      </c>
    </row>
    <row r="15915" spans="1:12" x14ac:dyDescent="0.3">
      <c r="A15915" s="82" t="str">
        <f t="shared" si="498"/>
        <v>2019</v>
      </c>
      <c r="B15915" s="260" t="s">
        <v>2228</v>
      </c>
      <c r="C15915" s="261" t="s">
        <v>138</v>
      </c>
      <c r="D15915" s="74" t="str">
        <f t="shared" si="497"/>
        <v>nov/2019</v>
      </c>
      <c r="E15915" s="264">
        <v>43777</v>
      </c>
      <c r="F15915" s="260" t="s">
        <v>1261</v>
      </c>
      <c r="G15915" s="260" t="s">
        <v>2229</v>
      </c>
      <c r="H15915" s="265" t="s">
        <v>4866</v>
      </c>
      <c r="I15915" s="265" t="s">
        <v>135</v>
      </c>
      <c r="J15915" s="265">
        <v>-1</v>
      </c>
      <c r="K15915" s="83" t="str">
        <f>IFERROR(IFERROR(VLOOKUP(I15915,'DE-PARA'!B:D,3,0),VLOOKUP(I15915,'DE-PARA'!C:D,2,0)),"NÃO ENCONTRADO")</f>
        <v>Outras Saídas</v>
      </c>
      <c r="L15915" s="50" t="str">
        <f>VLOOKUP(K15915,'Base -Receita-Despesa'!$B:$AS,1,FALSE)</f>
        <v>Outras Saídas</v>
      </c>
    </row>
    <row r="15916" spans="1:12" x14ac:dyDescent="0.3">
      <c r="A15916" s="82" t="str">
        <f t="shared" si="498"/>
        <v>2019</v>
      </c>
      <c r="B15916" s="260" t="s">
        <v>2228</v>
      </c>
      <c r="C15916" s="261" t="s">
        <v>138</v>
      </c>
      <c r="D15916" s="74" t="str">
        <f t="shared" si="497"/>
        <v>nov/2019</v>
      </c>
      <c r="E15916" s="264">
        <v>43777</v>
      </c>
      <c r="F15916" s="260" t="s">
        <v>1261</v>
      </c>
      <c r="G15916" s="260" t="s">
        <v>2229</v>
      </c>
      <c r="H15916" s="265" t="s">
        <v>4866</v>
      </c>
      <c r="I15916" s="265" t="s">
        <v>135</v>
      </c>
      <c r="J15916" s="265">
        <v>-1</v>
      </c>
      <c r="K15916" s="83" t="str">
        <f>IFERROR(IFERROR(VLOOKUP(I15916,'DE-PARA'!B:D,3,0),VLOOKUP(I15916,'DE-PARA'!C:D,2,0)),"NÃO ENCONTRADO")</f>
        <v>Outras Saídas</v>
      </c>
      <c r="L15916" s="50" t="str">
        <f>VLOOKUP(K15916,'Base -Receita-Despesa'!$B:$AS,1,FALSE)</f>
        <v>Outras Saídas</v>
      </c>
    </row>
    <row r="15917" spans="1:12" x14ac:dyDescent="0.3">
      <c r="A15917" s="82" t="str">
        <f t="shared" si="498"/>
        <v>2019</v>
      </c>
      <c r="B15917" s="260" t="s">
        <v>2228</v>
      </c>
      <c r="C15917" s="261" t="s">
        <v>138</v>
      </c>
      <c r="D15917" s="74" t="str">
        <f t="shared" si="497"/>
        <v>nov/2019</v>
      </c>
      <c r="E15917" s="264">
        <v>43777</v>
      </c>
      <c r="F15917" s="260" t="s">
        <v>1261</v>
      </c>
      <c r="G15917" s="260" t="s">
        <v>2229</v>
      </c>
      <c r="H15917" s="265" t="s">
        <v>4866</v>
      </c>
      <c r="I15917" s="265" t="s">
        <v>135</v>
      </c>
      <c r="J15917" s="265">
        <v>-1</v>
      </c>
      <c r="K15917" s="83" t="str">
        <f>IFERROR(IFERROR(VLOOKUP(I15917,'DE-PARA'!B:D,3,0),VLOOKUP(I15917,'DE-PARA'!C:D,2,0)),"NÃO ENCONTRADO")</f>
        <v>Outras Saídas</v>
      </c>
      <c r="L15917" s="50" t="str">
        <f>VLOOKUP(K15917,'Base -Receita-Despesa'!$B:$AS,1,FALSE)</f>
        <v>Outras Saídas</v>
      </c>
    </row>
    <row r="15918" spans="1:12" x14ac:dyDescent="0.3">
      <c r="A15918" s="82" t="str">
        <f t="shared" si="498"/>
        <v>2019</v>
      </c>
      <c r="B15918" s="260" t="s">
        <v>2228</v>
      </c>
      <c r="C15918" s="261" t="s">
        <v>138</v>
      </c>
      <c r="D15918" s="74" t="str">
        <f t="shared" si="497"/>
        <v>nov/2019</v>
      </c>
      <c r="E15918" s="264">
        <v>43777</v>
      </c>
      <c r="F15918" s="260" t="s">
        <v>1261</v>
      </c>
      <c r="G15918" s="260" t="s">
        <v>2229</v>
      </c>
      <c r="H15918" s="265" t="s">
        <v>4866</v>
      </c>
      <c r="I15918" s="265" t="s">
        <v>135</v>
      </c>
      <c r="J15918" s="265">
        <v>-1</v>
      </c>
      <c r="K15918" s="83" t="str">
        <f>IFERROR(IFERROR(VLOOKUP(I15918,'DE-PARA'!B:D,3,0),VLOOKUP(I15918,'DE-PARA'!C:D,2,0)),"NÃO ENCONTRADO")</f>
        <v>Outras Saídas</v>
      </c>
      <c r="L15918" s="50" t="str">
        <f>VLOOKUP(K15918,'Base -Receita-Despesa'!$B:$AS,1,FALSE)</f>
        <v>Outras Saídas</v>
      </c>
    </row>
    <row r="15919" spans="1:12" x14ac:dyDescent="0.3">
      <c r="A15919" s="82" t="str">
        <f t="shared" si="498"/>
        <v>2019</v>
      </c>
      <c r="B15919" s="260" t="s">
        <v>2228</v>
      </c>
      <c r="C15919" s="261" t="s">
        <v>138</v>
      </c>
      <c r="D15919" s="74" t="str">
        <f t="shared" si="497"/>
        <v>nov/2019</v>
      </c>
      <c r="E15919" s="264">
        <v>43777</v>
      </c>
      <c r="F15919" s="260" t="s">
        <v>1261</v>
      </c>
      <c r="G15919" s="260" t="s">
        <v>2229</v>
      </c>
      <c r="H15919" s="265" t="s">
        <v>4866</v>
      </c>
      <c r="I15919" s="265" t="s">
        <v>135</v>
      </c>
      <c r="J15919" s="265">
        <v>-1</v>
      </c>
      <c r="K15919" s="83" t="str">
        <f>IFERROR(IFERROR(VLOOKUP(I15919,'DE-PARA'!B:D,3,0),VLOOKUP(I15919,'DE-PARA'!C:D,2,0)),"NÃO ENCONTRADO")</f>
        <v>Outras Saídas</v>
      </c>
      <c r="L15919" s="50" t="str">
        <f>VLOOKUP(K15919,'Base -Receita-Despesa'!$B:$AS,1,FALSE)</f>
        <v>Outras Saídas</v>
      </c>
    </row>
    <row r="15920" spans="1:12" x14ac:dyDescent="0.3">
      <c r="A15920" s="82" t="str">
        <f t="shared" si="498"/>
        <v>2019</v>
      </c>
      <c r="B15920" s="260" t="s">
        <v>2228</v>
      </c>
      <c r="C15920" s="261" t="s">
        <v>138</v>
      </c>
      <c r="D15920" s="74" t="str">
        <f t="shared" si="497"/>
        <v>nov/2019</v>
      </c>
      <c r="E15920" s="264">
        <v>43777</v>
      </c>
      <c r="F15920" s="260" t="s">
        <v>1261</v>
      </c>
      <c r="G15920" s="260" t="s">
        <v>2229</v>
      </c>
      <c r="H15920" s="265" t="s">
        <v>4866</v>
      </c>
      <c r="I15920" s="265" t="s">
        <v>135</v>
      </c>
      <c r="J15920" s="265">
        <v>-1</v>
      </c>
      <c r="K15920" s="83" t="str">
        <f>IFERROR(IFERROR(VLOOKUP(I15920,'DE-PARA'!B:D,3,0),VLOOKUP(I15920,'DE-PARA'!C:D,2,0)),"NÃO ENCONTRADO")</f>
        <v>Outras Saídas</v>
      </c>
      <c r="L15920" s="50" t="str">
        <f>VLOOKUP(K15920,'Base -Receita-Despesa'!$B:$AS,1,FALSE)</f>
        <v>Outras Saídas</v>
      </c>
    </row>
    <row r="15921" spans="1:12" x14ac:dyDescent="0.3">
      <c r="A15921" s="82" t="str">
        <f t="shared" si="498"/>
        <v>2019</v>
      </c>
      <c r="B15921" s="260" t="s">
        <v>2228</v>
      </c>
      <c r="C15921" s="261" t="s">
        <v>138</v>
      </c>
      <c r="D15921" s="74" t="str">
        <f t="shared" si="497"/>
        <v>nov/2019</v>
      </c>
      <c r="E15921" s="264">
        <v>43777</v>
      </c>
      <c r="F15921" s="260" t="s">
        <v>1261</v>
      </c>
      <c r="G15921" s="260" t="s">
        <v>2229</v>
      </c>
      <c r="H15921" s="265" t="s">
        <v>4866</v>
      </c>
      <c r="I15921" s="265" t="s">
        <v>135</v>
      </c>
      <c r="J15921" s="265">
        <v>-1</v>
      </c>
      <c r="K15921" s="83" t="str">
        <f>IFERROR(IFERROR(VLOOKUP(I15921,'DE-PARA'!B:D,3,0),VLOOKUP(I15921,'DE-PARA'!C:D,2,0)),"NÃO ENCONTRADO")</f>
        <v>Outras Saídas</v>
      </c>
      <c r="L15921" s="50" t="str">
        <f>VLOOKUP(K15921,'Base -Receita-Despesa'!$B:$AS,1,FALSE)</f>
        <v>Outras Saídas</v>
      </c>
    </row>
    <row r="15922" spans="1:12" x14ac:dyDescent="0.3">
      <c r="A15922" s="82" t="str">
        <f t="shared" si="498"/>
        <v>2019</v>
      </c>
      <c r="B15922" s="260" t="s">
        <v>2228</v>
      </c>
      <c r="C15922" s="261" t="s">
        <v>138</v>
      </c>
      <c r="D15922" s="74" t="str">
        <f t="shared" si="497"/>
        <v>nov/2019</v>
      </c>
      <c r="E15922" s="264">
        <v>43777</v>
      </c>
      <c r="F15922" s="260" t="s">
        <v>1261</v>
      </c>
      <c r="G15922" s="260" t="s">
        <v>2229</v>
      </c>
      <c r="H15922" s="265" t="s">
        <v>4866</v>
      </c>
      <c r="I15922" s="265" t="s">
        <v>135</v>
      </c>
      <c r="J15922" s="265">
        <v>-1</v>
      </c>
      <c r="K15922" s="83" t="str">
        <f>IFERROR(IFERROR(VLOOKUP(I15922,'DE-PARA'!B:D,3,0),VLOOKUP(I15922,'DE-PARA'!C:D,2,0)),"NÃO ENCONTRADO")</f>
        <v>Outras Saídas</v>
      </c>
      <c r="L15922" s="50" t="str">
        <f>VLOOKUP(K15922,'Base -Receita-Despesa'!$B:$AS,1,FALSE)</f>
        <v>Outras Saídas</v>
      </c>
    </row>
    <row r="15923" spans="1:12" x14ac:dyDescent="0.3">
      <c r="A15923" s="82" t="str">
        <f t="shared" si="498"/>
        <v>2019</v>
      </c>
      <c r="B15923" s="260" t="s">
        <v>2228</v>
      </c>
      <c r="C15923" s="261" t="s">
        <v>138</v>
      </c>
      <c r="D15923" s="74" t="str">
        <f t="shared" si="497"/>
        <v>nov/2019</v>
      </c>
      <c r="E15923" s="264">
        <v>43777</v>
      </c>
      <c r="F15923" s="260" t="s">
        <v>1261</v>
      </c>
      <c r="G15923" s="260" t="s">
        <v>2229</v>
      </c>
      <c r="H15923" s="265" t="s">
        <v>4866</v>
      </c>
      <c r="I15923" s="265" t="s">
        <v>135</v>
      </c>
      <c r="J15923" s="265">
        <v>-1</v>
      </c>
      <c r="K15923" s="83" t="str">
        <f>IFERROR(IFERROR(VLOOKUP(I15923,'DE-PARA'!B:D,3,0),VLOOKUP(I15923,'DE-PARA'!C:D,2,0)),"NÃO ENCONTRADO")</f>
        <v>Outras Saídas</v>
      </c>
      <c r="L15923" s="50" t="str">
        <f>VLOOKUP(K15923,'Base -Receita-Despesa'!$B:$AS,1,FALSE)</f>
        <v>Outras Saídas</v>
      </c>
    </row>
    <row r="15924" spans="1:12" x14ac:dyDescent="0.3">
      <c r="A15924" s="82" t="str">
        <f t="shared" si="498"/>
        <v>2019</v>
      </c>
      <c r="B15924" s="260" t="s">
        <v>2228</v>
      </c>
      <c r="C15924" s="261" t="s">
        <v>138</v>
      </c>
      <c r="D15924" s="74" t="str">
        <f t="shared" si="497"/>
        <v>nov/2019</v>
      </c>
      <c r="E15924" s="264">
        <v>43777</v>
      </c>
      <c r="F15924" s="260" t="s">
        <v>1261</v>
      </c>
      <c r="G15924" s="260" t="s">
        <v>2229</v>
      </c>
      <c r="H15924" s="265" t="s">
        <v>4866</v>
      </c>
      <c r="I15924" s="265" t="s">
        <v>135</v>
      </c>
      <c r="J15924" s="265">
        <v>-1</v>
      </c>
      <c r="K15924" s="83" t="str">
        <f>IFERROR(IFERROR(VLOOKUP(I15924,'DE-PARA'!B:D,3,0),VLOOKUP(I15924,'DE-PARA'!C:D,2,0)),"NÃO ENCONTRADO")</f>
        <v>Outras Saídas</v>
      </c>
      <c r="L15924" s="50" t="str">
        <f>VLOOKUP(K15924,'Base -Receita-Despesa'!$B:$AS,1,FALSE)</f>
        <v>Outras Saídas</v>
      </c>
    </row>
    <row r="15925" spans="1:12" x14ac:dyDescent="0.3">
      <c r="A15925" s="82" t="str">
        <f t="shared" si="498"/>
        <v>2019</v>
      </c>
      <c r="B15925" s="260" t="s">
        <v>2228</v>
      </c>
      <c r="C15925" s="261" t="s">
        <v>138</v>
      </c>
      <c r="D15925" s="74" t="str">
        <f t="shared" si="497"/>
        <v>nov/2019</v>
      </c>
      <c r="E15925" s="264">
        <v>43777</v>
      </c>
      <c r="F15925" s="260" t="s">
        <v>1261</v>
      </c>
      <c r="G15925" s="260" t="s">
        <v>2229</v>
      </c>
      <c r="H15925" s="265" t="s">
        <v>4866</v>
      </c>
      <c r="I15925" s="265" t="s">
        <v>135</v>
      </c>
      <c r="J15925" s="265">
        <v>-1</v>
      </c>
      <c r="K15925" s="83" t="str">
        <f>IFERROR(IFERROR(VLOOKUP(I15925,'DE-PARA'!B:D,3,0),VLOOKUP(I15925,'DE-PARA'!C:D,2,0)),"NÃO ENCONTRADO")</f>
        <v>Outras Saídas</v>
      </c>
      <c r="L15925" s="50" t="str">
        <f>VLOOKUP(K15925,'Base -Receita-Despesa'!$B:$AS,1,FALSE)</f>
        <v>Outras Saídas</v>
      </c>
    </row>
    <row r="15926" spans="1:12" x14ac:dyDescent="0.3">
      <c r="A15926" s="82" t="str">
        <f t="shared" si="498"/>
        <v>2019</v>
      </c>
      <c r="B15926" s="260" t="s">
        <v>2228</v>
      </c>
      <c r="C15926" s="261" t="s">
        <v>138</v>
      </c>
      <c r="D15926" s="74" t="str">
        <f t="shared" si="497"/>
        <v>nov/2019</v>
      </c>
      <c r="E15926" s="264">
        <v>43777</v>
      </c>
      <c r="F15926" s="260" t="s">
        <v>1261</v>
      </c>
      <c r="G15926" s="260" t="s">
        <v>2229</v>
      </c>
      <c r="H15926" s="265" t="s">
        <v>4866</v>
      </c>
      <c r="I15926" s="265" t="s">
        <v>135</v>
      </c>
      <c r="J15926" s="265">
        <v>-1</v>
      </c>
      <c r="K15926" s="83" t="str">
        <f>IFERROR(IFERROR(VLOOKUP(I15926,'DE-PARA'!B:D,3,0),VLOOKUP(I15926,'DE-PARA'!C:D,2,0)),"NÃO ENCONTRADO")</f>
        <v>Outras Saídas</v>
      </c>
      <c r="L15926" s="50" t="str">
        <f>VLOOKUP(K15926,'Base -Receita-Despesa'!$B:$AS,1,FALSE)</f>
        <v>Outras Saídas</v>
      </c>
    </row>
    <row r="15927" spans="1:12" x14ac:dyDescent="0.3">
      <c r="A15927" s="82" t="str">
        <f t="shared" si="498"/>
        <v>2019</v>
      </c>
      <c r="B15927" s="260" t="s">
        <v>2228</v>
      </c>
      <c r="C15927" s="261" t="s">
        <v>138</v>
      </c>
      <c r="D15927" s="74" t="str">
        <f t="shared" si="497"/>
        <v>nov/2019</v>
      </c>
      <c r="E15927" s="264">
        <v>43777</v>
      </c>
      <c r="F15927" s="260" t="s">
        <v>1261</v>
      </c>
      <c r="G15927" s="260" t="s">
        <v>2229</v>
      </c>
      <c r="H15927" s="265" t="s">
        <v>4866</v>
      </c>
      <c r="I15927" s="265" t="s">
        <v>135</v>
      </c>
      <c r="J15927" s="265">
        <v>-1</v>
      </c>
      <c r="K15927" s="83" t="str">
        <f>IFERROR(IFERROR(VLOOKUP(I15927,'DE-PARA'!B:D,3,0),VLOOKUP(I15927,'DE-PARA'!C:D,2,0)),"NÃO ENCONTRADO")</f>
        <v>Outras Saídas</v>
      </c>
      <c r="L15927" s="50" t="str">
        <f>VLOOKUP(K15927,'Base -Receita-Despesa'!$B:$AS,1,FALSE)</f>
        <v>Outras Saídas</v>
      </c>
    </row>
    <row r="15928" spans="1:12" x14ac:dyDescent="0.3">
      <c r="A15928" s="82" t="str">
        <f t="shared" si="498"/>
        <v>2019</v>
      </c>
      <c r="B15928" s="260" t="s">
        <v>2228</v>
      </c>
      <c r="C15928" s="261" t="s">
        <v>138</v>
      </c>
      <c r="D15928" s="74" t="str">
        <f t="shared" si="497"/>
        <v>nov/2019</v>
      </c>
      <c r="E15928" s="264">
        <v>43777</v>
      </c>
      <c r="F15928" s="260" t="s">
        <v>1261</v>
      </c>
      <c r="G15928" s="260" t="s">
        <v>2229</v>
      </c>
      <c r="H15928" s="265" t="s">
        <v>4866</v>
      </c>
      <c r="I15928" s="265" t="s">
        <v>135</v>
      </c>
      <c r="J15928" s="265">
        <v>-1</v>
      </c>
      <c r="K15928" s="83" t="str">
        <f>IFERROR(IFERROR(VLOOKUP(I15928,'DE-PARA'!B:D,3,0),VLOOKUP(I15928,'DE-PARA'!C:D,2,0)),"NÃO ENCONTRADO")</f>
        <v>Outras Saídas</v>
      </c>
      <c r="L15928" s="50" t="str">
        <f>VLOOKUP(K15928,'Base -Receita-Despesa'!$B:$AS,1,FALSE)</f>
        <v>Outras Saídas</v>
      </c>
    </row>
    <row r="15929" spans="1:12" x14ac:dyDescent="0.3">
      <c r="A15929" s="82" t="str">
        <f t="shared" si="498"/>
        <v>2019</v>
      </c>
      <c r="B15929" s="260" t="s">
        <v>2228</v>
      </c>
      <c r="C15929" s="261" t="s">
        <v>138</v>
      </c>
      <c r="D15929" s="74" t="str">
        <f t="shared" si="497"/>
        <v>nov/2019</v>
      </c>
      <c r="E15929" s="264">
        <v>43777</v>
      </c>
      <c r="F15929" s="260" t="s">
        <v>1261</v>
      </c>
      <c r="G15929" s="260" t="s">
        <v>2229</v>
      </c>
      <c r="H15929" s="265" t="s">
        <v>4866</v>
      </c>
      <c r="I15929" s="265" t="s">
        <v>135</v>
      </c>
      <c r="J15929" s="265">
        <v>-1</v>
      </c>
      <c r="K15929" s="83" t="str">
        <f>IFERROR(IFERROR(VLOOKUP(I15929,'DE-PARA'!B:D,3,0),VLOOKUP(I15929,'DE-PARA'!C:D,2,0)),"NÃO ENCONTRADO")</f>
        <v>Outras Saídas</v>
      </c>
      <c r="L15929" s="50" t="str">
        <f>VLOOKUP(K15929,'Base -Receita-Despesa'!$B:$AS,1,FALSE)</f>
        <v>Outras Saídas</v>
      </c>
    </row>
    <row r="15930" spans="1:12" x14ac:dyDescent="0.3">
      <c r="A15930" s="82" t="str">
        <f t="shared" si="498"/>
        <v>2019</v>
      </c>
      <c r="B15930" s="260" t="s">
        <v>2228</v>
      </c>
      <c r="C15930" s="261" t="s">
        <v>138</v>
      </c>
      <c r="D15930" s="74" t="str">
        <f t="shared" si="497"/>
        <v>nov/2019</v>
      </c>
      <c r="E15930" s="264">
        <v>43777</v>
      </c>
      <c r="F15930" s="260" t="s">
        <v>1261</v>
      </c>
      <c r="G15930" s="260" t="s">
        <v>2229</v>
      </c>
      <c r="H15930" s="265" t="s">
        <v>4866</v>
      </c>
      <c r="I15930" s="265" t="s">
        <v>135</v>
      </c>
      <c r="J15930" s="265">
        <v>-1</v>
      </c>
      <c r="K15930" s="83" t="str">
        <f>IFERROR(IFERROR(VLOOKUP(I15930,'DE-PARA'!B:D,3,0),VLOOKUP(I15930,'DE-PARA'!C:D,2,0)),"NÃO ENCONTRADO")</f>
        <v>Outras Saídas</v>
      </c>
      <c r="L15930" s="50" t="str">
        <f>VLOOKUP(K15930,'Base -Receita-Despesa'!$B:$AS,1,FALSE)</f>
        <v>Outras Saídas</v>
      </c>
    </row>
    <row r="15931" spans="1:12" x14ac:dyDescent="0.3">
      <c r="A15931" s="82" t="str">
        <f t="shared" si="498"/>
        <v>2019</v>
      </c>
      <c r="B15931" s="260" t="s">
        <v>2228</v>
      </c>
      <c r="C15931" s="261" t="s">
        <v>138</v>
      </c>
      <c r="D15931" s="74" t="str">
        <f t="shared" si="497"/>
        <v>nov/2019</v>
      </c>
      <c r="E15931" s="264">
        <v>43777</v>
      </c>
      <c r="F15931" s="260" t="s">
        <v>1261</v>
      </c>
      <c r="G15931" s="260" t="s">
        <v>2229</v>
      </c>
      <c r="H15931" s="265" t="s">
        <v>4866</v>
      </c>
      <c r="I15931" s="265" t="s">
        <v>135</v>
      </c>
      <c r="J15931" s="265">
        <v>-1</v>
      </c>
      <c r="K15931" s="83" t="str">
        <f>IFERROR(IFERROR(VLOOKUP(I15931,'DE-PARA'!B:D,3,0),VLOOKUP(I15931,'DE-PARA'!C:D,2,0)),"NÃO ENCONTRADO")</f>
        <v>Outras Saídas</v>
      </c>
      <c r="L15931" s="50" t="str">
        <f>VLOOKUP(K15931,'Base -Receita-Despesa'!$B:$AS,1,FALSE)</f>
        <v>Outras Saídas</v>
      </c>
    </row>
    <row r="15932" spans="1:12" x14ac:dyDescent="0.3">
      <c r="A15932" s="82" t="str">
        <f t="shared" si="498"/>
        <v>2019</v>
      </c>
      <c r="B15932" s="260" t="s">
        <v>2228</v>
      </c>
      <c r="C15932" s="261" t="s">
        <v>138</v>
      </c>
      <c r="D15932" s="74" t="str">
        <f t="shared" si="497"/>
        <v>nov/2019</v>
      </c>
      <c r="E15932" s="264">
        <v>43777</v>
      </c>
      <c r="F15932" s="260" t="s">
        <v>1261</v>
      </c>
      <c r="G15932" s="260" t="s">
        <v>2229</v>
      </c>
      <c r="H15932" s="265" t="s">
        <v>4866</v>
      </c>
      <c r="I15932" s="265" t="s">
        <v>135</v>
      </c>
      <c r="J15932" s="265">
        <v>-1</v>
      </c>
      <c r="K15932" s="83" t="str">
        <f>IFERROR(IFERROR(VLOOKUP(I15932,'DE-PARA'!B:D,3,0),VLOOKUP(I15932,'DE-PARA'!C:D,2,0)),"NÃO ENCONTRADO")</f>
        <v>Outras Saídas</v>
      </c>
      <c r="L15932" s="50" t="str">
        <f>VLOOKUP(K15932,'Base -Receita-Despesa'!$B:$AS,1,FALSE)</f>
        <v>Outras Saídas</v>
      </c>
    </row>
    <row r="15933" spans="1:12" x14ac:dyDescent="0.3">
      <c r="A15933" s="82" t="str">
        <f t="shared" si="498"/>
        <v>2019</v>
      </c>
      <c r="B15933" s="260" t="s">
        <v>2228</v>
      </c>
      <c r="C15933" s="261" t="s">
        <v>138</v>
      </c>
      <c r="D15933" s="74" t="str">
        <f t="shared" si="497"/>
        <v>nov/2019</v>
      </c>
      <c r="E15933" s="264">
        <v>43777</v>
      </c>
      <c r="F15933" s="260" t="s">
        <v>1261</v>
      </c>
      <c r="G15933" s="260" t="s">
        <v>2229</v>
      </c>
      <c r="H15933" s="265" t="s">
        <v>4866</v>
      </c>
      <c r="I15933" s="265" t="s">
        <v>135</v>
      </c>
      <c r="J15933" s="265">
        <v>-1</v>
      </c>
      <c r="K15933" s="83" t="str">
        <f>IFERROR(IFERROR(VLOOKUP(I15933,'DE-PARA'!B:D,3,0),VLOOKUP(I15933,'DE-PARA'!C:D,2,0)),"NÃO ENCONTRADO")</f>
        <v>Outras Saídas</v>
      </c>
      <c r="L15933" s="50" t="str">
        <f>VLOOKUP(K15933,'Base -Receita-Despesa'!$B:$AS,1,FALSE)</f>
        <v>Outras Saídas</v>
      </c>
    </row>
    <row r="15934" spans="1:12" x14ac:dyDescent="0.3">
      <c r="A15934" s="82" t="str">
        <f t="shared" si="498"/>
        <v>2019</v>
      </c>
      <c r="B15934" s="260" t="s">
        <v>2228</v>
      </c>
      <c r="C15934" s="261" t="s">
        <v>138</v>
      </c>
      <c r="D15934" s="74" t="str">
        <f t="shared" si="497"/>
        <v>nov/2019</v>
      </c>
      <c r="E15934" s="264">
        <v>43777</v>
      </c>
      <c r="F15934" s="260" t="s">
        <v>1261</v>
      </c>
      <c r="G15934" s="260" t="s">
        <v>2229</v>
      </c>
      <c r="H15934" s="265" t="s">
        <v>4866</v>
      </c>
      <c r="I15934" s="265" t="s">
        <v>135</v>
      </c>
      <c r="J15934" s="265">
        <v>-1</v>
      </c>
      <c r="K15934" s="83" t="str">
        <f>IFERROR(IFERROR(VLOOKUP(I15934,'DE-PARA'!B:D,3,0),VLOOKUP(I15934,'DE-PARA'!C:D,2,0)),"NÃO ENCONTRADO")</f>
        <v>Outras Saídas</v>
      </c>
      <c r="L15934" s="50" t="str">
        <f>VLOOKUP(K15934,'Base -Receita-Despesa'!$B:$AS,1,FALSE)</f>
        <v>Outras Saídas</v>
      </c>
    </row>
    <row r="15935" spans="1:12" x14ac:dyDescent="0.3">
      <c r="A15935" s="82" t="str">
        <f t="shared" si="498"/>
        <v>2019</v>
      </c>
      <c r="B15935" s="260" t="s">
        <v>2228</v>
      </c>
      <c r="C15935" s="261" t="s">
        <v>138</v>
      </c>
      <c r="D15935" s="74" t="str">
        <f t="shared" si="497"/>
        <v>nov/2019</v>
      </c>
      <c r="E15935" s="264">
        <v>43777</v>
      </c>
      <c r="F15935" s="260" t="s">
        <v>1261</v>
      </c>
      <c r="G15935" s="260" t="s">
        <v>2229</v>
      </c>
      <c r="H15935" s="265" t="s">
        <v>4866</v>
      </c>
      <c r="I15935" s="265" t="s">
        <v>135</v>
      </c>
      <c r="J15935" s="265">
        <v>-1</v>
      </c>
      <c r="K15935" s="83" t="str">
        <f>IFERROR(IFERROR(VLOOKUP(I15935,'DE-PARA'!B:D,3,0),VLOOKUP(I15935,'DE-PARA'!C:D,2,0)),"NÃO ENCONTRADO")</f>
        <v>Outras Saídas</v>
      </c>
      <c r="L15935" s="50" t="str">
        <f>VLOOKUP(K15935,'Base -Receita-Despesa'!$B:$AS,1,FALSE)</f>
        <v>Outras Saídas</v>
      </c>
    </row>
    <row r="15936" spans="1:12" x14ac:dyDescent="0.3">
      <c r="A15936" s="82" t="str">
        <f t="shared" si="498"/>
        <v>2019</v>
      </c>
      <c r="B15936" s="260" t="s">
        <v>2228</v>
      </c>
      <c r="C15936" s="261" t="s">
        <v>138</v>
      </c>
      <c r="D15936" s="74" t="str">
        <f t="shared" si="497"/>
        <v>nov/2019</v>
      </c>
      <c r="E15936" s="264">
        <v>43777</v>
      </c>
      <c r="F15936" s="260" t="s">
        <v>1261</v>
      </c>
      <c r="G15936" s="260" t="s">
        <v>2229</v>
      </c>
      <c r="H15936" s="265" t="s">
        <v>4866</v>
      </c>
      <c r="I15936" s="265" t="s">
        <v>135</v>
      </c>
      <c r="J15936" s="265">
        <v>-1</v>
      </c>
      <c r="K15936" s="83" t="str">
        <f>IFERROR(IFERROR(VLOOKUP(I15936,'DE-PARA'!B:D,3,0),VLOOKUP(I15936,'DE-PARA'!C:D,2,0)),"NÃO ENCONTRADO")</f>
        <v>Outras Saídas</v>
      </c>
      <c r="L15936" s="50" t="str">
        <f>VLOOKUP(K15936,'Base -Receita-Despesa'!$B:$AS,1,FALSE)</f>
        <v>Outras Saídas</v>
      </c>
    </row>
    <row r="15937" spans="1:12" x14ac:dyDescent="0.3">
      <c r="A15937" s="82" t="str">
        <f t="shared" si="498"/>
        <v>2019</v>
      </c>
      <c r="B15937" s="260" t="s">
        <v>2228</v>
      </c>
      <c r="C15937" s="261" t="s">
        <v>138</v>
      </c>
      <c r="D15937" s="74" t="str">
        <f t="shared" si="497"/>
        <v>nov/2019</v>
      </c>
      <c r="E15937" s="264">
        <v>43777</v>
      </c>
      <c r="F15937" s="260" t="s">
        <v>1261</v>
      </c>
      <c r="G15937" s="260" t="s">
        <v>2229</v>
      </c>
      <c r="H15937" s="265" t="s">
        <v>4866</v>
      </c>
      <c r="I15937" s="265" t="s">
        <v>135</v>
      </c>
      <c r="J15937" s="265">
        <v>-1</v>
      </c>
      <c r="K15937" s="83" t="str">
        <f>IFERROR(IFERROR(VLOOKUP(I15937,'DE-PARA'!B:D,3,0),VLOOKUP(I15937,'DE-PARA'!C:D,2,0)),"NÃO ENCONTRADO")</f>
        <v>Outras Saídas</v>
      </c>
      <c r="L15937" s="50" t="str">
        <f>VLOOKUP(K15937,'Base -Receita-Despesa'!$B:$AS,1,FALSE)</f>
        <v>Outras Saídas</v>
      </c>
    </row>
    <row r="15938" spans="1:12" x14ac:dyDescent="0.3">
      <c r="A15938" s="82" t="str">
        <f t="shared" si="498"/>
        <v>2019</v>
      </c>
      <c r="B15938" s="260" t="s">
        <v>2228</v>
      </c>
      <c r="C15938" s="261" t="s">
        <v>138</v>
      </c>
      <c r="D15938" s="74" t="str">
        <f t="shared" si="497"/>
        <v>nov/2019</v>
      </c>
      <c r="E15938" s="264">
        <v>43777</v>
      </c>
      <c r="F15938" s="260" t="s">
        <v>1261</v>
      </c>
      <c r="G15938" s="260" t="s">
        <v>2229</v>
      </c>
      <c r="H15938" s="265" t="s">
        <v>4866</v>
      </c>
      <c r="I15938" s="265" t="s">
        <v>135</v>
      </c>
      <c r="J15938" s="265">
        <v>-1</v>
      </c>
      <c r="K15938" s="83" t="str">
        <f>IFERROR(IFERROR(VLOOKUP(I15938,'DE-PARA'!B:D,3,0),VLOOKUP(I15938,'DE-PARA'!C:D,2,0)),"NÃO ENCONTRADO")</f>
        <v>Outras Saídas</v>
      </c>
      <c r="L15938" s="50" t="str">
        <f>VLOOKUP(K15938,'Base -Receita-Despesa'!$B:$AS,1,FALSE)</f>
        <v>Outras Saídas</v>
      </c>
    </row>
    <row r="15939" spans="1:12" x14ac:dyDescent="0.3">
      <c r="A15939" s="82" t="str">
        <f t="shared" si="498"/>
        <v>2019</v>
      </c>
      <c r="B15939" s="260" t="s">
        <v>2228</v>
      </c>
      <c r="C15939" s="261" t="s">
        <v>138</v>
      </c>
      <c r="D15939" s="74" t="str">
        <f t="shared" si="497"/>
        <v>nov/2019</v>
      </c>
      <c r="E15939" s="264">
        <v>43777</v>
      </c>
      <c r="F15939" s="260" t="s">
        <v>1261</v>
      </c>
      <c r="G15939" s="260" t="s">
        <v>2229</v>
      </c>
      <c r="H15939" s="265" t="s">
        <v>4866</v>
      </c>
      <c r="I15939" s="265" t="s">
        <v>135</v>
      </c>
      <c r="J15939" s="265">
        <v>-1</v>
      </c>
      <c r="K15939" s="83" t="str">
        <f>IFERROR(IFERROR(VLOOKUP(I15939,'DE-PARA'!B:D,3,0),VLOOKUP(I15939,'DE-PARA'!C:D,2,0)),"NÃO ENCONTRADO")</f>
        <v>Outras Saídas</v>
      </c>
      <c r="L15939" s="50" t="str">
        <f>VLOOKUP(K15939,'Base -Receita-Despesa'!$B:$AS,1,FALSE)</f>
        <v>Outras Saídas</v>
      </c>
    </row>
    <row r="15940" spans="1:12" x14ac:dyDescent="0.3">
      <c r="A15940" s="82" t="str">
        <f t="shared" si="498"/>
        <v>2019</v>
      </c>
      <c r="B15940" s="260" t="s">
        <v>2228</v>
      </c>
      <c r="C15940" s="261" t="s">
        <v>138</v>
      </c>
      <c r="D15940" s="74" t="str">
        <f t="shared" ref="D15940:D16003" si="499">TEXT(E15940,"mmm/aaaa")</f>
        <v>nov/2019</v>
      </c>
      <c r="E15940" s="264">
        <v>43777</v>
      </c>
      <c r="F15940" s="260" t="s">
        <v>1261</v>
      </c>
      <c r="G15940" s="260" t="s">
        <v>2229</v>
      </c>
      <c r="H15940" s="265" t="s">
        <v>4866</v>
      </c>
      <c r="I15940" s="265" t="s">
        <v>135</v>
      </c>
      <c r="J15940" s="265">
        <v>-1</v>
      </c>
      <c r="K15940" s="83" t="str">
        <f>IFERROR(IFERROR(VLOOKUP(I15940,'DE-PARA'!B:D,3,0),VLOOKUP(I15940,'DE-PARA'!C:D,2,0)),"NÃO ENCONTRADO")</f>
        <v>Outras Saídas</v>
      </c>
      <c r="L15940" s="50" t="str">
        <f>VLOOKUP(K15940,'Base -Receita-Despesa'!$B:$AS,1,FALSE)</f>
        <v>Outras Saídas</v>
      </c>
    </row>
    <row r="15941" spans="1:12" x14ac:dyDescent="0.3">
      <c r="A15941" s="82" t="str">
        <f t="shared" si="498"/>
        <v>2019</v>
      </c>
      <c r="B15941" s="260" t="s">
        <v>2228</v>
      </c>
      <c r="C15941" s="261" t="s">
        <v>138</v>
      </c>
      <c r="D15941" s="74" t="str">
        <f t="shared" si="499"/>
        <v>nov/2019</v>
      </c>
      <c r="E15941" s="264">
        <v>43777</v>
      </c>
      <c r="F15941" s="260" t="s">
        <v>1261</v>
      </c>
      <c r="G15941" s="260" t="s">
        <v>2229</v>
      </c>
      <c r="H15941" s="265" t="s">
        <v>4866</v>
      </c>
      <c r="I15941" s="265" t="s">
        <v>135</v>
      </c>
      <c r="J15941" s="265">
        <v>-1</v>
      </c>
      <c r="K15941" s="83" t="str">
        <f>IFERROR(IFERROR(VLOOKUP(I15941,'DE-PARA'!B:D,3,0),VLOOKUP(I15941,'DE-PARA'!C:D,2,0)),"NÃO ENCONTRADO")</f>
        <v>Outras Saídas</v>
      </c>
      <c r="L15941" s="50" t="str">
        <f>VLOOKUP(K15941,'Base -Receita-Despesa'!$B:$AS,1,FALSE)</f>
        <v>Outras Saídas</v>
      </c>
    </row>
    <row r="15942" spans="1:12" x14ac:dyDescent="0.3">
      <c r="A15942" s="82" t="str">
        <f t="shared" si="498"/>
        <v>2019</v>
      </c>
      <c r="B15942" s="260" t="s">
        <v>2228</v>
      </c>
      <c r="C15942" s="261" t="s">
        <v>138</v>
      </c>
      <c r="D15942" s="74" t="str">
        <f t="shared" si="499"/>
        <v>nov/2019</v>
      </c>
      <c r="E15942" s="264">
        <v>43777</v>
      </c>
      <c r="F15942" s="260" t="s">
        <v>1261</v>
      </c>
      <c r="G15942" s="260" t="s">
        <v>2229</v>
      </c>
      <c r="H15942" s="265" t="s">
        <v>4866</v>
      </c>
      <c r="I15942" s="265" t="s">
        <v>135</v>
      </c>
      <c r="J15942" s="265">
        <v>-1</v>
      </c>
      <c r="K15942" s="83" t="str">
        <f>IFERROR(IFERROR(VLOOKUP(I15942,'DE-PARA'!B:D,3,0),VLOOKUP(I15942,'DE-PARA'!C:D,2,0)),"NÃO ENCONTRADO")</f>
        <v>Outras Saídas</v>
      </c>
      <c r="L15942" s="50" t="str">
        <f>VLOOKUP(K15942,'Base -Receita-Despesa'!$B:$AS,1,FALSE)</f>
        <v>Outras Saídas</v>
      </c>
    </row>
    <row r="15943" spans="1:12" x14ac:dyDescent="0.3">
      <c r="A15943" s="82" t="str">
        <f t="shared" si="498"/>
        <v>2019</v>
      </c>
      <c r="B15943" s="260" t="s">
        <v>2228</v>
      </c>
      <c r="C15943" s="261" t="s">
        <v>138</v>
      </c>
      <c r="D15943" s="74" t="str">
        <f t="shared" si="499"/>
        <v>nov/2019</v>
      </c>
      <c r="E15943" s="264">
        <v>43777</v>
      </c>
      <c r="F15943" s="260" t="s">
        <v>1261</v>
      </c>
      <c r="G15943" s="260" t="s">
        <v>2229</v>
      </c>
      <c r="H15943" s="265" t="s">
        <v>4866</v>
      </c>
      <c r="I15943" s="265" t="s">
        <v>135</v>
      </c>
      <c r="J15943" s="265">
        <v>-1</v>
      </c>
      <c r="K15943" s="83" t="str">
        <f>IFERROR(IFERROR(VLOOKUP(I15943,'DE-PARA'!B:D,3,0),VLOOKUP(I15943,'DE-PARA'!C:D,2,0)),"NÃO ENCONTRADO")</f>
        <v>Outras Saídas</v>
      </c>
      <c r="L15943" s="50" t="str">
        <f>VLOOKUP(K15943,'Base -Receita-Despesa'!$B:$AS,1,FALSE)</f>
        <v>Outras Saídas</v>
      </c>
    </row>
    <row r="15944" spans="1:12" x14ac:dyDescent="0.3">
      <c r="A15944" s="82" t="str">
        <f t="shared" si="498"/>
        <v>2019</v>
      </c>
      <c r="B15944" s="260" t="s">
        <v>2228</v>
      </c>
      <c r="C15944" s="261" t="s">
        <v>138</v>
      </c>
      <c r="D15944" s="74" t="str">
        <f t="shared" si="499"/>
        <v>nov/2019</v>
      </c>
      <c r="E15944" s="264">
        <v>43777</v>
      </c>
      <c r="F15944" s="260" t="s">
        <v>1261</v>
      </c>
      <c r="G15944" s="260" t="s">
        <v>2229</v>
      </c>
      <c r="H15944" s="265" t="s">
        <v>4866</v>
      </c>
      <c r="I15944" s="265" t="s">
        <v>135</v>
      </c>
      <c r="J15944" s="265">
        <v>-1</v>
      </c>
      <c r="K15944" s="83" t="str">
        <f>IFERROR(IFERROR(VLOOKUP(I15944,'DE-PARA'!B:D,3,0),VLOOKUP(I15944,'DE-PARA'!C:D,2,0)),"NÃO ENCONTRADO")</f>
        <v>Outras Saídas</v>
      </c>
      <c r="L15944" s="50" t="str">
        <f>VLOOKUP(K15944,'Base -Receita-Despesa'!$B:$AS,1,FALSE)</f>
        <v>Outras Saídas</v>
      </c>
    </row>
    <row r="15945" spans="1:12" x14ac:dyDescent="0.3">
      <c r="A15945" s="82" t="str">
        <f t="shared" si="498"/>
        <v>2019</v>
      </c>
      <c r="B15945" s="260" t="s">
        <v>2228</v>
      </c>
      <c r="C15945" s="261" t="s">
        <v>138</v>
      </c>
      <c r="D15945" s="74" t="str">
        <f t="shared" si="499"/>
        <v>nov/2019</v>
      </c>
      <c r="E15945" s="264">
        <v>43777</v>
      </c>
      <c r="F15945" s="260" t="s">
        <v>1261</v>
      </c>
      <c r="G15945" s="260" t="s">
        <v>2229</v>
      </c>
      <c r="H15945" s="265" t="s">
        <v>4866</v>
      </c>
      <c r="I15945" s="265" t="s">
        <v>135</v>
      </c>
      <c r="J15945" s="265">
        <v>-1</v>
      </c>
      <c r="K15945" s="83" t="str">
        <f>IFERROR(IFERROR(VLOOKUP(I15945,'DE-PARA'!B:D,3,0),VLOOKUP(I15945,'DE-PARA'!C:D,2,0)),"NÃO ENCONTRADO")</f>
        <v>Outras Saídas</v>
      </c>
      <c r="L15945" s="50" t="str">
        <f>VLOOKUP(K15945,'Base -Receita-Despesa'!$B:$AS,1,FALSE)</f>
        <v>Outras Saídas</v>
      </c>
    </row>
    <row r="15946" spans="1:12" x14ac:dyDescent="0.3">
      <c r="A15946" s="82" t="str">
        <f t="shared" si="498"/>
        <v>2019</v>
      </c>
      <c r="B15946" s="260" t="s">
        <v>2228</v>
      </c>
      <c r="C15946" s="261" t="s">
        <v>138</v>
      </c>
      <c r="D15946" s="74" t="str">
        <f t="shared" si="499"/>
        <v>nov/2019</v>
      </c>
      <c r="E15946" s="264">
        <v>43777</v>
      </c>
      <c r="F15946" s="260" t="s">
        <v>1261</v>
      </c>
      <c r="G15946" s="260" t="s">
        <v>2229</v>
      </c>
      <c r="H15946" s="265" t="s">
        <v>4866</v>
      </c>
      <c r="I15946" s="265" t="s">
        <v>135</v>
      </c>
      <c r="J15946" s="265">
        <v>-1</v>
      </c>
      <c r="K15946" s="83" t="str">
        <f>IFERROR(IFERROR(VLOOKUP(I15946,'DE-PARA'!B:D,3,0),VLOOKUP(I15946,'DE-PARA'!C:D,2,0)),"NÃO ENCONTRADO")</f>
        <v>Outras Saídas</v>
      </c>
      <c r="L15946" s="50" t="str">
        <f>VLOOKUP(K15946,'Base -Receita-Despesa'!$B:$AS,1,FALSE)</f>
        <v>Outras Saídas</v>
      </c>
    </row>
    <row r="15947" spans="1:12" x14ac:dyDescent="0.3">
      <c r="A15947" s="82" t="str">
        <f t="shared" si="498"/>
        <v>2019</v>
      </c>
      <c r="B15947" s="260" t="s">
        <v>2228</v>
      </c>
      <c r="C15947" s="261" t="s">
        <v>138</v>
      </c>
      <c r="D15947" s="74" t="str">
        <f t="shared" si="499"/>
        <v>nov/2019</v>
      </c>
      <c r="E15947" s="264">
        <v>43777</v>
      </c>
      <c r="F15947" s="260" t="s">
        <v>1070</v>
      </c>
      <c r="G15947" s="260" t="s">
        <v>2229</v>
      </c>
      <c r="H15947" s="265" t="s">
        <v>1071</v>
      </c>
      <c r="I15947" s="265" t="s">
        <v>2237</v>
      </c>
      <c r="J15947" s="266">
        <v>100677.05</v>
      </c>
      <c r="K15947" s="83" t="str">
        <f>IFERROR(IFERROR(VLOOKUP(I15947,'DE-PARA'!B:D,3,0),VLOOKUP(I15947,'DE-PARA'!C:D,2,0)),"NÃO ENCONTRADO")</f>
        <v>Entrada Conta Aplicação (+)</v>
      </c>
      <c r="L15947" s="50" t="str">
        <f>VLOOKUP(K15947,'Base -Receita-Despesa'!$B:$AS,1,FALSE)</f>
        <v>ENTRADA CONTA APLICAÇÃO (+)</v>
      </c>
    </row>
    <row r="15948" spans="1:12" x14ac:dyDescent="0.3">
      <c r="A15948" s="82" t="str">
        <f t="shared" si="498"/>
        <v>2019</v>
      </c>
      <c r="B15948" s="260" t="s">
        <v>2228</v>
      </c>
      <c r="C15948" s="261" t="s">
        <v>138</v>
      </c>
      <c r="D15948" s="74" t="str">
        <f t="shared" si="499"/>
        <v>nov/2019</v>
      </c>
      <c r="E15948" s="264">
        <v>43780</v>
      </c>
      <c r="F15948" s="262">
        <v>41169</v>
      </c>
      <c r="G15948" s="262" t="s">
        <v>2229</v>
      </c>
      <c r="H15948" s="344" t="s">
        <v>4409</v>
      </c>
      <c r="I15948" s="270" t="s">
        <v>2182</v>
      </c>
      <c r="J15948" s="265">
        <v>-102.6</v>
      </c>
      <c r="K15948" s="83" t="str">
        <f>IFERROR(IFERROR(VLOOKUP(I15948,'DE-PARA'!B:D,3,0),VLOOKUP(I15948,'DE-PARA'!C:D,2,0)),"NÃO ENCONTRADO")</f>
        <v>Materiais</v>
      </c>
      <c r="L15948" s="50" t="str">
        <f>VLOOKUP(K15948,'Base -Receita-Despesa'!$B:$AS,1,FALSE)</f>
        <v>Materiais</v>
      </c>
    </row>
    <row r="15949" spans="1:12" x14ac:dyDescent="0.3">
      <c r="A15949" s="82" t="str">
        <f t="shared" si="498"/>
        <v>2019</v>
      </c>
      <c r="B15949" s="260" t="s">
        <v>2228</v>
      </c>
      <c r="C15949" s="261" t="s">
        <v>138</v>
      </c>
      <c r="D15949" s="74" t="str">
        <f t="shared" si="499"/>
        <v>nov/2019</v>
      </c>
      <c r="E15949" s="264">
        <v>43780</v>
      </c>
      <c r="F15949" s="262">
        <v>340850</v>
      </c>
      <c r="G15949" s="262" t="s">
        <v>2232</v>
      </c>
      <c r="H15949" s="270" t="s">
        <v>4386</v>
      </c>
      <c r="I15949" s="270" t="s">
        <v>2181</v>
      </c>
      <c r="J15949" s="266">
        <v>-1273.8</v>
      </c>
      <c r="K15949" s="83" t="str">
        <f>IFERROR(IFERROR(VLOOKUP(I15949,'DE-PARA'!B:D,3,0),VLOOKUP(I15949,'DE-PARA'!C:D,2,0)),"NÃO ENCONTRADO")</f>
        <v>Materiais</v>
      </c>
      <c r="L15949" s="50" t="str">
        <f>VLOOKUP(K15949,'Base -Receita-Despesa'!$B:$AS,1,FALSE)</f>
        <v>Materiais</v>
      </c>
    </row>
    <row r="15950" spans="1:12" x14ac:dyDescent="0.3">
      <c r="A15950" s="82" t="str">
        <f t="shared" si="498"/>
        <v>2019</v>
      </c>
      <c r="B15950" s="260" t="s">
        <v>2228</v>
      </c>
      <c r="C15950" s="261" t="s">
        <v>138</v>
      </c>
      <c r="D15950" s="74" t="str">
        <f t="shared" si="499"/>
        <v>nov/2019</v>
      </c>
      <c r="E15950" s="264">
        <v>43780</v>
      </c>
      <c r="F15950" s="262">
        <v>8953</v>
      </c>
      <c r="G15950" s="262" t="s">
        <v>2232</v>
      </c>
      <c r="H15950" s="270" t="s">
        <v>2299</v>
      </c>
      <c r="I15950" s="270" t="s">
        <v>2182</v>
      </c>
      <c r="J15950" s="266">
        <v>-1833.71</v>
      </c>
      <c r="K15950" s="83" t="str">
        <f>IFERROR(IFERROR(VLOOKUP(I15950,'DE-PARA'!B:D,3,0),VLOOKUP(I15950,'DE-PARA'!C:D,2,0)),"NÃO ENCONTRADO")</f>
        <v>Materiais</v>
      </c>
      <c r="L15950" s="50" t="str">
        <f>VLOOKUP(K15950,'Base -Receita-Despesa'!$B:$AS,1,FALSE)</f>
        <v>Materiais</v>
      </c>
    </row>
    <row r="15951" spans="1:12" x14ac:dyDescent="0.3">
      <c r="A15951" s="82" t="str">
        <f t="shared" si="498"/>
        <v>2019</v>
      </c>
      <c r="B15951" s="260" t="s">
        <v>2228</v>
      </c>
      <c r="C15951" s="261" t="s">
        <v>138</v>
      </c>
      <c r="D15951" s="74" t="str">
        <f t="shared" si="499"/>
        <v>nov/2019</v>
      </c>
      <c r="E15951" s="264">
        <v>43780</v>
      </c>
      <c r="F15951" s="262">
        <v>491871</v>
      </c>
      <c r="G15951" s="262" t="s">
        <v>2229</v>
      </c>
      <c r="H15951" s="270" t="s">
        <v>257</v>
      </c>
      <c r="I15951" s="270" t="s">
        <v>145</v>
      </c>
      <c r="J15951" s="270">
        <v>-913.47</v>
      </c>
      <c r="K15951" s="83" t="str">
        <f>IFERROR(IFERROR(VLOOKUP(I15951,'DE-PARA'!B:D,3,0),VLOOKUP(I15951,'DE-PARA'!C:D,2,0)),"NÃO ENCONTRADO")</f>
        <v>Serviços</v>
      </c>
      <c r="L15951" s="50" t="str">
        <f>VLOOKUP(K15951,'Base -Receita-Despesa'!$B:$AS,1,FALSE)</f>
        <v>Serviços</v>
      </c>
    </row>
    <row r="15952" spans="1:12" x14ac:dyDescent="0.3">
      <c r="A15952" s="82" t="str">
        <f t="shared" si="498"/>
        <v>2019</v>
      </c>
      <c r="B15952" s="260" t="s">
        <v>2228</v>
      </c>
      <c r="C15952" s="261" t="s">
        <v>138</v>
      </c>
      <c r="D15952" s="74" t="str">
        <f t="shared" si="499"/>
        <v>nov/2019</v>
      </c>
      <c r="E15952" s="264">
        <v>43780</v>
      </c>
      <c r="F15952" s="262">
        <v>491871</v>
      </c>
      <c r="G15952" s="262" t="s">
        <v>2229</v>
      </c>
      <c r="H15952" s="270" t="s">
        <v>257</v>
      </c>
      <c r="I15952" s="265" t="s">
        <v>562</v>
      </c>
      <c r="J15952" s="265">
        <v>-10.8</v>
      </c>
      <c r="K15952" s="83" t="str">
        <f>IFERROR(IFERROR(VLOOKUP(I15952,'DE-PARA'!B:D,3,0),VLOOKUP(I15952,'DE-PARA'!C:D,2,0)),"NÃO ENCONTRADO")</f>
        <v>Outras Saídas</v>
      </c>
      <c r="L15952" s="50" t="str">
        <f>VLOOKUP(K15952,'Base -Receita-Despesa'!$B:$AS,1,FALSE)</f>
        <v>Outras Saídas</v>
      </c>
    </row>
    <row r="15953" spans="1:12" x14ac:dyDescent="0.3">
      <c r="A15953" s="82" t="str">
        <f t="shared" si="498"/>
        <v>2019</v>
      </c>
      <c r="B15953" s="260" t="s">
        <v>2228</v>
      </c>
      <c r="C15953" s="261" t="s">
        <v>138</v>
      </c>
      <c r="D15953" s="74" t="str">
        <f t="shared" si="499"/>
        <v>nov/2019</v>
      </c>
      <c r="E15953" s="264">
        <v>43780</v>
      </c>
      <c r="F15953" s="262">
        <v>164341</v>
      </c>
      <c r="G15953" s="262" t="s">
        <v>2229</v>
      </c>
      <c r="H15953" s="270" t="s">
        <v>1337</v>
      </c>
      <c r="I15953" s="270" t="s">
        <v>145</v>
      </c>
      <c r="J15953" s="265">
        <v>-629.44000000000005</v>
      </c>
      <c r="K15953" s="83" t="str">
        <f>IFERROR(IFERROR(VLOOKUP(I15953,'DE-PARA'!B:D,3,0),VLOOKUP(I15953,'DE-PARA'!C:D,2,0)),"NÃO ENCONTRADO")</f>
        <v>Serviços</v>
      </c>
      <c r="L15953" s="50" t="str">
        <f>VLOOKUP(K15953,'Base -Receita-Despesa'!$B:$AS,1,FALSE)</f>
        <v>Serviços</v>
      </c>
    </row>
    <row r="15954" spans="1:12" x14ac:dyDescent="0.3">
      <c r="A15954" s="82" t="str">
        <f t="shared" si="498"/>
        <v>2019</v>
      </c>
      <c r="B15954" s="260" t="s">
        <v>2228</v>
      </c>
      <c r="C15954" s="261" t="s">
        <v>138</v>
      </c>
      <c r="D15954" s="74" t="str">
        <f t="shared" si="499"/>
        <v>nov/2019</v>
      </c>
      <c r="E15954" s="264">
        <v>43780</v>
      </c>
      <c r="F15954" s="262">
        <v>2928</v>
      </c>
      <c r="G15954" s="262" t="s">
        <v>2407</v>
      </c>
      <c r="H15954" s="270" t="s">
        <v>4451</v>
      </c>
      <c r="I15954" s="270" t="s">
        <v>2217</v>
      </c>
      <c r="J15954" s="275">
        <v>-1532.15</v>
      </c>
      <c r="K15954" s="83" t="str">
        <f>IFERROR(IFERROR(VLOOKUP(I15954,'DE-PARA'!B:D,3,0),VLOOKUP(I15954,'DE-PARA'!C:D,2,0)),"NÃO ENCONTRADO")</f>
        <v>Investimentos</v>
      </c>
      <c r="L15954" s="50" t="str">
        <f>VLOOKUP(K15954,'Base -Receita-Despesa'!$B:$AS,1,FALSE)</f>
        <v>Investimentos</v>
      </c>
    </row>
    <row r="15955" spans="1:12" x14ac:dyDescent="0.3">
      <c r="A15955" s="82" t="str">
        <f t="shared" si="498"/>
        <v>2019</v>
      </c>
      <c r="B15955" s="260" t="s">
        <v>2228</v>
      </c>
      <c r="C15955" s="261" t="s">
        <v>138</v>
      </c>
      <c r="D15955" s="74" t="str">
        <f t="shared" si="499"/>
        <v>nov/2019</v>
      </c>
      <c r="E15955" s="264">
        <v>43780</v>
      </c>
      <c r="F15955" s="262">
        <v>2928</v>
      </c>
      <c r="G15955" s="262" t="s">
        <v>2407</v>
      </c>
      <c r="H15955" s="270" t="s">
        <v>4451</v>
      </c>
      <c r="I15955" s="265" t="s">
        <v>562</v>
      </c>
      <c r="J15955" s="265">
        <v>-133.29</v>
      </c>
      <c r="K15955" s="83" t="str">
        <f>IFERROR(IFERROR(VLOOKUP(I15955,'DE-PARA'!B:D,3,0),VLOOKUP(I15955,'DE-PARA'!C:D,2,0)),"NÃO ENCONTRADO")</f>
        <v>Outras Saídas</v>
      </c>
      <c r="L15955" s="50" t="str">
        <f>VLOOKUP(K15955,'Base -Receita-Despesa'!$B:$AS,1,FALSE)</f>
        <v>Outras Saídas</v>
      </c>
    </row>
    <row r="15956" spans="1:12" x14ac:dyDescent="0.3">
      <c r="A15956" s="82" t="str">
        <f t="shared" si="498"/>
        <v>2019</v>
      </c>
      <c r="B15956" s="260" t="s">
        <v>2228</v>
      </c>
      <c r="C15956" s="261" t="s">
        <v>138</v>
      </c>
      <c r="D15956" s="74" t="str">
        <f t="shared" si="499"/>
        <v>nov/2019</v>
      </c>
      <c r="E15956" s="264">
        <v>43780</v>
      </c>
      <c r="F15956" s="262">
        <v>430</v>
      </c>
      <c r="G15956" s="262" t="s">
        <v>2407</v>
      </c>
      <c r="H15956" s="270" t="s">
        <v>4579</v>
      </c>
      <c r="I15956" s="270" t="s">
        <v>2217</v>
      </c>
      <c r="J15956" s="275">
        <v>-1490.5</v>
      </c>
      <c r="K15956" s="83" t="str">
        <f>IFERROR(IFERROR(VLOOKUP(I15956,'DE-PARA'!B:D,3,0),VLOOKUP(I15956,'DE-PARA'!C:D,2,0)),"NÃO ENCONTRADO")</f>
        <v>Investimentos</v>
      </c>
      <c r="L15956" s="50" t="str">
        <f>VLOOKUP(K15956,'Base -Receita-Despesa'!$B:$AS,1,FALSE)</f>
        <v>Investimentos</v>
      </c>
    </row>
    <row r="15957" spans="1:12" x14ac:dyDescent="0.3">
      <c r="A15957" s="82" t="str">
        <f t="shared" si="498"/>
        <v>2019</v>
      </c>
      <c r="B15957" s="260" t="s">
        <v>2228</v>
      </c>
      <c r="C15957" s="261" t="s">
        <v>138</v>
      </c>
      <c r="D15957" s="74" t="str">
        <f t="shared" si="499"/>
        <v>nov/2019</v>
      </c>
      <c r="E15957" s="264">
        <v>43780</v>
      </c>
      <c r="F15957" s="262">
        <v>430</v>
      </c>
      <c r="G15957" s="262" t="s">
        <v>2407</v>
      </c>
      <c r="H15957" s="270" t="s">
        <v>4579</v>
      </c>
      <c r="I15957" s="265" t="s">
        <v>562</v>
      </c>
      <c r="J15957" s="265">
        <v>-129.66999999999999</v>
      </c>
      <c r="K15957" s="83" t="str">
        <f>IFERROR(IFERROR(VLOOKUP(I15957,'DE-PARA'!B:D,3,0),VLOOKUP(I15957,'DE-PARA'!C:D,2,0)),"NÃO ENCONTRADO")</f>
        <v>Outras Saídas</v>
      </c>
      <c r="L15957" s="50" t="str">
        <f>VLOOKUP(K15957,'Base -Receita-Despesa'!$B:$AS,1,FALSE)</f>
        <v>Outras Saídas</v>
      </c>
    </row>
    <row r="15958" spans="1:12" x14ac:dyDescent="0.3">
      <c r="A15958" s="82" t="str">
        <f t="shared" si="498"/>
        <v>2019</v>
      </c>
      <c r="B15958" s="260" t="s">
        <v>2228</v>
      </c>
      <c r="C15958" s="261" t="s">
        <v>138</v>
      </c>
      <c r="D15958" s="74" t="str">
        <f t="shared" si="499"/>
        <v>nov/2019</v>
      </c>
      <c r="E15958" s="264">
        <v>43780</v>
      </c>
      <c r="F15958" s="282" t="s">
        <v>4881</v>
      </c>
      <c r="G15958" s="262" t="s">
        <v>2229</v>
      </c>
      <c r="H15958" s="270" t="s">
        <v>4882</v>
      </c>
      <c r="I15958" s="280" t="s">
        <v>176</v>
      </c>
      <c r="J15958" s="266">
        <v>-10609.42</v>
      </c>
      <c r="K15958" s="83" t="str">
        <f>IFERROR(IFERROR(VLOOKUP(I15958,'DE-PARA'!B:D,3,0),VLOOKUP(I15958,'DE-PARA'!C:D,2,0)),"NÃO ENCONTRADO")</f>
        <v>Pessoal</v>
      </c>
      <c r="L15958" s="50" t="str">
        <f>VLOOKUP(K15958,'Base -Receita-Despesa'!$B:$AS,1,FALSE)</f>
        <v>Pessoal</v>
      </c>
    </row>
    <row r="15959" spans="1:12" x14ac:dyDescent="0.3">
      <c r="A15959" s="82" t="str">
        <f t="shared" si="498"/>
        <v>2019</v>
      </c>
      <c r="B15959" s="260" t="s">
        <v>2228</v>
      </c>
      <c r="C15959" s="261" t="s">
        <v>138</v>
      </c>
      <c r="D15959" s="74" t="str">
        <f t="shared" si="499"/>
        <v>nov/2019</v>
      </c>
      <c r="E15959" s="264">
        <v>43780</v>
      </c>
      <c r="F15959" s="282" t="s">
        <v>4883</v>
      </c>
      <c r="G15959" s="262" t="s">
        <v>2229</v>
      </c>
      <c r="H15959" s="270" t="s">
        <v>2959</v>
      </c>
      <c r="I15959" s="280" t="s">
        <v>176</v>
      </c>
      <c r="J15959" s="265">
        <v>-824.83</v>
      </c>
      <c r="K15959" s="83" t="str">
        <f>IFERROR(IFERROR(VLOOKUP(I15959,'DE-PARA'!B:D,3,0),VLOOKUP(I15959,'DE-PARA'!C:D,2,0)),"NÃO ENCONTRADO")</f>
        <v>Pessoal</v>
      </c>
      <c r="L15959" s="50" t="str">
        <f>VLOOKUP(K15959,'Base -Receita-Despesa'!$B:$AS,1,FALSE)</f>
        <v>Pessoal</v>
      </c>
    </row>
    <row r="15960" spans="1:12" x14ac:dyDescent="0.3">
      <c r="A15960" s="82" t="str">
        <f t="shared" si="498"/>
        <v>2019</v>
      </c>
      <c r="B15960" s="260" t="s">
        <v>2228</v>
      </c>
      <c r="C15960" s="261" t="s">
        <v>138</v>
      </c>
      <c r="D15960" s="74" t="str">
        <f t="shared" si="499"/>
        <v>nov/2019</v>
      </c>
      <c r="E15960" s="264">
        <v>43780</v>
      </c>
      <c r="F15960" s="282" t="s">
        <v>4884</v>
      </c>
      <c r="G15960" s="262" t="s">
        <v>2229</v>
      </c>
      <c r="H15960" s="270" t="s">
        <v>4885</v>
      </c>
      <c r="I15960" s="280" t="s">
        <v>176</v>
      </c>
      <c r="J15960" s="265">
        <v>-236.35</v>
      </c>
      <c r="K15960" s="83" t="str">
        <f>IFERROR(IFERROR(VLOOKUP(I15960,'DE-PARA'!B:D,3,0),VLOOKUP(I15960,'DE-PARA'!C:D,2,0)),"NÃO ENCONTRADO")</f>
        <v>Pessoal</v>
      </c>
      <c r="L15960" s="50" t="str">
        <f>VLOOKUP(K15960,'Base -Receita-Despesa'!$B:$AS,1,FALSE)</f>
        <v>Pessoal</v>
      </c>
    </row>
    <row r="15961" spans="1:12" x14ac:dyDescent="0.3">
      <c r="A15961" s="82" t="str">
        <f t="shared" si="498"/>
        <v>2019</v>
      </c>
      <c r="B15961" s="260" t="s">
        <v>2228</v>
      </c>
      <c r="C15961" s="261" t="s">
        <v>138</v>
      </c>
      <c r="D15961" s="74" t="str">
        <f t="shared" si="499"/>
        <v>nov/2019</v>
      </c>
      <c r="E15961" s="264">
        <v>43780</v>
      </c>
      <c r="F15961" s="282" t="s">
        <v>4886</v>
      </c>
      <c r="G15961" s="262" t="s">
        <v>2229</v>
      </c>
      <c r="H15961" s="270" t="s">
        <v>4820</v>
      </c>
      <c r="I15961" s="280" t="s">
        <v>176</v>
      </c>
      <c r="J15961" s="265">
        <v>-152.41999999999999</v>
      </c>
      <c r="K15961" s="83" t="str">
        <f>IFERROR(IFERROR(VLOOKUP(I15961,'DE-PARA'!B:D,3,0),VLOOKUP(I15961,'DE-PARA'!C:D,2,0)),"NÃO ENCONTRADO")</f>
        <v>Pessoal</v>
      </c>
      <c r="L15961" s="50" t="str">
        <f>VLOOKUP(K15961,'Base -Receita-Despesa'!$B:$AS,1,FALSE)</f>
        <v>Pessoal</v>
      </c>
    </row>
    <row r="15962" spans="1:12" x14ac:dyDescent="0.3">
      <c r="A15962" s="82" t="str">
        <f t="shared" si="498"/>
        <v>2019</v>
      </c>
      <c r="B15962" s="260" t="s">
        <v>2228</v>
      </c>
      <c r="C15962" s="261" t="s">
        <v>138</v>
      </c>
      <c r="D15962" s="74" t="str">
        <f t="shared" si="499"/>
        <v>nov/2019</v>
      </c>
      <c r="E15962" s="264">
        <v>43780</v>
      </c>
      <c r="F15962" s="282" t="s">
        <v>4887</v>
      </c>
      <c r="G15962" s="262" t="s">
        <v>2229</v>
      </c>
      <c r="H15962" s="270" t="s">
        <v>692</v>
      </c>
      <c r="I15962" s="280" t="s">
        <v>176</v>
      </c>
      <c r="J15962" s="265">
        <v>-79.3</v>
      </c>
      <c r="K15962" s="83" t="str">
        <f>IFERROR(IFERROR(VLOOKUP(I15962,'DE-PARA'!B:D,3,0),VLOOKUP(I15962,'DE-PARA'!C:D,2,0)),"NÃO ENCONTRADO")</f>
        <v>Pessoal</v>
      </c>
      <c r="L15962" s="50" t="str">
        <f>VLOOKUP(K15962,'Base -Receita-Despesa'!$B:$AS,1,FALSE)</f>
        <v>Pessoal</v>
      </c>
    </row>
    <row r="15963" spans="1:12" x14ac:dyDescent="0.3">
      <c r="A15963" s="82" t="str">
        <f t="shared" si="498"/>
        <v>2019</v>
      </c>
      <c r="B15963" s="260" t="s">
        <v>2228</v>
      </c>
      <c r="C15963" s="261" t="s">
        <v>138</v>
      </c>
      <c r="D15963" s="74" t="str">
        <f t="shared" si="499"/>
        <v>nov/2019</v>
      </c>
      <c r="E15963" s="264">
        <v>43780</v>
      </c>
      <c r="F15963" s="282" t="s">
        <v>4888</v>
      </c>
      <c r="G15963" s="262" t="s">
        <v>2229</v>
      </c>
      <c r="H15963" s="270" t="s">
        <v>4889</v>
      </c>
      <c r="I15963" s="280" t="s">
        <v>176</v>
      </c>
      <c r="J15963" s="265">
        <v>-563.78</v>
      </c>
      <c r="K15963" s="83" t="str">
        <f>IFERROR(IFERROR(VLOOKUP(I15963,'DE-PARA'!B:D,3,0),VLOOKUP(I15963,'DE-PARA'!C:D,2,0)),"NÃO ENCONTRADO")</f>
        <v>Pessoal</v>
      </c>
      <c r="L15963" s="50" t="str">
        <f>VLOOKUP(K15963,'Base -Receita-Despesa'!$B:$AS,1,FALSE)</f>
        <v>Pessoal</v>
      </c>
    </row>
    <row r="15964" spans="1:12" x14ac:dyDescent="0.3">
      <c r="A15964" s="82" t="str">
        <f t="shared" si="498"/>
        <v>2019</v>
      </c>
      <c r="B15964" s="260" t="s">
        <v>2228</v>
      </c>
      <c r="C15964" s="261" t="s">
        <v>138</v>
      </c>
      <c r="D15964" s="74" t="str">
        <f t="shared" si="499"/>
        <v>nov/2019</v>
      </c>
      <c r="E15964" s="264">
        <v>43780</v>
      </c>
      <c r="F15964" s="282" t="s">
        <v>4890</v>
      </c>
      <c r="G15964" s="262" t="s">
        <v>2229</v>
      </c>
      <c r="H15964" s="270" t="s">
        <v>4819</v>
      </c>
      <c r="I15964" s="280" t="s">
        <v>176</v>
      </c>
      <c r="J15964" s="265">
        <v>-316.13</v>
      </c>
      <c r="K15964" s="83" t="str">
        <f>IFERROR(IFERROR(VLOOKUP(I15964,'DE-PARA'!B:D,3,0),VLOOKUP(I15964,'DE-PARA'!C:D,2,0)),"NÃO ENCONTRADO")</f>
        <v>Pessoal</v>
      </c>
      <c r="L15964" s="50" t="str">
        <f>VLOOKUP(K15964,'Base -Receita-Despesa'!$B:$AS,1,FALSE)</f>
        <v>Pessoal</v>
      </c>
    </row>
    <row r="15965" spans="1:12" x14ac:dyDescent="0.3">
      <c r="A15965" s="82" t="str">
        <f t="shared" si="498"/>
        <v>2019</v>
      </c>
      <c r="B15965" s="260" t="s">
        <v>2228</v>
      </c>
      <c r="C15965" s="261" t="s">
        <v>138</v>
      </c>
      <c r="D15965" s="74" t="str">
        <f t="shared" si="499"/>
        <v>nov/2019</v>
      </c>
      <c r="E15965" s="264">
        <v>43780</v>
      </c>
      <c r="F15965" s="282" t="s">
        <v>4891</v>
      </c>
      <c r="G15965" s="262" t="s">
        <v>2229</v>
      </c>
      <c r="H15965" s="270" t="s">
        <v>2583</v>
      </c>
      <c r="I15965" s="280" t="s">
        <v>176</v>
      </c>
      <c r="J15965" s="265">
        <v>-463.18</v>
      </c>
      <c r="K15965" s="83" t="str">
        <f>IFERROR(IFERROR(VLOOKUP(I15965,'DE-PARA'!B:D,3,0),VLOOKUP(I15965,'DE-PARA'!C:D,2,0)),"NÃO ENCONTRADO")</f>
        <v>Pessoal</v>
      </c>
      <c r="L15965" s="50" t="str">
        <f>VLOOKUP(K15965,'Base -Receita-Despesa'!$B:$AS,1,FALSE)</f>
        <v>Pessoal</v>
      </c>
    </row>
    <row r="15966" spans="1:12" x14ac:dyDescent="0.3">
      <c r="A15966" s="82" t="str">
        <f t="shared" si="498"/>
        <v>2019</v>
      </c>
      <c r="B15966" s="260" t="s">
        <v>2228</v>
      </c>
      <c r="C15966" s="261" t="s">
        <v>138</v>
      </c>
      <c r="D15966" s="74" t="str">
        <f t="shared" si="499"/>
        <v>nov/2019</v>
      </c>
      <c r="E15966" s="264">
        <v>43780</v>
      </c>
      <c r="F15966" s="282" t="s">
        <v>4892</v>
      </c>
      <c r="G15966" s="262" t="s">
        <v>2229</v>
      </c>
      <c r="H15966" s="270" t="s">
        <v>1047</v>
      </c>
      <c r="I15966" s="280" t="s">
        <v>176</v>
      </c>
      <c r="J15966" s="265">
        <v>-164.3</v>
      </c>
      <c r="K15966" s="83" t="str">
        <f>IFERROR(IFERROR(VLOOKUP(I15966,'DE-PARA'!B:D,3,0),VLOOKUP(I15966,'DE-PARA'!C:D,2,0)),"NÃO ENCONTRADO")</f>
        <v>Pessoal</v>
      </c>
      <c r="L15966" s="50" t="str">
        <f>VLOOKUP(K15966,'Base -Receita-Despesa'!$B:$AS,1,FALSE)</f>
        <v>Pessoal</v>
      </c>
    </row>
    <row r="15967" spans="1:12" x14ac:dyDescent="0.3">
      <c r="A15967" s="82" t="str">
        <f t="shared" si="498"/>
        <v>2019</v>
      </c>
      <c r="B15967" s="260" t="s">
        <v>2228</v>
      </c>
      <c r="C15967" s="261" t="s">
        <v>138</v>
      </c>
      <c r="D15967" s="74" t="str">
        <f t="shared" si="499"/>
        <v>nov/2019</v>
      </c>
      <c r="E15967" s="264">
        <v>43780</v>
      </c>
      <c r="F15967" s="282" t="s">
        <v>4893</v>
      </c>
      <c r="G15967" s="262" t="s">
        <v>2229</v>
      </c>
      <c r="H15967" s="270" t="s">
        <v>4821</v>
      </c>
      <c r="I15967" s="280" t="s">
        <v>176</v>
      </c>
      <c r="J15967" s="265">
        <v>-316.13</v>
      </c>
      <c r="K15967" s="83" t="str">
        <f>IFERROR(IFERROR(VLOOKUP(I15967,'DE-PARA'!B:D,3,0),VLOOKUP(I15967,'DE-PARA'!C:D,2,0)),"NÃO ENCONTRADO")</f>
        <v>Pessoal</v>
      </c>
      <c r="L15967" s="50" t="str">
        <f>VLOOKUP(K15967,'Base -Receita-Despesa'!$B:$AS,1,FALSE)</f>
        <v>Pessoal</v>
      </c>
    </row>
    <row r="15968" spans="1:12" x14ac:dyDescent="0.3">
      <c r="A15968" s="82" t="str">
        <f t="shared" si="498"/>
        <v>2019</v>
      </c>
      <c r="B15968" s="260" t="s">
        <v>2228</v>
      </c>
      <c r="C15968" s="261" t="s">
        <v>138</v>
      </c>
      <c r="D15968" s="74" t="str">
        <f t="shared" si="499"/>
        <v>nov/2019</v>
      </c>
      <c r="E15968" s="264">
        <v>43780</v>
      </c>
      <c r="F15968" s="282" t="s">
        <v>4894</v>
      </c>
      <c r="G15968" s="262" t="s">
        <v>2229</v>
      </c>
      <c r="H15968" s="270" t="s">
        <v>4895</v>
      </c>
      <c r="I15968" s="280" t="s">
        <v>176</v>
      </c>
      <c r="J15968" s="265">
        <v>-236.35</v>
      </c>
      <c r="K15968" s="83" t="str">
        <f>IFERROR(IFERROR(VLOOKUP(I15968,'DE-PARA'!B:D,3,0),VLOOKUP(I15968,'DE-PARA'!C:D,2,0)),"NÃO ENCONTRADO")</f>
        <v>Pessoal</v>
      </c>
      <c r="L15968" s="50" t="str">
        <f>VLOOKUP(K15968,'Base -Receita-Despesa'!$B:$AS,1,FALSE)</f>
        <v>Pessoal</v>
      </c>
    </row>
    <row r="15969" spans="1:12" x14ac:dyDescent="0.3">
      <c r="A15969" s="82" t="str">
        <f t="shared" si="498"/>
        <v>2019</v>
      </c>
      <c r="B15969" s="260" t="s">
        <v>2228</v>
      </c>
      <c r="C15969" s="261" t="s">
        <v>138</v>
      </c>
      <c r="D15969" s="74" t="str">
        <f t="shared" si="499"/>
        <v>nov/2019</v>
      </c>
      <c r="E15969" s="264">
        <v>43780</v>
      </c>
      <c r="F15969" s="282" t="s">
        <v>4896</v>
      </c>
      <c r="G15969" s="262" t="s">
        <v>2229</v>
      </c>
      <c r="H15969" s="270" t="s">
        <v>4897</v>
      </c>
      <c r="I15969" s="280" t="s">
        <v>176</v>
      </c>
      <c r="J15969" s="265">
        <v>-280.41000000000003</v>
      </c>
      <c r="K15969" s="83" t="str">
        <f>IFERROR(IFERROR(VLOOKUP(I15969,'DE-PARA'!B:D,3,0),VLOOKUP(I15969,'DE-PARA'!C:D,2,0)),"NÃO ENCONTRADO")</f>
        <v>Pessoal</v>
      </c>
      <c r="L15969" s="50" t="str">
        <f>VLOOKUP(K15969,'Base -Receita-Despesa'!$B:$AS,1,FALSE)</f>
        <v>Pessoal</v>
      </c>
    </row>
    <row r="15970" spans="1:12" x14ac:dyDescent="0.3">
      <c r="A15970" s="82" t="str">
        <f t="shared" si="498"/>
        <v>2019</v>
      </c>
      <c r="B15970" s="260" t="s">
        <v>2228</v>
      </c>
      <c r="C15970" s="261" t="s">
        <v>138</v>
      </c>
      <c r="D15970" s="74" t="str">
        <f t="shared" si="499"/>
        <v>nov/2019</v>
      </c>
      <c r="E15970" s="264">
        <v>43780</v>
      </c>
      <c r="F15970" s="282" t="s">
        <v>4898</v>
      </c>
      <c r="G15970" s="262" t="s">
        <v>2229</v>
      </c>
      <c r="H15970" s="270" t="s">
        <v>4899</v>
      </c>
      <c r="I15970" s="280" t="s">
        <v>176</v>
      </c>
      <c r="J15970" s="265">
        <v>-283.91000000000003</v>
      </c>
      <c r="K15970" s="83" t="str">
        <f>IFERROR(IFERROR(VLOOKUP(I15970,'DE-PARA'!B:D,3,0),VLOOKUP(I15970,'DE-PARA'!C:D,2,0)),"NÃO ENCONTRADO")</f>
        <v>Pessoal</v>
      </c>
      <c r="L15970" s="50" t="str">
        <f>VLOOKUP(K15970,'Base -Receita-Despesa'!$B:$AS,1,FALSE)</f>
        <v>Pessoal</v>
      </c>
    </row>
    <row r="15971" spans="1:12" x14ac:dyDescent="0.3">
      <c r="A15971" s="82" t="str">
        <f t="shared" si="498"/>
        <v>2019</v>
      </c>
      <c r="B15971" s="260" t="s">
        <v>2228</v>
      </c>
      <c r="C15971" s="261" t="s">
        <v>138</v>
      </c>
      <c r="D15971" s="74" t="str">
        <f t="shared" si="499"/>
        <v>nov/2019</v>
      </c>
      <c r="E15971" s="264">
        <v>43780</v>
      </c>
      <c r="F15971" s="262">
        <v>306</v>
      </c>
      <c r="G15971" s="262" t="s">
        <v>2229</v>
      </c>
      <c r="H15971" s="270" t="s">
        <v>4777</v>
      </c>
      <c r="I15971" s="270" t="s">
        <v>213</v>
      </c>
      <c r="J15971" s="266">
        <v>-3209.33</v>
      </c>
      <c r="K15971" s="83" t="str">
        <f>IFERROR(IFERROR(VLOOKUP(I15971,'DE-PARA'!B:D,3,0),VLOOKUP(I15971,'DE-PARA'!C:D,2,0)),"NÃO ENCONTRADO")</f>
        <v>Serviços</v>
      </c>
      <c r="L15971" s="50" t="str">
        <f>VLOOKUP(K15971,'Base -Receita-Despesa'!$B:$AS,1,FALSE)</f>
        <v>Serviços</v>
      </c>
    </row>
    <row r="15972" spans="1:12" x14ac:dyDescent="0.3">
      <c r="A15972" s="82" t="str">
        <f t="shared" si="498"/>
        <v>2019</v>
      </c>
      <c r="B15972" s="260" t="s">
        <v>2228</v>
      </c>
      <c r="C15972" s="261" t="s">
        <v>138</v>
      </c>
      <c r="D15972" s="74" t="str">
        <f t="shared" si="499"/>
        <v>nov/2019</v>
      </c>
      <c r="E15972" s="264">
        <v>43780</v>
      </c>
      <c r="F15972" s="262">
        <v>19405</v>
      </c>
      <c r="G15972" s="262" t="s">
        <v>2229</v>
      </c>
      <c r="H15972" s="270" t="s">
        <v>4876</v>
      </c>
      <c r="I15972" s="270" t="s">
        <v>2204</v>
      </c>
      <c r="J15972" s="275">
        <v>-3073</v>
      </c>
      <c r="K15972" s="83" t="str">
        <f>IFERROR(IFERROR(VLOOKUP(I15972,'DE-PARA'!B:D,3,0),VLOOKUP(I15972,'DE-PARA'!C:D,2,0)),"NÃO ENCONTRADO")</f>
        <v>Serviços</v>
      </c>
      <c r="L15972" s="50" t="str">
        <f>VLOOKUP(K15972,'Base -Receita-Despesa'!$B:$AS,1,FALSE)</f>
        <v>Serviços</v>
      </c>
    </row>
    <row r="15973" spans="1:12" x14ac:dyDescent="0.3">
      <c r="A15973" s="82" t="str">
        <f t="shared" si="498"/>
        <v>2019</v>
      </c>
      <c r="B15973" s="260" t="s">
        <v>2228</v>
      </c>
      <c r="C15973" s="261" t="s">
        <v>138</v>
      </c>
      <c r="D15973" s="74" t="str">
        <f t="shared" si="499"/>
        <v>nov/2019</v>
      </c>
      <c r="E15973" s="264">
        <v>43780</v>
      </c>
      <c r="F15973" s="260">
        <v>19650</v>
      </c>
      <c r="G15973" s="260" t="s">
        <v>2229</v>
      </c>
      <c r="H15973" s="270" t="s">
        <v>4876</v>
      </c>
      <c r="I15973" s="270" t="s">
        <v>2204</v>
      </c>
      <c r="J15973" s="275">
        <v>-3073</v>
      </c>
      <c r="K15973" s="83" t="str">
        <f>IFERROR(IFERROR(VLOOKUP(I15973,'DE-PARA'!B:D,3,0),VLOOKUP(I15973,'DE-PARA'!C:D,2,0)),"NÃO ENCONTRADO")</f>
        <v>Serviços</v>
      </c>
      <c r="L15973" s="50" t="str">
        <f>VLOOKUP(K15973,'Base -Receita-Despesa'!$B:$AS,1,FALSE)</f>
        <v>Serviços</v>
      </c>
    </row>
    <row r="15974" spans="1:12" x14ac:dyDescent="0.3">
      <c r="A15974" s="82" t="str">
        <f t="shared" si="498"/>
        <v>2019</v>
      </c>
      <c r="B15974" s="260" t="s">
        <v>2228</v>
      </c>
      <c r="C15974" s="261" t="s">
        <v>138</v>
      </c>
      <c r="D15974" s="74" t="str">
        <f t="shared" si="499"/>
        <v>nov/2019</v>
      </c>
      <c r="E15974" s="264">
        <v>43780</v>
      </c>
      <c r="F15974" s="262" t="s">
        <v>4517</v>
      </c>
      <c r="G15974" s="262" t="s">
        <v>2229</v>
      </c>
      <c r="H15974" s="270" t="s">
        <v>4610</v>
      </c>
      <c r="I15974" s="270" t="s">
        <v>2209</v>
      </c>
      <c r="J15974" s="270">
        <v>-156.26</v>
      </c>
      <c r="K15974" s="83" t="str">
        <f>IFERROR(IFERROR(VLOOKUP(I15974,'DE-PARA'!B:D,3,0),VLOOKUP(I15974,'DE-PARA'!C:D,2,0)),"NÃO ENCONTRADO")</f>
        <v>Despesas com Viagens</v>
      </c>
      <c r="L15974" s="50" t="str">
        <f>VLOOKUP(K15974,'Base -Receita-Despesa'!$B:$AS,1,FALSE)</f>
        <v>Despesas com Viagens</v>
      </c>
    </row>
    <row r="15975" spans="1:12" x14ac:dyDescent="0.3">
      <c r="A15975" s="82" t="str">
        <f t="shared" si="498"/>
        <v>2019</v>
      </c>
      <c r="B15975" s="260" t="s">
        <v>2228</v>
      </c>
      <c r="C15975" s="261" t="s">
        <v>138</v>
      </c>
      <c r="D15975" s="74" t="str">
        <f t="shared" si="499"/>
        <v>nov/2019</v>
      </c>
      <c r="E15975" s="264">
        <v>43780</v>
      </c>
      <c r="F15975" s="262" t="s">
        <v>4517</v>
      </c>
      <c r="G15975" s="262" t="s">
        <v>2229</v>
      </c>
      <c r="H15975" s="270" t="s">
        <v>4610</v>
      </c>
      <c r="I15975" s="270" t="s">
        <v>2209</v>
      </c>
      <c r="J15975" s="270">
        <v>-306.23</v>
      </c>
      <c r="K15975" s="83" t="str">
        <f>IFERROR(IFERROR(VLOOKUP(I15975,'DE-PARA'!B:D,3,0),VLOOKUP(I15975,'DE-PARA'!C:D,2,0)),"NÃO ENCONTRADO")</f>
        <v>Despesas com Viagens</v>
      </c>
      <c r="L15975" s="50" t="str">
        <f>VLOOKUP(K15975,'Base -Receita-Despesa'!$B:$AS,1,FALSE)</f>
        <v>Despesas com Viagens</v>
      </c>
    </row>
    <row r="15976" spans="1:12" x14ac:dyDescent="0.3">
      <c r="A15976" s="82" t="str">
        <f t="shared" si="498"/>
        <v>2019</v>
      </c>
      <c r="B15976" s="260" t="s">
        <v>2228</v>
      </c>
      <c r="C15976" s="261" t="s">
        <v>138</v>
      </c>
      <c r="D15976" s="74" t="str">
        <f t="shared" si="499"/>
        <v>nov/2019</v>
      </c>
      <c r="E15976" s="264">
        <v>43780</v>
      </c>
      <c r="F15976" s="262">
        <v>28</v>
      </c>
      <c r="G15976" s="262" t="s">
        <v>2229</v>
      </c>
      <c r="H15976" s="270" t="s">
        <v>2396</v>
      </c>
      <c r="I15976" s="270" t="s">
        <v>241</v>
      </c>
      <c r="J15976" s="265">
        <v>-240</v>
      </c>
      <c r="K15976" s="83" t="str">
        <f>IFERROR(IFERROR(VLOOKUP(I15976,'DE-PARA'!B:D,3,0),VLOOKUP(I15976,'DE-PARA'!C:D,2,0)),"NÃO ENCONTRADO")</f>
        <v>Serviços</v>
      </c>
      <c r="L15976" s="50" t="str">
        <f>VLOOKUP(K15976,'Base -Receita-Despesa'!$B:$AS,1,FALSE)</f>
        <v>Serviços</v>
      </c>
    </row>
    <row r="15977" spans="1:12" x14ac:dyDescent="0.3">
      <c r="A15977" s="82" t="str">
        <f t="shared" si="498"/>
        <v>2019</v>
      </c>
      <c r="B15977" s="260" t="s">
        <v>2228</v>
      </c>
      <c r="C15977" s="261" t="s">
        <v>138</v>
      </c>
      <c r="D15977" s="74" t="str">
        <f t="shared" si="499"/>
        <v>nov/2019</v>
      </c>
      <c r="E15977" s="264">
        <v>43780</v>
      </c>
      <c r="F15977" s="262">
        <v>3412</v>
      </c>
      <c r="G15977" s="262" t="s">
        <v>2229</v>
      </c>
      <c r="H15977" s="270" t="s">
        <v>4451</v>
      </c>
      <c r="I15977" s="270" t="s">
        <v>2217</v>
      </c>
      <c r="J15977" s="265">
        <v>-269</v>
      </c>
      <c r="K15977" s="83" t="str">
        <f>IFERROR(IFERROR(VLOOKUP(I15977,'DE-PARA'!B:D,3,0),VLOOKUP(I15977,'DE-PARA'!C:D,2,0)),"NÃO ENCONTRADO")</f>
        <v>Investimentos</v>
      </c>
      <c r="L15977" s="50" t="str">
        <f>VLOOKUP(K15977,'Base -Receita-Despesa'!$B:$AS,1,FALSE)</f>
        <v>Investimentos</v>
      </c>
    </row>
    <row r="15978" spans="1:12" x14ac:dyDescent="0.3">
      <c r="A15978" s="82" t="str">
        <f t="shared" ref="A15978:A16041" si="500">IF(K15978="NÃO ENCONTRADO",0,RIGHT(D15978,4))</f>
        <v>2019</v>
      </c>
      <c r="B15978" s="260" t="s">
        <v>2228</v>
      </c>
      <c r="C15978" s="261" t="s">
        <v>138</v>
      </c>
      <c r="D15978" s="74" t="str">
        <f t="shared" si="499"/>
        <v>nov/2019</v>
      </c>
      <c r="E15978" s="264">
        <v>43780</v>
      </c>
      <c r="F15978" s="262">
        <v>40152</v>
      </c>
      <c r="G15978" s="262" t="s">
        <v>2229</v>
      </c>
      <c r="H15978" s="270" t="s">
        <v>2231</v>
      </c>
      <c r="I15978" s="270" t="s">
        <v>2185</v>
      </c>
      <c r="J15978" s="270">
        <v>-950</v>
      </c>
      <c r="K15978" s="83" t="str">
        <f>IFERROR(IFERROR(VLOOKUP(I15978,'DE-PARA'!B:D,3,0),VLOOKUP(I15978,'DE-PARA'!C:D,2,0)),"NÃO ENCONTRADO")</f>
        <v>Materiais</v>
      </c>
      <c r="L15978" s="50" t="str">
        <f>VLOOKUP(K15978,'Base -Receita-Despesa'!$B:$AS,1,FALSE)</f>
        <v>Materiais</v>
      </c>
    </row>
    <row r="15979" spans="1:12" x14ac:dyDescent="0.3">
      <c r="A15979" s="82" t="str">
        <f t="shared" si="500"/>
        <v>2019</v>
      </c>
      <c r="B15979" s="260" t="s">
        <v>2228</v>
      </c>
      <c r="C15979" s="261" t="s">
        <v>138</v>
      </c>
      <c r="D15979" s="74" t="str">
        <f t="shared" si="499"/>
        <v>nov/2019</v>
      </c>
      <c r="E15979" s="264">
        <v>43780</v>
      </c>
      <c r="F15979" s="262">
        <v>3489</v>
      </c>
      <c r="G15979" s="262" t="s">
        <v>2229</v>
      </c>
      <c r="H15979" s="270" t="s">
        <v>2231</v>
      </c>
      <c r="I15979" s="270" t="s">
        <v>2185</v>
      </c>
      <c r="J15979" s="275">
        <v>-1783.07</v>
      </c>
      <c r="K15979" s="83" t="str">
        <f>IFERROR(IFERROR(VLOOKUP(I15979,'DE-PARA'!B:D,3,0),VLOOKUP(I15979,'DE-PARA'!C:D,2,0)),"NÃO ENCONTRADO")</f>
        <v>Materiais</v>
      </c>
      <c r="L15979" s="50" t="str">
        <f>VLOOKUP(K15979,'Base -Receita-Despesa'!$B:$AS,1,FALSE)</f>
        <v>Materiais</v>
      </c>
    </row>
    <row r="15980" spans="1:12" x14ac:dyDescent="0.3">
      <c r="A15980" s="82" t="str">
        <f t="shared" si="500"/>
        <v>2019</v>
      </c>
      <c r="B15980" s="260" t="s">
        <v>2228</v>
      </c>
      <c r="C15980" s="261" t="s">
        <v>138</v>
      </c>
      <c r="D15980" s="74" t="str">
        <f t="shared" si="499"/>
        <v>nov/2019</v>
      </c>
      <c r="E15980" s="264">
        <v>43780</v>
      </c>
      <c r="F15980" s="262">
        <v>3496</v>
      </c>
      <c r="G15980" s="262" t="s">
        <v>2229</v>
      </c>
      <c r="H15980" s="270" t="s">
        <v>2231</v>
      </c>
      <c r="I15980" s="270" t="s">
        <v>2185</v>
      </c>
      <c r="J15980" s="275">
        <v>-2385.87</v>
      </c>
      <c r="K15980" s="83" t="str">
        <f>IFERROR(IFERROR(VLOOKUP(I15980,'DE-PARA'!B:D,3,0),VLOOKUP(I15980,'DE-PARA'!C:D,2,0)),"NÃO ENCONTRADO")</f>
        <v>Materiais</v>
      </c>
      <c r="L15980" s="50" t="str">
        <f>VLOOKUP(K15980,'Base -Receita-Despesa'!$B:$AS,1,FALSE)</f>
        <v>Materiais</v>
      </c>
    </row>
    <row r="15981" spans="1:12" x14ac:dyDescent="0.3">
      <c r="A15981" s="82" t="str">
        <f t="shared" si="500"/>
        <v>2019</v>
      </c>
      <c r="B15981" s="260" t="s">
        <v>2228</v>
      </c>
      <c r="C15981" s="261" t="s">
        <v>138</v>
      </c>
      <c r="D15981" s="74" t="str">
        <f t="shared" si="499"/>
        <v>nov/2019</v>
      </c>
      <c r="E15981" s="264">
        <v>43780</v>
      </c>
      <c r="F15981" s="262">
        <v>40220</v>
      </c>
      <c r="G15981" s="262" t="s">
        <v>2229</v>
      </c>
      <c r="H15981" s="270" t="s">
        <v>2231</v>
      </c>
      <c r="I15981" s="270" t="s">
        <v>2185</v>
      </c>
      <c r="J15981" s="270">
        <v>-950</v>
      </c>
      <c r="K15981" s="83" t="str">
        <f>IFERROR(IFERROR(VLOOKUP(I15981,'DE-PARA'!B:D,3,0),VLOOKUP(I15981,'DE-PARA'!C:D,2,0)),"NÃO ENCONTRADO")</f>
        <v>Materiais</v>
      </c>
      <c r="L15981" s="50" t="str">
        <f>VLOOKUP(K15981,'Base -Receita-Despesa'!$B:$AS,1,FALSE)</f>
        <v>Materiais</v>
      </c>
    </row>
    <row r="15982" spans="1:12" x14ac:dyDescent="0.3">
      <c r="A15982" s="82" t="str">
        <f t="shared" si="500"/>
        <v>2019</v>
      </c>
      <c r="B15982" s="260" t="s">
        <v>2228</v>
      </c>
      <c r="C15982" s="261" t="s">
        <v>138</v>
      </c>
      <c r="D15982" s="74" t="str">
        <f t="shared" si="499"/>
        <v>nov/2019</v>
      </c>
      <c r="E15982" s="264">
        <v>43780</v>
      </c>
      <c r="F15982" s="276">
        <v>4220</v>
      </c>
      <c r="G15982" s="276" t="s">
        <v>2229</v>
      </c>
      <c r="H15982" s="280" t="s">
        <v>2231</v>
      </c>
      <c r="I15982" s="280" t="s">
        <v>2185</v>
      </c>
      <c r="J15982" s="281">
        <v>-3352.65</v>
      </c>
      <c r="K15982" s="83" t="str">
        <f>IFERROR(IFERROR(VLOOKUP(I15982,'DE-PARA'!B:D,3,0),VLOOKUP(I15982,'DE-PARA'!C:D,2,0)),"NÃO ENCONTRADO")</f>
        <v>Materiais</v>
      </c>
      <c r="L15982" s="50" t="str">
        <f>VLOOKUP(K15982,'Base -Receita-Despesa'!$B:$AS,1,FALSE)</f>
        <v>Materiais</v>
      </c>
    </row>
    <row r="15983" spans="1:12" x14ac:dyDescent="0.3">
      <c r="A15983" s="82" t="str">
        <f t="shared" si="500"/>
        <v>2019</v>
      </c>
      <c r="B15983" s="260" t="s">
        <v>2228</v>
      </c>
      <c r="C15983" s="261" t="s">
        <v>138</v>
      </c>
      <c r="D15983" s="74" t="str">
        <f t="shared" si="499"/>
        <v>nov/2019</v>
      </c>
      <c r="E15983" s="264">
        <v>43780</v>
      </c>
      <c r="F15983" s="262">
        <v>292</v>
      </c>
      <c r="G15983" s="262" t="s">
        <v>2229</v>
      </c>
      <c r="H15983" s="270" t="s">
        <v>2357</v>
      </c>
      <c r="I15983" s="270" t="s">
        <v>164</v>
      </c>
      <c r="J15983" s="266">
        <v>-7000</v>
      </c>
      <c r="K15983" s="83" t="str">
        <f>IFERROR(IFERROR(VLOOKUP(I15983,'DE-PARA'!B:D,3,0),VLOOKUP(I15983,'DE-PARA'!C:D,2,0)),"NÃO ENCONTRADO")</f>
        <v>Concessionárias (água, luz e telefone)</v>
      </c>
      <c r="L15983" s="50" t="str">
        <f>VLOOKUP(K15983,'Base -Receita-Despesa'!$B:$AS,1,FALSE)</f>
        <v>Concessionárias (água, luz e telefone)</v>
      </c>
    </row>
    <row r="15984" spans="1:12" x14ac:dyDescent="0.3">
      <c r="A15984" s="82" t="str">
        <f t="shared" si="500"/>
        <v>2019</v>
      </c>
      <c r="B15984" s="260" t="s">
        <v>2228</v>
      </c>
      <c r="C15984" s="261" t="s">
        <v>138</v>
      </c>
      <c r="D15984" s="74" t="str">
        <f t="shared" si="499"/>
        <v>nov/2019</v>
      </c>
      <c r="E15984" s="264">
        <v>43780</v>
      </c>
      <c r="F15984" s="262">
        <v>1202</v>
      </c>
      <c r="G15984" s="262" t="s">
        <v>2229</v>
      </c>
      <c r="H15984" s="270" t="s">
        <v>4732</v>
      </c>
      <c r="I15984" s="270" t="s">
        <v>120</v>
      </c>
      <c r="J15984" s="265">
        <v>-120</v>
      </c>
      <c r="K15984" s="83" t="str">
        <f>IFERROR(IFERROR(VLOOKUP(I15984,'DE-PARA'!B:D,3,0),VLOOKUP(I15984,'DE-PARA'!C:D,2,0)),"NÃO ENCONTRADO")</f>
        <v>Serviços</v>
      </c>
      <c r="L15984" s="50" t="str">
        <f>VLOOKUP(K15984,'Base -Receita-Despesa'!$B:$AS,1,FALSE)</f>
        <v>Serviços</v>
      </c>
    </row>
    <row r="15985" spans="1:12" x14ac:dyDescent="0.3">
      <c r="A15985" s="82" t="str">
        <f t="shared" si="500"/>
        <v>2019</v>
      </c>
      <c r="B15985" s="260" t="s">
        <v>2228</v>
      </c>
      <c r="C15985" s="261" t="s">
        <v>138</v>
      </c>
      <c r="D15985" s="74" t="str">
        <f t="shared" si="499"/>
        <v>nov/2019</v>
      </c>
      <c r="E15985" s="264">
        <v>43780</v>
      </c>
      <c r="F15985" s="262" t="s">
        <v>2471</v>
      </c>
      <c r="G15985" s="262" t="s">
        <v>2229</v>
      </c>
      <c r="H15985" s="270" t="s">
        <v>2362</v>
      </c>
      <c r="I15985" s="270" t="s">
        <v>439</v>
      </c>
      <c r="J15985" s="265">
        <v>-998</v>
      </c>
      <c r="K15985" s="83" t="str">
        <f>IFERROR(IFERROR(VLOOKUP(I15985,'DE-PARA'!B:D,3,0),VLOOKUP(I15985,'DE-PARA'!C:D,2,0)),"NÃO ENCONTRADO")</f>
        <v>Aluguéis</v>
      </c>
      <c r="L15985" s="50" t="str">
        <f>VLOOKUP(K15985,'Base -Receita-Despesa'!$B:$AS,1,FALSE)</f>
        <v>Aluguéis</v>
      </c>
    </row>
    <row r="15986" spans="1:12" x14ac:dyDescent="0.3">
      <c r="A15986" s="82" t="str">
        <f t="shared" si="500"/>
        <v>2019</v>
      </c>
      <c r="B15986" s="260" t="s">
        <v>2228</v>
      </c>
      <c r="C15986" s="261" t="s">
        <v>138</v>
      </c>
      <c r="D15986" s="74" t="str">
        <f t="shared" si="499"/>
        <v>nov/2019</v>
      </c>
      <c r="E15986" s="264">
        <v>43780</v>
      </c>
      <c r="F15986" s="262">
        <v>15710</v>
      </c>
      <c r="G15986" s="262" t="s">
        <v>2229</v>
      </c>
      <c r="H15986" s="270" t="s">
        <v>4384</v>
      </c>
      <c r="I15986" s="270" t="s">
        <v>200</v>
      </c>
      <c r="J15986" s="266">
        <v>-9308.61</v>
      </c>
      <c r="K15986" s="83" t="str">
        <f>IFERROR(IFERROR(VLOOKUP(I15986,'DE-PARA'!B:D,3,0),VLOOKUP(I15986,'DE-PARA'!C:D,2,0)),"NÃO ENCONTRADO")</f>
        <v>Serviços</v>
      </c>
      <c r="L15986" s="50" t="str">
        <f>VLOOKUP(K15986,'Base -Receita-Despesa'!$B:$AS,1,FALSE)</f>
        <v>Serviços</v>
      </c>
    </row>
    <row r="15987" spans="1:12" x14ac:dyDescent="0.3">
      <c r="A15987" s="82" t="str">
        <f t="shared" si="500"/>
        <v>2019</v>
      </c>
      <c r="B15987" s="260" t="s">
        <v>2228</v>
      </c>
      <c r="C15987" s="261" t="s">
        <v>138</v>
      </c>
      <c r="D15987" s="74" t="str">
        <f t="shared" si="499"/>
        <v>nov/2019</v>
      </c>
      <c r="E15987" s="264">
        <v>43780</v>
      </c>
      <c r="F15987" s="262">
        <v>15696</v>
      </c>
      <c r="G15987" s="262" t="s">
        <v>2229</v>
      </c>
      <c r="H15987" s="270" t="s">
        <v>4384</v>
      </c>
      <c r="I15987" s="270" t="s">
        <v>200</v>
      </c>
      <c r="J15987" s="266">
        <v>-9308.6200000000008</v>
      </c>
      <c r="K15987" s="83" t="str">
        <f>IFERROR(IFERROR(VLOOKUP(I15987,'DE-PARA'!B:D,3,0),VLOOKUP(I15987,'DE-PARA'!C:D,2,0)),"NÃO ENCONTRADO")</f>
        <v>Serviços</v>
      </c>
      <c r="L15987" s="50" t="str">
        <f>VLOOKUP(K15987,'Base -Receita-Despesa'!$B:$AS,1,FALSE)</f>
        <v>Serviços</v>
      </c>
    </row>
    <row r="15988" spans="1:12" x14ac:dyDescent="0.3">
      <c r="A15988" s="82" t="str">
        <f t="shared" si="500"/>
        <v>2019</v>
      </c>
      <c r="B15988" s="260" t="s">
        <v>2228</v>
      </c>
      <c r="C15988" s="261" t="s">
        <v>138</v>
      </c>
      <c r="D15988" s="74" t="str">
        <f t="shared" si="499"/>
        <v>nov/2019</v>
      </c>
      <c r="E15988" s="264">
        <v>43780</v>
      </c>
      <c r="F15988" s="276">
        <v>157</v>
      </c>
      <c r="G15988" s="276" t="s">
        <v>2229</v>
      </c>
      <c r="H15988" s="280" t="s">
        <v>4736</v>
      </c>
      <c r="I15988" s="280" t="s">
        <v>179</v>
      </c>
      <c r="J15988" s="281">
        <v>-43871.79</v>
      </c>
      <c r="K15988" s="83" t="str">
        <f>IFERROR(IFERROR(VLOOKUP(I15988,'DE-PARA'!B:D,3,0),VLOOKUP(I15988,'DE-PARA'!C:D,2,0)),"NÃO ENCONTRADO")</f>
        <v>Serviços</v>
      </c>
      <c r="L15988" s="50" t="str">
        <f>VLOOKUP(K15988,'Base -Receita-Despesa'!$B:$AS,1,FALSE)</f>
        <v>Serviços</v>
      </c>
    </row>
    <row r="15989" spans="1:12" x14ac:dyDescent="0.3">
      <c r="A15989" s="82" t="str">
        <f t="shared" si="500"/>
        <v>2019</v>
      </c>
      <c r="B15989" s="260" t="s">
        <v>2228</v>
      </c>
      <c r="C15989" s="261" t="s">
        <v>138</v>
      </c>
      <c r="D15989" s="74" t="str">
        <f t="shared" si="499"/>
        <v>nov/2019</v>
      </c>
      <c r="E15989" s="264">
        <v>43780</v>
      </c>
      <c r="F15989" s="276">
        <v>158</v>
      </c>
      <c r="G15989" s="276" t="s">
        <v>2229</v>
      </c>
      <c r="H15989" s="280" t="s">
        <v>4736</v>
      </c>
      <c r="I15989" s="280" t="s">
        <v>188</v>
      </c>
      <c r="J15989" s="281">
        <v>-32526.75</v>
      </c>
      <c r="K15989" s="83" t="str">
        <f>IFERROR(IFERROR(VLOOKUP(I15989,'DE-PARA'!B:D,3,0),VLOOKUP(I15989,'DE-PARA'!C:D,2,0)),"NÃO ENCONTRADO")</f>
        <v>Serviços</v>
      </c>
      <c r="L15989" s="50" t="str">
        <f>VLOOKUP(K15989,'Base -Receita-Despesa'!$B:$AS,1,FALSE)</f>
        <v>Serviços</v>
      </c>
    </row>
    <row r="15990" spans="1:12" x14ac:dyDescent="0.3">
      <c r="A15990" s="82" t="str">
        <f t="shared" si="500"/>
        <v>2019</v>
      </c>
      <c r="B15990" s="260" t="s">
        <v>2228</v>
      </c>
      <c r="C15990" s="261" t="s">
        <v>138</v>
      </c>
      <c r="D15990" s="74" t="str">
        <f t="shared" si="499"/>
        <v>nov/2019</v>
      </c>
      <c r="E15990" s="264">
        <v>43780</v>
      </c>
      <c r="F15990" s="276">
        <v>162</v>
      </c>
      <c r="G15990" s="276" t="s">
        <v>2229</v>
      </c>
      <c r="H15990" s="280" t="s">
        <v>4736</v>
      </c>
      <c r="I15990" s="280" t="s">
        <v>179</v>
      </c>
      <c r="J15990" s="281">
        <v>-4692.3999999999996</v>
      </c>
      <c r="K15990" s="83" t="str">
        <f>IFERROR(IFERROR(VLOOKUP(I15990,'DE-PARA'!B:D,3,0),VLOOKUP(I15990,'DE-PARA'!C:D,2,0)),"NÃO ENCONTRADO")</f>
        <v>Serviços</v>
      </c>
      <c r="L15990" s="50" t="str">
        <f>VLOOKUP(K15990,'Base -Receita-Despesa'!$B:$AS,1,FALSE)</f>
        <v>Serviços</v>
      </c>
    </row>
    <row r="15991" spans="1:12" x14ac:dyDescent="0.3">
      <c r="A15991" s="82" t="str">
        <f t="shared" si="500"/>
        <v>2019</v>
      </c>
      <c r="B15991" s="260" t="s">
        <v>2228</v>
      </c>
      <c r="C15991" s="261" t="s">
        <v>138</v>
      </c>
      <c r="D15991" s="74" t="str">
        <f t="shared" si="499"/>
        <v>nov/2019</v>
      </c>
      <c r="E15991" s="264">
        <v>43780</v>
      </c>
      <c r="F15991" s="262" t="s">
        <v>208</v>
      </c>
      <c r="G15991" s="262" t="s">
        <v>2229</v>
      </c>
      <c r="H15991" s="270" t="s">
        <v>4736</v>
      </c>
      <c r="I15991" s="270" t="s">
        <v>179</v>
      </c>
      <c r="J15991" s="270">
        <v>-175</v>
      </c>
      <c r="K15991" s="83" t="str">
        <f>IFERROR(IFERROR(VLOOKUP(I15991,'DE-PARA'!B:D,3,0),VLOOKUP(I15991,'DE-PARA'!C:D,2,0)),"NÃO ENCONTRADO")</f>
        <v>Serviços</v>
      </c>
      <c r="L15991" s="50" t="str">
        <f>VLOOKUP(K15991,'Base -Receita-Despesa'!$B:$AS,1,FALSE)</f>
        <v>Serviços</v>
      </c>
    </row>
    <row r="15992" spans="1:12" x14ac:dyDescent="0.3">
      <c r="A15992" s="82" t="str">
        <f t="shared" si="500"/>
        <v>2019</v>
      </c>
      <c r="B15992" s="260" t="s">
        <v>2228</v>
      </c>
      <c r="C15992" s="261" t="s">
        <v>138</v>
      </c>
      <c r="D15992" s="74" t="str">
        <f t="shared" si="499"/>
        <v>nov/2019</v>
      </c>
      <c r="E15992" s="264">
        <v>43780</v>
      </c>
      <c r="F15992" s="262">
        <v>2016</v>
      </c>
      <c r="G15992" s="262" t="s">
        <v>2229</v>
      </c>
      <c r="H15992" s="270" t="s">
        <v>4768</v>
      </c>
      <c r="I15992" s="270" t="s">
        <v>118</v>
      </c>
      <c r="J15992" s="266">
        <v>-120626.38</v>
      </c>
      <c r="K15992" s="83" t="str">
        <f>IFERROR(IFERROR(VLOOKUP(I15992,'DE-PARA'!B:D,3,0),VLOOKUP(I15992,'DE-PARA'!C:D,2,0)),"NÃO ENCONTRADO")</f>
        <v>Serviços</v>
      </c>
      <c r="L15992" s="50" t="str">
        <f>VLOOKUP(K15992,'Base -Receita-Despesa'!$B:$AS,1,FALSE)</f>
        <v>Serviços</v>
      </c>
    </row>
    <row r="15993" spans="1:12" x14ac:dyDescent="0.3">
      <c r="A15993" s="82" t="str">
        <f t="shared" si="500"/>
        <v>2019</v>
      </c>
      <c r="B15993" s="260" t="s">
        <v>2228</v>
      </c>
      <c r="C15993" s="261" t="s">
        <v>138</v>
      </c>
      <c r="D15993" s="74" t="str">
        <f t="shared" si="499"/>
        <v>nov/2019</v>
      </c>
      <c r="E15993" s="264">
        <v>43780</v>
      </c>
      <c r="F15993" s="262">
        <v>504</v>
      </c>
      <c r="G15993" s="262" t="s">
        <v>2229</v>
      </c>
      <c r="H15993" s="270" t="s">
        <v>4385</v>
      </c>
      <c r="I15993" s="270" t="s">
        <v>120</v>
      </c>
      <c r="J15993" s="266">
        <v>-11000</v>
      </c>
      <c r="K15993" s="83" t="str">
        <f>IFERROR(IFERROR(VLOOKUP(I15993,'DE-PARA'!B:D,3,0),VLOOKUP(I15993,'DE-PARA'!C:D,2,0)),"NÃO ENCONTRADO")</f>
        <v>Serviços</v>
      </c>
      <c r="L15993" s="50" t="str">
        <f>VLOOKUP(K15993,'Base -Receita-Despesa'!$B:$AS,1,FALSE)</f>
        <v>Serviços</v>
      </c>
    </row>
    <row r="15994" spans="1:12" x14ac:dyDescent="0.3">
      <c r="A15994" s="82" t="str">
        <f t="shared" si="500"/>
        <v>2019</v>
      </c>
      <c r="B15994" s="260" t="s">
        <v>2228</v>
      </c>
      <c r="C15994" s="261" t="s">
        <v>138</v>
      </c>
      <c r="D15994" s="74" t="str">
        <f t="shared" si="499"/>
        <v>nov/2019</v>
      </c>
      <c r="E15994" s="264">
        <v>43780</v>
      </c>
      <c r="F15994" s="262">
        <v>20759</v>
      </c>
      <c r="G15994" s="262" t="s">
        <v>2229</v>
      </c>
      <c r="H15994" s="270" t="s">
        <v>2370</v>
      </c>
      <c r="I15994" s="270" t="s">
        <v>145</v>
      </c>
      <c r="J15994" s="275">
        <v>-4996.57</v>
      </c>
      <c r="K15994" s="83" t="str">
        <f>IFERROR(IFERROR(VLOOKUP(I15994,'DE-PARA'!B:D,3,0),VLOOKUP(I15994,'DE-PARA'!C:D,2,0)),"NÃO ENCONTRADO")</f>
        <v>Serviços</v>
      </c>
      <c r="L15994" s="50" t="str">
        <f>VLOOKUP(K15994,'Base -Receita-Despesa'!$B:$AS,1,FALSE)</f>
        <v>Serviços</v>
      </c>
    </row>
    <row r="15995" spans="1:12" x14ac:dyDescent="0.3">
      <c r="A15995" s="82" t="str">
        <f t="shared" si="500"/>
        <v>2019</v>
      </c>
      <c r="B15995" s="260" t="s">
        <v>2228</v>
      </c>
      <c r="C15995" s="261" t="s">
        <v>138</v>
      </c>
      <c r="D15995" s="74" t="str">
        <f t="shared" si="499"/>
        <v>nov/2019</v>
      </c>
      <c r="E15995" s="264">
        <v>43780</v>
      </c>
      <c r="F15995" s="262">
        <v>20954</v>
      </c>
      <c r="G15995" s="262" t="s">
        <v>2229</v>
      </c>
      <c r="H15995" s="270" t="s">
        <v>2370</v>
      </c>
      <c r="I15995" s="270" t="s">
        <v>145</v>
      </c>
      <c r="J15995" s="275">
        <v>-4996.57</v>
      </c>
      <c r="K15995" s="83" t="str">
        <f>IFERROR(IFERROR(VLOOKUP(I15995,'DE-PARA'!B:D,3,0),VLOOKUP(I15995,'DE-PARA'!C:D,2,0)),"NÃO ENCONTRADO")</f>
        <v>Serviços</v>
      </c>
      <c r="L15995" s="50" t="str">
        <f>VLOOKUP(K15995,'Base -Receita-Despesa'!$B:$AS,1,FALSE)</f>
        <v>Serviços</v>
      </c>
    </row>
    <row r="15996" spans="1:12" x14ac:dyDescent="0.3">
      <c r="A15996" s="82" t="str">
        <f t="shared" si="500"/>
        <v>2019</v>
      </c>
      <c r="B15996" s="260" t="s">
        <v>2228</v>
      </c>
      <c r="C15996" s="261" t="s">
        <v>138</v>
      </c>
      <c r="D15996" s="74" t="str">
        <f t="shared" si="499"/>
        <v>nov/2019</v>
      </c>
      <c r="E15996" s="264">
        <v>43780</v>
      </c>
      <c r="F15996" s="262">
        <v>6113</v>
      </c>
      <c r="G15996" s="262" t="s">
        <v>2229</v>
      </c>
      <c r="H15996" s="270" t="s">
        <v>180</v>
      </c>
      <c r="I15996" s="270" t="s">
        <v>181</v>
      </c>
      <c r="J15996" s="266">
        <v>-13660.25</v>
      </c>
      <c r="K15996" s="83" t="str">
        <f>IFERROR(IFERROR(VLOOKUP(I15996,'DE-PARA'!B:D,3,0),VLOOKUP(I15996,'DE-PARA'!C:D,2,0)),"NÃO ENCONTRADO")</f>
        <v>Serviços</v>
      </c>
      <c r="L15996" s="50" t="str">
        <f>VLOOKUP(K15996,'Base -Receita-Despesa'!$B:$AS,1,FALSE)</f>
        <v>Serviços</v>
      </c>
    </row>
    <row r="15997" spans="1:12" x14ac:dyDescent="0.3">
      <c r="A15997" s="82" t="str">
        <f t="shared" si="500"/>
        <v>2019</v>
      </c>
      <c r="B15997" s="260" t="s">
        <v>2228</v>
      </c>
      <c r="C15997" s="261" t="s">
        <v>138</v>
      </c>
      <c r="D15997" s="74" t="str">
        <f t="shared" si="499"/>
        <v>nov/2019</v>
      </c>
      <c r="E15997" s="264">
        <v>43780</v>
      </c>
      <c r="F15997" s="262">
        <v>6112</v>
      </c>
      <c r="G15997" s="262" t="s">
        <v>2229</v>
      </c>
      <c r="H15997" s="270" t="s">
        <v>180</v>
      </c>
      <c r="I15997" s="270" t="s">
        <v>181</v>
      </c>
      <c r="J15997" s="266">
        <v>-20085.2</v>
      </c>
      <c r="K15997" s="83" t="str">
        <f>IFERROR(IFERROR(VLOOKUP(I15997,'DE-PARA'!B:D,3,0),VLOOKUP(I15997,'DE-PARA'!C:D,2,0)),"NÃO ENCONTRADO")</f>
        <v>Serviços</v>
      </c>
      <c r="L15997" s="50" t="str">
        <f>VLOOKUP(K15997,'Base -Receita-Despesa'!$B:$AS,1,FALSE)</f>
        <v>Serviços</v>
      </c>
    </row>
    <row r="15998" spans="1:12" x14ac:dyDescent="0.3">
      <c r="A15998" s="82" t="str">
        <f t="shared" si="500"/>
        <v>2019</v>
      </c>
      <c r="B15998" s="260" t="s">
        <v>2228</v>
      </c>
      <c r="C15998" s="261" t="s">
        <v>138</v>
      </c>
      <c r="D15998" s="74" t="str">
        <f t="shared" si="499"/>
        <v>nov/2019</v>
      </c>
      <c r="E15998" s="264">
        <v>43780</v>
      </c>
      <c r="F15998" s="262">
        <v>18388</v>
      </c>
      <c r="G15998" s="262" t="s">
        <v>2229</v>
      </c>
      <c r="H15998" s="270" t="s">
        <v>2340</v>
      </c>
      <c r="I15998" s="270" t="s">
        <v>618</v>
      </c>
      <c r="J15998" s="266">
        <v>-25101.93</v>
      </c>
      <c r="K15998" s="83" t="str">
        <f>IFERROR(IFERROR(VLOOKUP(I15998,'DE-PARA'!B:D,3,0),VLOOKUP(I15998,'DE-PARA'!C:D,2,0)),"NÃO ENCONTRADO")</f>
        <v>Serviços</v>
      </c>
      <c r="L15998" s="50" t="str">
        <f>VLOOKUP(K15998,'Base -Receita-Despesa'!$B:$AS,1,FALSE)</f>
        <v>Serviços</v>
      </c>
    </row>
    <row r="15999" spans="1:12" x14ac:dyDescent="0.3">
      <c r="A15999" s="82" t="str">
        <f t="shared" si="500"/>
        <v>2019</v>
      </c>
      <c r="B15999" s="260" t="s">
        <v>2228</v>
      </c>
      <c r="C15999" s="261" t="s">
        <v>138</v>
      </c>
      <c r="D15999" s="74" t="str">
        <f t="shared" si="499"/>
        <v>nov/2019</v>
      </c>
      <c r="E15999" s="264">
        <v>43780</v>
      </c>
      <c r="F15999" s="262">
        <v>1856</v>
      </c>
      <c r="G15999" s="262" t="s">
        <v>2229</v>
      </c>
      <c r="H15999" s="270" t="s">
        <v>2328</v>
      </c>
      <c r="I15999" s="270" t="s">
        <v>145</v>
      </c>
      <c r="J15999" s="266">
        <v>-3500</v>
      </c>
      <c r="K15999" s="83" t="str">
        <f>IFERROR(IFERROR(VLOOKUP(I15999,'DE-PARA'!B:D,3,0),VLOOKUP(I15999,'DE-PARA'!C:D,2,0)),"NÃO ENCONTRADO")</f>
        <v>Serviços</v>
      </c>
      <c r="L15999" s="50" t="str">
        <f>VLOOKUP(K15999,'Base -Receita-Despesa'!$B:$AS,1,FALSE)</f>
        <v>Serviços</v>
      </c>
    </row>
    <row r="16000" spans="1:12" x14ac:dyDescent="0.3">
      <c r="A16000" s="82" t="str">
        <f t="shared" si="500"/>
        <v>2019</v>
      </c>
      <c r="B16000" s="260" t="s">
        <v>2228</v>
      </c>
      <c r="C16000" s="261" t="s">
        <v>138</v>
      </c>
      <c r="D16000" s="74" t="str">
        <f t="shared" si="499"/>
        <v>nov/2019</v>
      </c>
      <c r="E16000" s="264">
        <v>43780</v>
      </c>
      <c r="F16000" s="262">
        <v>99084</v>
      </c>
      <c r="G16000" s="262" t="s">
        <v>2229</v>
      </c>
      <c r="H16000" s="270" t="s">
        <v>528</v>
      </c>
      <c r="I16000" s="270" t="s">
        <v>2181</v>
      </c>
      <c r="J16000" s="275">
        <v>-4103.6400000000003</v>
      </c>
      <c r="K16000" s="83" t="str">
        <f>IFERROR(IFERROR(VLOOKUP(I16000,'DE-PARA'!B:D,3,0),VLOOKUP(I16000,'DE-PARA'!C:D,2,0)),"NÃO ENCONTRADO")</f>
        <v>Materiais</v>
      </c>
      <c r="L16000" s="50" t="str">
        <f>VLOOKUP(K16000,'Base -Receita-Despesa'!$B:$AS,1,FALSE)</f>
        <v>Materiais</v>
      </c>
    </row>
    <row r="16001" spans="1:12" x14ac:dyDescent="0.3">
      <c r="A16001" s="82" t="str">
        <f t="shared" si="500"/>
        <v>2019</v>
      </c>
      <c r="B16001" s="260" t="s">
        <v>2228</v>
      </c>
      <c r="C16001" s="261" t="s">
        <v>138</v>
      </c>
      <c r="D16001" s="74" t="str">
        <f t="shared" si="499"/>
        <v>nov/2019</v>
      </c>
      <c r="E16001" s="264">
        <v>43780</v>
      </c>
      <c r="F16001" s="262">
        <v>98798</v>
      </c>
      <c r="G16001" s="262" t="s">
        <v>2229</v>
      </c>
      <c r="H16001" s="270" t="s">
        <v>528</v>
      </c>
      <c r="I16001" s="270" t="s">
        <v>2181</v>
      </c>
      <c r="J16001" s="275">
        <v>-1360</v>
      </c>
      <c r="K16001" s="83" t="str">
        <f>IFERROR(IFERROR(VLOOKUP(I16001,'DE-PARA'!B:D,3,0),VLOOKUP(I16001,'DE-PARA'!C:D,2,0)),"NÃO ENCONTRADO")</f>
        <v>Materiais</v>
      </c>
      <c r="L16001" s="50" t="str">
        <f>VLOOKUP(K16001,'Base -Receita-Despesa'!$B:$AS,1,FALSE)</f>
        <v>Materiais</v>
      </c>
    </row>
    <row r="16002" spans="1:12" x14ac:dyDescent="0.3">
      <c r="A16002" s="82" t="str">
        <f t="shared" si="500"/>
        <v>2019</v>
      </c>
      <c r="B16002" s="260" t="s">
        <v>2228</v>
      </c>
      <c r="C16002" s="261" t="s">
        <v>138</v>
      </c>
      <c r="D16002" s="74" t="str">
        <f t="shared" si="499"/>
        <v>nov/2019</v>
      </c>
      <c r="E16002" s="264">
        <v>43780</v>
      </c>
      <c r="F16002" s="262">
        <v>99110</v>
      </c>
      <c r="G16002" s="262" t="s">
        <v>2229</v>
      </c>
      <c r="H16002" s="270" t="s">
        <v>528</v>
      </c>
      <c r="I16002" s="270" t="s">
        <v>2182</v>
      </c>
      <c r="J16002" s="270">
        <v>-266.89999999999998</v>
      </c>
      <c r="K16002" s="83" t="str">
        <f>IFERROR(IFERROR(VLOOKUP(I16002,'DE-PARA'!B:D,3,0),VLOOKUP(I16002,'DE-PARA'!C:D,2,0)),"NÃO ENCONTRADO")</f>
        <v>Materiais</v>
      </c>
      <c r="L16002" s="50" t="str">
        <f>VLOOKUP(K16002,'Base -Receita-Despesa'!$B:$AS,1,FALSE)</f>
        <v>Materiais</v>
      </c>
    </row>
    <row r="16003" spans="1:12" x14ac:dyDescent="0.3">
      <c r="A16003" s="82" t="str">
        <f t="shared" si="500"/>
        <v>2019</v>
      </c>
      <c r="B16003" s="260" t="s">
        <v>2228</v>
      </c>
      <c r="C16003" s="261" t="s">
        <v>138</v>
      </c>
      <c r="D16003" s="74" t="str">
        <f t="shared" si="499"/>
        <v>nov/2019</v>
      </c>
      <c r="E16003" s="264">
        <v>43780</v>
      </c>
      <c r="F16003" s="262">
        <v>98826</v>
      </c>
      <c r="G16003" s="262" t="s">
        <v>2229</v>
      </c>
      <c r="H16003" s="270" t="s">
        <v>528</v>
      </c>
      <c r="I16003" s="270" t="s">
        <v>2181</v>
      </c>
      <c r="J16003" s="270">
        <v>-263</v>
      </c>
      <c r="K16003" s="83" t="str">
        <f>IFERROR(IFERROR(VLOOKUP(I16003,'DE-PARA'!B:D,3,0),VLOOKUP(I16003,'DE-PARA'!C:D,2,0)),"NÃO ENCONTRADO")</f>
        <v>Materiais</v>
      </c>
      <c r="L16003" s="50" t="str">
        <f>VLOOKUP(K16003,'Base -Receita-Despesa'!$B:$AS,1,FALSE)</f>
        <v>Materiais</v>
      </c>
    </row>
    <row r="16004" spans="1:12" x14ac:dyDescent="0.3">
      <c r="A16004" s="82" t="str">
        <f t="shared" si="500"/>
        <v>2019</v>
      </c>
      <c r="B16004" s="260" t="s">
        <v>2228</v>
      </c>
      <c r="C16004" s="261" t="s">
        <v>138</v>
      </c>
      <c r="D16004" s="74" t="str">
        <f t="shared" ref="D16004:D16067" si="501">TEXT(E16004,"mmm/aaaa")</f>
        <v>nov/2019</v>
      </c>
      <c r="E16004" s="264">
        <v>43780</v>
      </c>
      <c r="F16004" s="262">
        <v>99463</v>
      </c>
      <c r="G16004" s="262" t="s">
        <v>2229</v>
      </c>
      <c r="H16004" s="270" t="s">
        <v>528</v>
      </c>
      <c r="I16004" s="270" t="s">
        <v>2181</v>
      </c>
      <c r="J16004" s="275">
        <v>-3130.4</v>
      </c>
      <c r="K16004" s="83" t="str">
        <f>IFERROR(IFERROR(VLOOKUP(I16004,'DE-PARA'!B:D,3,0),VLOOKUP(I16004,'DE-PARA'!C:D,2,0)),"NÃO ENCONTRADO")</f>
        <v>Materiais</v>
      </c>
      <c r="L16004" s="50" t="str">
        <f>VLOOKUP(K16004,'Base -Receita-Despesa'!$B:$AS,1,FALSE)</f>
        <v>Materiais</v>
      </c>
    </row>
    <row r="16005" spans="1:12" x14ac:dyDescent="0.3">
      <c r="A16005" s="82" t="str">
        <f t="shared" si="500"/>
        <v>2019</v>
      </c>
      <c r="B16005" s="260" t="s">
        <v>2228</v>
      </c>
      <c r="C16005" s="261" t="s">
        <v>138</v>
      </c>
      <c r="D16005" s="74" t="str">
        <f t="shared" si="501"/>
        <v>nov/2019</v>
      </c>
      <c r="E16005" s="264">
        <v>43780</v>
      </c>
      <c r="F16005" s="262">
        <v>808509</v>
      </c>
      <c r="G16005" s="262" t="s">
        <v>2232</v>
      </c>
      <c r="H16005" s="270" t="s">
        <v>4582</v>
      </c>
      <c r="I16005" s="270" t="s">
        <v>2181</v>
      </c>
      <c r="J16005" s="275">
        <v>-3307.5</v>
      </c>
      <c r="K16005" s="83" t="str">
        <f>IFERROR(IFERROR(VLOOKUP(I16005,'DE-PARA'!B:D,3,0),VLOOKUP(I16005,'DE-PARA'!C:D,2,0)),"NÃO ENCONTRADO")</f>
        <v>Materiais</v>
      </c>
      <c r="L16005" s="50" t="str">
        <f>VLOOKUP(K16005,'Base -Receita-Despesa'!$B:$AS,1,FALSE)</f>
        <v>Materiais</v>
      </c>
    </row>
    <row r="16006" spans="1:12" x14ac:dyDescent="0.3">
      <c r="A16006" s="82" t="str">
        <f t="shared" si="500"/>
        <v>2019</v>
      </c>
      <c r="B16006" s="260" t="s">
        <v>2228</v>
      </c>
      <c r="C16006" s="261" t="s">
        <v>138</v>
      </c>
      <c r="D16006" s="74" t="str">
        <f t="shared" si="501"/>
        <v>nov/2019</v>
      </c>
      <c r="E16006" s="264">
        <v>43780</v>
      </c>
      <c r="F16006" s="262">
        <v>805945</v>
      </c>
      <c r="G16006" s="262" t="s">
        <v>2232</v>
      </c>
      <c r="H16006" s="270" t="s">
        <v>4582</v>
      </c>
      <c r="I16006" s="270" t="s">
        <v>2181</v>
      </c>
      <c r="J16006" s="275">
        <v>-3557.42</v>
      </c>
      <c r="K16006" s="83" t="str">
        <f>IFERROR(IFERROR(VLOOKUP(I16006,'DE-PARA'!B:D,3,0),VLOOKUP(I16006,'DE-PARA'!C:D,2,0)),"NÃO ENCONTRADO")</f>
        <v>Materiais</v>
      </c>
      <c r="L16006" s="50" t="str">
        <f>VLOOKUP(K16006,'Base -Receita-Despesa'!$B:$AS,1,FALSE)</f>
        <v>Materiais</v>
      </c>
    </row>
    <row r="16007" spans="1:12" x14ac:dyDescent="0.3">
      <c r="A16007" s="82" t="str">
        <f t="shared" si="500"/>
        <v>2019</v>
      </c>
      <c r="B16007" s="260" t="s">
        <v>2228</v>
      </c>
      <c r="C16007" s="261" t="s">
        <v>138</v>
      </c>
      <c r="D16007" s="74" t="str">
        <f t="shared" si="501"/>
        <v>nov/2019</v>
      </c>
      <c r="E16007" s="264">
        <v>43780</v>
      </c>
      <c r="F16007" s="262">
        <v>3191</v>
      </c>
      <c r="G16007" s="262" t="s">
        <v>2238</v>
      </c>
      <c r="H16007" s="270" t="s">
        <v>4706</v>
      </c>
      <c r="I16007" s="270" t="s">
        <v>2182</v>
      </c>
      <c r="J16007" s="265">
        <v>-335</v>
      </c>
      <c r="K16007" s="83" t="str">
        <f>IFERROR(IFERROR(VLOOKUP(I16007,'DE-PARA'!B:D,3,0),VLOOKUP(I16007,'DE-PARA'!C:D,2,0)),"NÃO ENCONTRADO")</f>
        <v>Materiais</v>
      </c>
      <c r="L16007" s="50" t="str">
        <f>VLOOKUP(K16007,'Base -Receita-Despesa'!$B:$AS,1,FALSE)</f>
        <v>Materiais</v>
      </c>
    </row>
    <row r="16008" spans="1:12" x14ac:dyDescent="0.3">
      <c r="A16008" s="82" t="str">
        <f t="shared" si="500"/>
        <v>2019</v>
      </c>
      <c r="B16008" s="260" t="s">
        <v>2228</v>
      </c>
      <c r="C16008" s="261" t="s">
        <v>138</v>
      </c>
      <c r="D16008" s="74" t="str">
        <f t="shared" si="501"/>
        <v>nov/2019</v>
      </c>
      <c r="E16008" s="264">
        <v>43780</v>
      </c>
      <c r="F16008" s="262">
        <v>90</v>
      </c>
      <c r="G16008" s="262" t="s">
        <v>2229</v>
      </c>
      <c r="H16008" s="270" t="s">
        <v>2351</v>
      </c>
      <c r="I16008" s="270" t="s">
        <v>145</v>
      </c>
      <c r="J16008" s="266">
        <v>-27466.5</v>
      </c>
      <c r="K16008" s="83" t="str">
        <f>IFERROR(IFERROR(VLOOKUP(I16008,'DE-PARA'!B:D,3,0),VLOOKUP(I16008,'DE-PARA'!C:D,2,0)),"NÃO ENCONTRADO")</f>
        <v>Serviços</v>
      </c>
      <c r="L16008" s="50" t="str">
        <f>VLOOKUP(K16008,'Base -Receita-Despesa'!$B:$AS,1,FALSE)</f>
        <v>Serviços</v>
      </c>
    </row>
    <row r="16009" spans="1:12" x14ac:dyDescent="0.3">
      <c r="A16009" s="82" t="str">
        <f t="shared" si="500"/>
        <v>2019</v>
      </c>
      <c r="B16009" s="260" t="s">
        <v>2228</v>
      </c>
      <c r="C16009" s="261" t="s">
        <v>138</v>
      </c>
      <c r="D16009" s="74" t="str">
        <f t="shared" si="501"/>
        <v>nov/2019</v>
      </c>
      <c r="E16009" s="264">
        <v>43780</v>
      </c>
      <c r="F16009" s="262">
        <v>7696</v>
      </c>
      <c r="G16009" s="262" t="s">
        <v>2229</v>
      </c>
      <c r="H16009" s="279" t="s">
        <v>4634</v>
      </c>
      <c r="I16009" s="270" t="s">
        <v>198</v>
      </c>
      <c r="J16009" s="265">
        <v>-99.98</v>
      </c>
      <c r="K16009" s="83" t="str">
        <f>IFERROR(IFERROR(VLOOKUP(I16009,'DE-PARA'!B:D,3,0),VLOOKUP(I16009,'DE-PARA'!C:D,2,0)),"NÃO ENCONTRADO")</f>
        <v>Materiais</v>
      </c>
      <c r="L16009" s="50" t="str">
        <f>VLOOKUP(K16009,'Base -Receita-Despesa'!$B:$AS,1,FALSE)</f>
        <v>Materiais</v>
      </c>
    </row>
    <row r="16010" spans="1:12" x14ac:dyDescent="0.3">
      <c r="A16010" s="82" t="str">
        <f t="shared" si="500"/>
        <v>2019</v>
      </c>
      <c r="B16010" s="260" t="s">
        <v>2228</v>
      </c>
      <c r="C16010" s="261" t="s">
        <v>138</v>
      </c>
      <c r="D16010" s="74" t="str">
        <f t="shared" si="501"/>
        <v>nov/2019</v>
      </c>
      <c r="E16010" s="264">
        <v>43780</v>
      </c>
      <c r="F16010" s="262">
        <v>441</v>
      </c>
      <c r="G16010" s="262" t="s">
        <v>2229</v>
      </c>
      <c r="H16010" s="279" t="s">
        <v>4391</v>
      </c>
      <c r="I16010" s="270" t="s">
        <v>2202</v>
      </c>
      <c r="J16010" s="275">
        <v>-10968.4</v>
      </c>
      <c r="K16010" s="83" t="str">
        <f>IFERROR(IFERROR(VLOOKUP(I16010,'DE-PARA'!B:D,3,0),VLOOKUP(I16010,'DE-PARA'!C:D,2,0)),"NÃO ENCONTRADO")</f>
        <v>Serviços</v>
      </c>
      <c r="L16010" s="50" t="str">
        <f>VLOOKUP(K16010,'Base -Receita-Despesa'!$B:$AS,1,FALSE)</f>
        <v>Serviços</v>
      </c>
    </row>
    <row r="16011" spans="1:12" x14ac:dyDescent="0.3">
      <c r="A16011" s="82" t="str">
        <f t="shared" si="500"/>
        <v>2019</v>
      </c>
      <c r="B16011" s="260" t="s">
        <v>2228</v>
      </c>
      <c r="C16011" s="261" t="s">
        <v>138</v>
      </c>
      <c r="D16011" s="74" t="str">
        <f t="shared" si="501"/>
        <v>nov/2019</v>
      </c>
      <c r="E16011" s="264">
        <v>43780</v>
      </c>
      <c r="F16011" s="262">
        <v>448</v>
      </c>
      <c r="G16011" s="262" t="s">
        <v>2229</v>
      </c>
      <c r="H16011" s="279" t="s">
        <v>4391</v>
      </c>
      <c r="I16011" s="270" t="s">
        <v>2202</v>
      </c>
      <c r="J16011" s="275">
        <v>-9672.1</v>
      </c>
      <c r="K16011" s="83" t="str">
        <f>IFERROR(IFERROR(VLOOKUP(I16011,'DE-PARA'!B:D,3,0),VLOOKUP(I16011,'DE-PARA'!C:D,2,0)),"NÃO ENCONTRADO")</f>
        <v>Serviços</v>
      </c>
      <c r="L16011" s="50" t="str">
        <f>VLOOKUP(K16011,'Base -Receita-Despesa'!$B:$AS,1,FALSE)</f>
        <v>Serviços</v>
      </c>
    </row>
    <row r="16012" spans="1:12" x14ac:dyDescent="0.3">
      <c r="A16012" s="82" t="str">
        <f t="shared" si="500"/>
        <v>2019</v>
      </c>
      <c r="B16012" s="260" t="s">
        <v>2228</v>
      </c>
      <c r="C16012" s="261" t="s">
        <v>138</v>
      </c>
      <c r="D16012" s="74" t="str">
        <f t="shared" si="501"/>
        <v>nov/2019</v>
      </c>
      <c r="E16012" s="264">
        <v>43780</v>
      </c>
      <c r="F16012" s="282" t="s">
        <v>4900</v>
      </c>
      <c r="G16012" s="262" t="s">
        <v>2229</v>
      </c>
      <c r="H16012" s="270" t="s">
        <v>4901</v>
      </c>
      <c r="I16012" s="280" t="s">
        <v>176</v>
      </c>
      <c r="J16012" s="265">
        <v>-236.35</v>
      </c>
      <c r="K16012" s="83" t="str">
        <f>IFERROR(IFERROR(VLOOKUP(I16012,'DE-PARA'!B:D,3,0),VLOOKUP(I16012,'DE-PARA'!C:D,2,0)),"NÃO ENCONTRADO")</f>
        <v>Pessoal</v>
      </c>
      <c r="L16012" s="50" t="str">
        <f>VLOOKUP(K16012,'Base -Receita-Despesa'!$B:$AS,1,FALSE)</f>
        <v>Pessoal</v>
      </c>
    </row>
    <row r="16013" spans="1:12" x14ac:dyDescent="0.3">
      <c r="A16013" s="82" t="str">
        <f t="shared" si="500"/>
        <v>2019</v>
      </c>
      <c r="B16013" s="260" t="s">
        <v>2228</v>
      </c>
      <c r="C16013" s="261" t="s">
        <v>138</v>
      </c>
      <c r="D16013" s="74" t="str">
        <f t="shared" si="501"/>
        <v>nov/2019</v>
      </c>
      <c r="E16013" s="264">
        <v>43780</v>
      </c>
      <c r="F16013" s="282" t="s">
        <v>4902</v>
      </c>
      <c r="G16013" s="262" t="s">
        <v>2229</v>
      </c>
      <c r="H16013" s="270" t="s">
        <v>4903</v>
      </c>
      <c r="I16013" s="280" t="s">
        <v>176</v>
      </c>
      <c r="J16013" s="265">
        <v>-152.41999999999999</v>
      </c>
      <c r="K16013" s="83" t="str">
        <f>IFERROR(IFERROR(VLOOKUP(I16013,'DE-PARA'!B:D,3,0),VLOOKUP(I16013,'DE-PARA'!C:D,2,0)),"NÃO ENCONTRADO")</f>
        <v>Pessoal</v>
      </c>
      <c r="L16013" s="50" t="str">
        <f>VLOOKUP(K16013,'Base -Receita-Despesa'!$B:$AS,1,FALSE)</f>
        <v>Pessoal</v>
      </c>
    </row>
    <row r="16014" spans="1:12" x14ac:dyDescent="0.3">
      <c r="A16014" s="82" t="str">
        <f t="shared" si="500"/>
        <v>2019</v>
      </c>
      <c r="B16014" s="260" t="s">
        <v>2228</v>
      </c>
      <c r="C16014" s="261" t="s">
        <v>138</v>
      </c>
      <c r="D16014" s="74" t="str">
        <f t="shared" si="501"/>
        <v>nov/2019</v>
      </c>
      <c r="E16014" s="264">
        <v>43780</v>
      </c>
      <c r="F16014" s="282" t="s">
        <v>4904</v>
      </c>
      <c r="G16014" s="262" t="s">
        <v>2229</v>
      </c>
      <c r="H16014" s="270" t="s">
        <v>4905</v>
      </c>
      <c r="I16014" s="280" t="s">
        <v>176</v>
      </c>
      <c r="J16014" s="265">
        <v>-304.99</v>
      </c>
      <c r="K16014" s="83" t="str">
        <f>IFERROR(IFERROR(VLOOKUP(I16014,'DE-PARA'!B:D,3,0),VLOOKUP(I16014,'DE-PARA'!C:D,2,0)),"NÃO ENCONTRADO")</f>
        <v>Pessoal</v>
      </c>
      <c r="L16014" s="50" t="str">
        <f>VLOOKUP(K16014,'Base -Receita-Despesa'!$B:$AS,1,FALSE)</f>
        <v>Pessoal</v>
      </c>
    </row>
    <row r="16015" spans="1:12" x14ac:dyDescent="0.3">
      <c r="A16015" s="82" t="str">
        <f t="shared" si="500"/>
        <v>2019</v>
      </c>
      <c r="B16015" s="260" t="s">
        <v>2228</v>
      </c>
      <c r="C16015" s="261" t="s">
        <v>138</v>
      </c>
      <c r="D16015" s="74" t="str">
        <f t="shared" si="501"/>
        <v>nov/2019</v>
      </c>
      <c r="E16015" s="264">
        <v>43780</v>
      </c>
      <c r="F16015" s="282" t="s">
        <v>4906</v>
      </c>
      <c r="G16015" s="262" t="s">
        <v>2229</v>
      </c>
      <c r="H16015" s="270" t="s">
        <v>4851</v>
      </c>
      <c r="I16015" s="280" t="s">
        <v>176</v>
      </c>
      <c r="J16015" s="265">
        <v>-230.11</v>
      </c>
      <c r="K16015" s="83" t="str">
        <f>IFERROR(IFERROR(VLOOKUP(I16015,'DE-PARA'!B:D,3,0),VLOOKUP(I16015,'DE-PARA'!C:D,2,0)),"NÃO ENCONTRADO")</f>
        <v>Pessoal</v>
      </c>
      <c r="L16015" s="50" t="str">
        <f>VLOOKUP(K16015,'Base -Receita-Despesa'!$B:$AS,1,FALSE)</f>
        <v>Pessoal</v>
      </c>
    </row>
    <row r="16016" spans="1:12" x14ac:dyDescent="0.3">
      <c r="A16016" s="82" t="str">
        <f t="shared" si="500"/>
        <v>2019</v>
      </c>
      <c r="B16016" s="260" t="s">
        <v>2228</v>
      </c>
      <c r="C16016" s="261" t="s">
        <v>138</v>
      </c>
      <c r="D16016" s="74" t="str">
        <f t="shared" si="501"/>
        <v>nov/2019</v>
      </c>
      <c r="E16016" s="264">
        <v>43780</v>
      </c>
      <c r="F16016" s="282" t="s">
        <v>4907</v>
      </c>
      <c r="G16016" s="262" t="s">
        <v>2229</v>
      </c>
      <c r="H16016" s="270" t="s">
        <v>871</v>
      </c>
      <c r="I16016" s="280" t="s">
        <v>176</v>
      </c>
      <c r="J16016" s="265">
        <v>-88.22</v>
      </c>
      <c r="K16016" s="83" t="str">
        <f>IFERROR(IFERROR(VLOOKUP(I16016,'DE-PARA'!B:D,3,0),VLOOKUP(I16016,'DE-PARA'!C:D,2,0)),"NÃO ENCONTRADO")</f>
        <v>Pessoal</v>
      </c>
      <c r="L16016" s="50" t="str">
        <f>VLOOKUP(K16016,'Base -Receita-Despesa'!$B:$AS,1,FALSE)</f>
        <v>Pessoal</v>
      </c>
    </row>
    <row r="16017" spans="1:12" x14ac:dyDescent="0.3">
      <c r="A16017" s="82" t="str">
        <f t="shared" si="500"/>
        <v>2019</v>
      </c>
      <c r="B16017" s="260" t="s">
        <v>2228</v>
      </c>
      <c r="C16017" s="261" t="s">
        <v>138</v>
      </c>
      <c r="D16017" s="74" t="str">
        <f t="shared" si="501"/>
        <v>nov/2019</v>
      </c>
      <c r="E16017" s="264">
        <v>43780</v>
      </c>
      <c r="F16017" s="282" t="s">
        <v>4908</v>
      </c>
      <c r="G16017" s="262" t="s">
        <v>2229</v>
      </c>
      <c r="H16017" s="270" t="s">
        <v>4461</v>
      </c>
      <c r="I16017" s="280" t="s">
        <v>176</v>
      </c>
      <c r="J16017" s="265">
        <v>-666.09</v>
      </c>
      <c r="K16017" s="83" t="str">
        <f>IFERROR(IFERROR(VLOOKUP(I16017,'DE-PARA'!B:D,3,0),VLOOKUP(I16017,'DE-PARA'!C:D,2,0)),"NÃO ENCONTRADO")</f>
        <v>Pessoal</v>
      </c>
      <c r="L16017" s="50" t="str">
        <f>VLOOKUP(K16017,'Base -Receita-Despesa'!$B:$AS,1,FALSE)</f>
        <v>Pessoal</v>
      </c>
    </row>
    <row r="16018" spans="1:12" x14ac:dyDescent="0.3">
      <c r="A16018" s="82" t="str">
        <f t="shared" si="500"/>
        <v>2019</v>
      </c>
      <c r="B16018" s="260" t="s">
        <v>2228</v>
      </c>
      <c r="C16018" s="261" t="s">
        <v>138</v>
      </c>
      <c r="D16018" s="74" t="str">
        <f t="shared" si="501"/>
        <v>nov/2019</v>
      </c>
      <c r="E16018" s="264">
        <v>43780</v>
      </c>
      <c r="F16018" s="260" t="s">
        <v>1261</v>
      </c>
      <c r="G16018" s="262" t="s">
        <v>2229</v>
      </c>
      <c r="H16018" s="265" t="s">
        <v>2250</v>
      </c>
      <c r="I16018" s="265" t="s">
        <v>135</v>
      </c>
      <c r="J16018" s="265">
        <v>-9.5</v>
      </c>
      <c r="K16018" s="83" t="str">
        <f>IFERROR(IFERROR(VLOOKUP(I16018,'DE-PARA'!B:D,3,0),VLOOKUP(I16018,'DE-PARA'!C:D,2,0)),"NÃO ENCONTRADO")</f>
        <v>Outras Saídas</v>
      </c>
      <c r="L16018" s="50" t="str">
        <f>VLOOKUP(K16018,'Base -Receita-Despesa'!$B:$AS,1,FALSE)</f>
        <v>Outras Saídas</v>
      </c>
    </row>
    <row r="16019" spans="1:12" x14ac:dyDescent="0.3">
      <c r="A16019" s="82" t="str">
        <f t="shared" si="500"/>
        <v>2019</v>
      </c>
      <c r="B16019" s="260" t="s">
        <v>2228</v>
      </c>
      <c r="C16019" s="261" t="s">
        <v>138</v>
      </c>
      <c r="D16019" s="74" t="str">
        <f t="shared" si="501"/>
        <v>nov/2019</v>
      </c>
      <c r="E16019" s="264">
        <v>43780</v>
      </c>
      <c r="F16019" s="260" t="s">
        <v>1261</v>
      </c>
      <c r="G16019" s="262" t="s">
        <v>2229</v>
      </c>
      <c r="H16019" s="265" t="s">
        <v>2250</v>
      </c>
      <c r="I16019" s="265" t="s">
        <v>135</v>
      </c>
      <c r="J16019" s="265">
        <v>-9.5</v>
      </c>
      <c r="K16019" s="83" t="str">
        <f>IFERROR(IFERROR(VLOOKUP(I16019,'DE-PARA'!B:D,3,0),VLOOKUP(I16019,'DE-PARA'!C:D,2,0)),"NÃO ENCONTRADO")</f>
        <v>Outras Saídas</v>
      </c>
      <c r="L16019" s="50" t="str">
        <f>VLOOKUP(K16019,'Base -Receita-Despesa'!$B:$AS,1,FALSE)</f>
        <v>Outras Saídas</v>
      </c>
    </row>
    <row r="16020" spans="1:12" x14ac:dyDescent="0.3">
      <c r="A16020" s="82" t="str">
        <f t="shared" si="500"/>
        <v>2019</v>
      </c>
      <c r="B16020" s="260" t="s">
        <v>2228</v>
      </c>
      <c r="C16020" s="261" t="s">
        <v>138</v>
      </c>
      <c r="D16020" s="74" t="str">
        <f t="shared" si="501"/>
        <v>nov/2019</v>
      </c>
      <c r="E16020" s="264">
        <v>43780</v>
      </c>
      <c r="F16020" s="260" t="s">
        <v>1261</v>
      </c>
      <c r="G16020" s="262" t="s">
        <v>2229</v>
      </c>
      <c r="H16020" s="265" t="s">
        <v>2250</v>
      </c>
      <c r="I16020" s="265" t="s">
        <v>135</v>
      </c>
      <c r="J16020" s="265">
        <v>-9.5</v>
      </c>
      <c r="K16020" s="83" t="str">
        <f>IFERROR(IFERROR(VLOOKUP(I16020,'DE-PARA'!B:D,3,0),VLOOKUP(I16020,'DE-PARA'!C:D,2,0)),"NÃO ENCONTRADO")</f>
        <v>Outras Saídas</v>
      </c>
      <c r="L16020" s="50" t="str">
        <f>VLOOKUP(K16020,'Base -Receita-Despesa'!$B:$AS,1,FALSE)</f>
        <v>Outras Saídas</v>
      </c>
    </row>
    <row r="16021" spans="1:12" x14ac:dyDescent="0.3">
      <c r="A16021" s="82" t="str">
        <f t="shared" si="500"/>
        <v>2019</v>
      </c>
      <c r="B16021" s="260" t="s">
        <v>2228</v>
      </c>
      <c r="C16021" s="261" t="s">
        <v>138</v>
      </c>
      <c r="D16021" s="74" t="str">
        <f t="shared" si="501"/>
        <v>nov/2019</v>
      </c>
      <c r="E16021" s="264">
        <v>43780</v>
      </c>
      <c r="F16021" s="260" t="s">
        <v>1261</v>
      </c>
      <c r="G16021" s="262" t="s">
        <v>2229</v>
      </c>
      <c r="H16021" s="265" t="s">
        <v>2250</v>
      </c>
      <c r="I16021" s="265" t="s">
        <v>135</v>
      </c>
      <c r="J16021" s="265">
        <v>-9.5</v>
      </c>
      <c r="K16021" s="83" t="str">
        <f>IFERROR(IFERROR(VLOOKUP(I16021,'DE-PARA'!B:D,3,0),VLOOKUP(I16021,'DE-PARA'!C:D,2,0)),"NÃO ENCONTRADO")</f>
        <v>Outras Saídas</v>
      </c>
      <c r="L16021" s="50" t="str">
        <f>VLOOKUP(K16021,'Base -Receita-Despesa'!$B:$AS,1,FALSE)</f>
        <v>Outras Saídas</v>
      </c>
    </row>
    <row r="16022" spans="1:12" x14ac:dyDescent="0.3">
      <c r="A16022" s="82" t="str">
        <f t="shared" si="500"/>
        <v>2019</v>
      </c>
      <c r="B16022" s="260" t="s">
        <v>2228</v>
      </c>
      <c r="C16022" s="261" t="s">
        <v>138</v>
      </c>
      <c r="D16022" s="74" t="str">
        <f t="shared" si="501"/>
        <v>nov/2019</v>
      </c>
      <c r="E16022" s="264">
        <v>43780</v>
      </c>
      <c r="F16022" s="260" t="s">
        <v>1261</v>
      </c>
      <c r="G16022" s="262" t="s">
        <v>2229</v>
      </c>
      <c r="H16022" s="265" t="s">
        <v>2250</v>
      </c>
      <c r="I16022" s="265" t="s">
        <v>135</v>
      </c>
      <c r="J16022" s="265">
        <v>-9.5</v>
      </c>
      <c r="K16022" s="83" t="str">
        <f>IFERROR(IFERROR(VLOOKUP(I16022,'DE-PARA'!B:D,3,0),VLOOKUP(I16022,'DE-PARA'!C:D,2,0)),"NÃO ENCONTRADO")</f>
        <v>Outras Saídas</v>
      </c>
      <c r="L16022" s="50" t="str">
        <f>VLOOKUP(K16022,'Base -Receita-Despesa'!$B:$AS,1,FALSE)</f>
        <v>Outras Saídas</v>
      </c>
    </row>
    <row r="16023" spans="1:12" x14ac:dyDescent="0.3">
      <c r="A16023" s="82" t="str">
        <f t="shared" si="500"/>
        <v>2019</v>
      </c>
      <c r="B16023" s="260" t="s">
        <v>2228</v>
      </c>
      <c r="C16023" s="261" t="s">
        <v>138</v>
      </c>
      <c r="D16023" s="74" t="str">
        <f t="shared" si="501"/>
        <v>nov/2019</v>
      </c>
      <c r="E16023" s="264">
        <v>43780</v>
      </c>
      <c r="F16023" s="260" t="s">
        <v>1261</v>
      </c>
      <c r="G16023" s="262" t="s">
        <v>2229</v>
      </c>
      <c r="H16023" s="265" t="s">
        <v>2250</v>
      </c>
      <c r="I16023" s="265" t="s">
        <v>135</v>
      </c>
      <c r="J16023" s="265">
        <v>-9.5</v>
      </c>
      <c r="K16023" s="83" t="str">
        <f>IFERROR(IFERROR(VLOOKUP(I16023,'DE-PARA'!B:D,3,0),VLOOKUP(I16023,'DE-PARA'!C:D,2,0)),"NÃO ENCONTRADO")</f>
        <v>Outras Saídas</v>
      </c>
      <c r="L16023" s="50" t="str">
        <f>VLOOKUP(K16023,'Base -Receita-Despesa'!$B:$AS,1,FALSE)</f>
        <v>Outras Saídas</v>
      </c>
    </row>
    <row r="16024" spans="1:12" x14ac:dyDescent="0.3">
      <c r="A16024" s="82" t="str">
        <f t="shared" si="500"/>
        <v>2019</v>
      </c>
      <c r="B16024" s="260" t="s">
        <v>2228</v>
      </c>
      <c r="C16024" s="261" t="s">
        <v>138</v>
      </c>
      <c r="D16024" s="74" t="str">
        <f t="shared" si="501"/>
        <v>nov/2019</v>
      </c>
      <c r="E16024" s="264">
        <v>43780</v>
      </c>
      <c r="F16024" s="260" t="s">
        <v>1261</v>
      </c>
      <c r="G16024" s="262" t="s">
        <v>2229</v>
      </c>
      <c r="H16024" s="265" t="s">
        <v>2250</v>
      </c>
      <c r="I16024" s="265" t="s">
        <v>135</v>
      </c>
      <c r="J16024" s="265">
        <v>-9.5</v>
      </c>
      <c r="K16024" s="83" t="str">
        <f>IFERROR(IFERROR(VLOOKUP(I16024,'DE-PARA'!B:D,3,0),VLOOKUP(I16024,'DE-PARA'!C:D,2,0)),"NÃO ENCONTRADO")</f>
        <v>Outras Saídas</v>
      </c>
      <c r="L16024" s="50" t="str">
        <f>VLOOKUP(K16024,'Base -Receita-Despesa'!$B:$AS,1,FALSE)</f>
        <v>Outras Saídas</v>
      </c>
    </row>
    <row r="16025" spans="1:12" x14ac:dyDescent="0.3">
      <c r="A16025" s="82" t="str">
        <f t="shared" si="500"/>
        <v>2019</v>
      </c>
      <c r="B16025" s="260" t="s">
        <v>2228</v>
      </c>
      <c r="C16025" s="261" t="s">
        <v>138</v>
      </c>
      <c r="D16025" s="74" t="str">
        <f t="shared" si="501"/>
        <v>nov/2019</v>
      </c>
      <c r="E16025" s="264">
        <v>43780</v>
      </c>
      <c r="F16025" s="260" t="s">
        <v>1261</v>
      </c>
      <c r="G16025" s="262" t="s">
        <v>2229</v>
      </c>
      <c r="H16025" s="265" t="s">
        <v>2250</v>
      </c>
      <c r="I16025" s="265" t="s">
        <v>135</v>
      </c>
      <c r="J16025" s="265">
        <v>-9.5</v>
      </c>
      <c r="K16025" s="83" t="str">
        <f>IFERROR(IFERROR(VLOOKUP(I16025,'DE-PARA'!B:D,3,0),VLOOKUP(I16025,'DE-PARA'!C:D,2,0)),"NÃO ENCONTRADO")</f>
        <v>Outras Saídas</v>
      </c>
      <c r="L16025" s="50" t="str">
        <f>VLOOKUP(K16025,'Base -Receita-Despesa'!$B:$AS,1,FALSE)</f>
        <v>Outras Saídas</v>
      </c>
    </row>
    <row r="16026" spans="1:12" x14ac:dyDescent="0.3">
      <c r="A16026" s="82" t="str">
        <f t="shared" si="500"/>
        <v>2019</v>
      </c>
      <c r="B16026" s="260" t="s">
        <v>2228</v>
      </c>
      <c r="C16026" s="261" t="s">
        <v>138</v>
      </c>
      <c r="D16026" s="74" t="str">
        <f t="shared" si="501"/>
        <v>nov/2019</v>
      </c>
      <c r="E16026" s="264">
        <v>43780</v>
      </c>
      <c r="F16026" s="260" t="s">
        <v>1261</v>
      </c>
      <c r="G16026" s="262" t="s">
        <v>2229</v>
      </c>
      <c r="H16026" s="265" t="s">
        <v>2250</v>
      </c>
      <c r="I16026" s="265" t="s">
        <v>135</v>
      </c>
      <c r="J16026" s="265">
        <v>-9.5</v>
      </c>
      <c r="K16026" s="83" t="str">
        <f>IFERROR(IFERROR(VLOOKUP(I16026,'DE-PARA'!B:D,3,0),VLOOKUP(I16026,'DE-PARA'!C:D,2,0)),"NÃO ENCONTRADO")</f>
        <v>Outras Saídas</v>
      </c>
      <c r="L16026" s="50" t="str">
        <f>VLOOKUP(K16026,'Base -Receita-Despesa'!$B:$AS,1,FALSE)</f>
        <v>Outras Saídas</v>
      </c>
    </row>
    <row r="16027" spans="1:12" x14ac:dyDescent="0.3">
      <c r="A16027" s="82" t="str">
        <f t="shared" si="500"/>
        <v>2019</v>
      </c>
      <c r="B16027" s="260" t="s">
        <v>2228</v>
      </c>
      <c r="C16027" s="261" t="s">
        <v>138</v>
      </c>
      <c r="D16027" s="74" t="str">
        <f t="shared" si="501"/>
        <v>nov/2019</v>
      </c>
      <c r="E16027" s="264">
        <v>43780</v>
      </c>
      <c r="F16027" s="260" t="s">
        <v>1261</v>
      </c>
      <c r="G16027" s="262" t="s">
        <v>2229</v>
      </c>
      <c r="H16027" s="265" t="s">
        <v>2250</v>
      </c>
      <c r="I16027" s="265" t="s">
        <v>135</v>
      </c>
      <c r="J16027" s="265">
        <v>-9.5</v>
      </c>
      <c r="K16027" s="83" t="str">
        <f>IFERROR(IFERROR(VLOOKUP(I16027,'DE-PARA'!B:D,3,0),VLOOKUP(I16027,'DE-PARA'!C:D,2,0)),"NÃO ENCONTRADO")</f>
        <v>Outras Saídas</v>
      </c>
      <c r="L16027" s="50" t="str">
        <f>VLOOKUP(K16027,'Base -Receita-Despesa'!$B:$AS,1,FALSE)</f>
        <v>Outras Saídas</v>
      </c>
    </row>
    <row r="16028" spans="1:12" x14ac:dyDescent="0.3">
      <c r="A16028" s="82" t="str">
        <f t="shared" si="500"/>
        <v>2019</v>
      </c>
      <c r="B16028" s="260" t="s">
        <v>2228</v>
      </c>
      <c r="C16028" s="261" t="s">
        <v>138</v>
      </c>
      <c r="D16028" s="74" t="str">
        <f t="shared" si="501"/>
        <v>nov/2019</v>
      </c>
      <c r="E16028" s="264">
        <v>43780</v>
      </c>
      <c r="F16028" s="260" t="s">
        <v>1261</v>
      </c>
      <c r="G16028" s="262" t="s">
        <v>2229</v>
      </c>
      <c r="H16028" s="265" t="s">
        <v>2250</v>
      </c>
      <c r="I16028" s="265" t="s">
        <v>135</v>
      </c>
      <c r="J16028" s="265">
        <v>-9.5</v>
      </c>
      <c r="K16028" s="83" t="str">
        <f>IFERROR(IFERROR(VLOOKUP(I16028,'DE-PARA'!B:D,3,0),VLOOKUP(I16028,'DE-PARA'!C:D,2,0)),"NÃO ENCONTRADO")</f>
        <v>Outras Saídas</v>
      </c>
      <c r="L16028" s="50" t="str">
        <f>VLOOKUP(K16028,'Base -Receita-Despesa'!$B:$AS,1,FALSE)</f>
        <v>Outras Saídas</v>
      </c>
    </row>
    <row r="16029" spans="1:12" x14ac:dyDescent="0.3">
      <c r="A16029" s="82" t="str">
        <f t="shared" si="500"/>
        <v>2019</v>
      </c>
      <c r="B16029" s="260" t="s">
        <v>2228</v>
      </c>
      <c r="C16029" s="261" t="s">
        <v>138</v>
      </c>
      <c r="D16029" s="74" t="str">
        <f t="shared" si="501"/>
        <v>nov/2019</v>
      </c>
      <c r="E16029" s="264">
        <v>43780</v>
      </c>
      <c r="F16029" s="260" t="s">
        <v>1261</v>
      </c>
      <c r="G16029" s="262" t="s">
        <v>2229</v>
      </c>
      <c r="H16029" s="265" t="s">
        <v>2250</v>
      </c>
      <c r="I16029" s="265" t="s">
        <v>135</v>
      </c>
      <c r="J16029" s="265">
        <v>-9.5</v>
      </c>
      <c r="K16029" s="83" t="str">
        <f>IFERROR(IFERROR(VLOOKUP(I16029,'DE-PARA'!B:D,3,0),VLOOKUP(I16029,'DE-PARA'!C:D,2,0)),"NÃO ENCONTRADO")</f>
        <v>Outras Saídas</v>
      </c>
      <c r="L16029" s="50" t="str">
        <f>VLOOKUP(K16029,'Base -Receita-Despesa'!$B:$AS,1,FALSE)</f>
        <v>Outras Saídas</v>
      </c>
    </row>
    <row r="16030" spans="1:12" x14ac:dyDescent="0.3">
      <c r="A16030" s="82" t="str">
        <f t="shared" si="500"/>
        <v>2019</v>
      </c>
      <c r="B16030" s="260" t="s">
        <v>2228</v>
      </c>
      <c r="C16030" s="261" t="s">
        <v>138</v>
      </c>
      <c r="D16030" s="74" t="str">
        <f t="shared" si="501"/>
        <v>nov/2019</v>
      </c>
      <c r="E16030" s="264">
        <v>43780</v>
      </c>
      <c r="F16030" s="260" t="s">
        <v>1261</v>
      </c>
      <c r="G16030" s="262" t="s">
        <v>2229</v>
      </c>
      <c r="H16030" s="265" t="s">
        <v>2250</v>
      </c>
      <c r="I16030" s="265" t="s">
        <v>135</v>
      </c>
      <c r="J16030" s="265">
        <v>-9.5</v>
      </c>
      <c r="K16030" s="83" t="str">
        <f>IFERROR(IFERROR(VLOOKUP(I16030,'DE-PARA'!B:D,3,0),VLOOKUP(I16030,'DE-PARA'!C:D,2,0)),"NÃO ENCONTRADO")</f>
        <v>Outras Saídas</v>
      </c>
      <c r="L16030" s="50" t="str">
        <f>VLOOKUP(K16030,'Base -Receita-Despesa'!$B:$AS,1,FALSE)</f>
        <v>Outras Saídas</v>
      </c>
    </row>
    <row r="16031" spans="1:12" x14ac:dyDescent="0.3">
      <c r="A16031" s="82" t="str">
        <f t="shared" si="500"/>
        <v>2019</v>
      </c>
      <c r="B16031" s="260" t="s">
        <v>2228</v>
      </c>
      <c r="C16031" s="261" t="s">
        <v>138</v>
      </c>
      <c r="D16031" s="74" t="str">
        <f t="shared" si="501"/>
        <v>nov/2019</v>
      </c>
      <c r="E16031" s="264">
        <v>43780</v>
      </c>
      <c r="F16031" s="260" t="s">
        <v>1261</v>
      </c>
      <c r="G16031" s="262" t="s">
        <v>2229</v>
      </c>
      <c r="H16031" s="265" t="s">
        <v>2250</v>
      </c>
      <c r="I16031" s="265" t="s">
        <v>135</v>
      </c>
      <c r="J16031" s="265">
        <v>-9.5</v>
      </c>
      <c r="K16031" s="83" t="str">
        <f>IFERROR(IFERROR(VLOOKUP(I16031,'DE-PARA'!B:D,3,0),VLOOKUP(I16031,'DE-PARA'!C:D,2,0)),"NÃO ENCONTRADO")</f>
        <v>Outras Saídas</v>
      </c>
      <c r="L16031" s="50" t="str">
        <f>VLOOKUP(K16031,'Base -Receita-Despesa'!$B:$AS,1,FALSE)</f>
        <v>Outras Saídas</v>
      </c>
    </row>
    <row r="16032" spans="1:12" x14ac:dyDescent="0.3">
      <c r="A16032" s="82" t="str">
        <f t="shared" si="500"/>
        <v>2019</v>
      </c>
      <c r="B16032" s="260" t="s">
        <v>2228</v>
      </c>
      <c r="C16032" s="261" t="s">
        <v>138</v>
      </c>
      <c r="D16032" s="74" t="str">
        <f t="shared" si="501"/>
        <v>nov/2019</v>
      </c>
      <c r="E16032" s="264">
        <v>43780</v>
      </c>
      <c r="F16032" s="260" t="s">
        <v>1261</v>
      </c>
      <c r="G16032" s="262" t="s">
        <v>2229</v>
      </c>
      <c r="H16032" s="265" t="s">
        <v>2250</v>
      </c>
      <c r="I16032" s="265" t="s">
        <v>135</v>
      </c>
      <c r="J16032" s="265">
        <v>-9.5</v>
      </c>
      <c r="K16032" s="83" t="str">
        <f>IFERROR(IFERROR(VLOOKUP(I16032,'DE-PARA'!B:D,3,0),VLOOKUP(I16032,'DE-PARA'!C:D,2,0)),"NÃO ENCONTRADO")</f>
        <v>Outras Saídas</v>
      </c>
      <c r="L16032" s="50" t="str">
        <f>VLOOKUP(K16032,'Base -Receita-Despesa'!$B:$AS,1,FALSE)</f>
        <v>Outras Saídas</v>
      </c>
    </row>
    <row r="16033" spans="1:12" x14ac:dyDescent="0.3">
      <c r="A16033" s="82" t="str">
        <f t="shared" si="500"/>
        <v>2019</v>
      </c>
      <c r="B16033" s="260" t="s">
        <v>2228</v>
      </c>
      <c r="C16033" s="261" t="s">
        <v>138</v>
      </c>
      <c r="D16033" s="74" t="str">
        <f t="shared" si="501"/>
        <v>nov/2019</v>
      </c>
      <c r="E16033" s="264">
        <v>43780</v>
      </c>
      <c r="F16033" s="260" t="s">
        <v>1261</v>
      </c>
      <c r="G16033" s="262" t="s">
        <v>2229</v>
      </c>
      <c r="H16033" s="265" t="s">
        <v>2250</v>
      </c>
      <c r="I16033" s="265" t="s">
        <v>135</v>
      </c>
      <c r="J16033" s="265">
        <v>-9.5</v>
      </c>
      <c r="K16033" s="83" t="str">
        <f>IFERROR(IFERROR(VLOOKUP(I16033,'DE-PARA'!B:D,3,0),VLOOKUP(I16033,'DE-PARA'!C:D,2,0)),"NÃO ENCONTRADO")</f>
        <v>Outras Saídas</v>
      </c>
      <c r="L16033" s="50" t="str">
        <f>VLOOKUP(K16033,'Base -Receita-Despesa'!$B:$AS,1,FALSE)</f>
        <v>Outras Saídas</v>
      </c>
    </row>
    <row r="16034" spans="1:12" x14ac:dyDescent="0.3">
      <c r="A16034" s="82" t="str">
        <f t="shared" si="500"/>
        <v>2019</v>
      </c>
      <c r="B16034" s="260" t="s">
        <v>2228</v>
      </c>
      <c r="C16034" s="261" t="s">
        <v>138</v>
      </c>
      <c r="D16034" s="74" t="str">
        <f t="shared" si="501"/>
        <v>nov/2019</v>
      </c>
      <c r="E16034" s="264">
        <v>43780</v>
      </c>
      <c r="F16034" s="260" t="s">
        <v>1261</v>
      </c>
      <c r="G16034" s="262" t="s">
        <v>2229</v>
      </c>
      <c r="H16034" s="265" t="s">
        <v>2250</v>
      </c>
      <c r="I16034" s="265" t="s">
        <v>135</v>
      </c>
      <c r="J16034" s="265">
        <v>-9.5</v>
      </c>
      <c r="K16034" s="83" t="str">
        <f>IFERROR(IFERROR(VLOOKUP(I16034,'DE-PARA'!B:D,3,0),VLOOKUP(I16034,'DE-PARA'!C:D,2,0)),"NÃO ENCONTRADO")</f>
        <v>Outras Saídas</v>
      </c>
      <c r="L16034" s="50" t="str">
        <f>VLOOKUP(K16034,'Base -Receita-Despesa'!$B:$AS,1,FALSE)</f>
        <v>Outras Saídas</v>
      </c>
    </row>
    <row r="16035" spans="1:12" x14ac:dyDescent="0.3">
      <c r="A16035" s="82" t="str">
        <f t="shared" si="500"/>
        <v>2019</v>
      </c>
      <c r="B16035" s="260" t="s">
        <v>2228</v>
      </c>
      <c r="C16035" s="261" t="s">
        <v>138</v>
      </c>
      <c r="D16035" s="74" t="str">
        <f t="shared" si="501"/>
        <v>nov/2019</v>
      </c>
      <c r="E16035" s="264">
        <v>43780</v>
      </c>
      <c r="F16035" s="260" t="s">
        <v>1261</v>
      </c>
      <c r="G16035" s="262" t="s">
        <v>2229</v>
      </c>
      <c r="H16035" s="265" t="s">
        <v>2250</v>
      </c>
      <c r="I16035" s="265" t="s">
        <v>135</v>
      </c>
      <c r="J16035" s="265">
        <v>-9.5</v>
      </c>
      <c r="K16035" s="83" t="str">
        <f>IFERROR(IFERROR(VLOOKUP(I16035,'DE-PARA'!B:D,3,0),VLOOKUP(I16035,'DE-PARA'!C:D,2,0)),"NÃO ENCONTRADO")</f>
        <v>Outras Saídas</v>
      </c>
      <c r="L16035" s="50" t="str">
        <f>VLOOKUP(K16035,'Base -Receita-Despesa'!$B:$AS,1,FALSE)</f>
        <v>Outras Saídas</v>
      </c>
    </row>
    <row r="16036" spans="1:12" x14ac:dyDescent="0.3">
      <c r="A16036" s="82" t="str">
        <f t="shared" si="500"/>
        <v>2019</v>
      </c>
      <c r="B16036" s="260" t="s">
        <v>2228</v>
      </c>
      <c r="C16036" s="261" t="s">
        <v>138</v>
      </c>
      <c r="D16036" s="74" t="str">
        <f t="shared" si="501"/>
        <v>nov/2019</v>
      </c>
      <c r="E16036" s="264">
        <v>43780</v>
      </c>
      <c r="F16036" s="260" t="s">
        <v>1261</v>
      </c>
      <c r="G16036" s="262" t="s">
        <v>2229</v>
      </c>
      <c r="H16036" s="265" t="s">
        <v>2250</v>
      </c>
      <c r="I16036" s="265" t="s">
        <v>135</v>
      </c>
      <c r="J16036" s="265">
        <v>-9.5</v>
      </c>
      <c r="K16036" s="83" t="str">
        <f>IFERROR(IFERROR(VLOOKUP(I16036,'DE-PARA'!B:D,3,0),VLOOKUP(I16036,'DE-PARA'!C:D,2,0)),"NÃO ENCONTRADO")</f>
        <v>Outras Saídas</v>
      </c>
      <c r="L16036" s="50" t="str">
        <f>VLOOKUP(K16036,'Base -Receita-Despesa'!$B:$AS,1,FALSE)</f>
        <v>Outras Saídas</v>
      </c>
    </row>
    <row r="16037" spans="1:12" x14ac:dyDescent="0.3">
      <c r="A16037" s="82" t="str">
        <f t="shared" si="500"/>
        <v>2019</v>
      </c>
      <c r="B16037" s="260" t="s">
        <v>2228</v>
      </c>
      <c r="C16037" s="261" t="s">
        <v>138</v>
      </c>
      <c r="D16037" s="74" t="str">
        <f t="shared" si="501"/>
        <v>nov/2019</v>
      </c>
      <c r="E16037" s="264">
        <v>43780</v>
      </c>
      <c r="F16037" s="260" t="s">
        <v>1261</v>
      </c>
      <c r="G16037" s="262" t="s">
        <v>2229</v>
      </c>
      <c r="H16037" s="265" t="s">
        <v>2250</v>
      </c>
      <c r="I16037" s="265" t="s">
        <v>135</v>
      </c>
      <c r="J16037" s="265">
        <v>-9.5</v>
      </c>
      <c r="K16037" s="83" t="str">
        <f>IFERROR(IFERROR(VLOOKUP(I16037,'DE-PARA'!B:D,3,0),VLOOKUP(I16037,'DE-PARA'!C:D,2,0)),"NÃO ENCONTRADO")</f>
        <v>Outras Saídas</v>
      </c>
      <c r="L16037" s="50" t="str">
        <f>VLOOKUP(K16037,'Base -Receita-Despesa'!$B:$AS,1,FALSE)</f>
        <v>Outras Saídas</v>
      </c>
    </row>
    <row r="16038" spans="1:12" x14ac:dyDescent="0.3">
      <c r="A16038" s="82" t="str">
        <f t="shared" si="500"/>
        <v>2019</v>
      </c>
      <c r="B16038" s="260" t="s">
        <v>2228</v>
      </c>
      <c r="C16038" s="261" t="s">
        <v>138</v>
      </c>
      <c r="D16038" s="74" t="str">
        <f t="shared" si="501"/>
        <v>nov/2019</v>
      </c>
      <c r="E16038" s="264">
        <v>43780</v>
      </c>
      <c r="F16038" s="260" t="s">
        <v>1261</v>
      </c>
      <c r="G16038" s="262" t="s">
        <v>2229</v>
      </c>
      <c r="H16038" s="265" t="s">
        <v>2250</v>
      </c>
      <c r="I16038" s="265" t="s">
        <v>135</v>
      </c>
      <c r="J16038" s="265">
        <v>-9.5</v>
      </c>
      <c r="K16038" s="83" t="str">
        <f>IFERROR(IFERROR(VLOOKUP(I16038,'DE-PARA'!B:D,3,0),VLOOKUP(I16038,'DE-PARA'!C:D,2,0)),"NÃO ENCONTRADO")</f>
        <v>Outras Saídas</v>
      </c>
      <c r="L16038" s="50" t="str">
        <f>VLOOKUP(K16038,'Base -Receita-Despesa'!$B:$AS,1,FALSE)</f>
        <v>Outras Saídas</v>
      </c>
    </row>
    <row r="16039" spans="1:12" x14ac:dyDescent="0.3">
      <c r="A16039" s="82" t="str">
        <f t="shared" si="500"/>
        <v>2019</v>
      </c>
      <c r="B16039" s="260" t="s">
        <v>2228</v>
      </c>
      <c r="C16039" s="261" t="s">
        <v>138</v>
      </c>
      <c r="D16039" s="74" t="str">
        <f t="shared" si="501"/>
        <v>nov/2019</v>
      </c>
      <c r="E16039" s="264">
        <v>43780</v>
      </c>
      <c r="F16039" s="260" t="s">
        <v>1261</v>
      </c>
      <c r="G16039" s="262" t="s">
        <v>2229</v>
      </c>
      <c r="H16039" s="265" t="s">
        <v>2250</v>
      </c>
      <c r="I16039" s="265" t="s">
        <v>135</v>
      </c>
      <c r="J16039" s="265">
        <v>-9.5</v>
      </c>
      <c r="K16039" s="83" t="str">
        <f>IFERROR(IFERROR(VLOOKUP(I16039,'DE-PARA'!B:D,3,0),VLOOKUP(I16039,'DE-PARA'!C:D,2,0)),"NÃO ENCONTRADO")</f>
        <v>Outras Saídas</v>
      </c>
      <c r="L16039" s="50" t="str">
        <f>VLOOKUP(K16039,'Base -Receita-Despesa'!$B:$AS,1,FALSE)</f>
        <v>Outras Saídas</v>
      </c>
    </row>
    <row r="16040" spans="1:12" x14ac:dyDescent="0.3">
      <c r="A16040" s="82" t="str">
        <f t="shared" si="500"/>
        <v>2019</v>
      </c>
      <c r="B16040" s="260" t="s">
        <v>2228</v>
      </c>
      <c r="C16040" s="261" t="s">
        <v>138</v>
      </c>
      <c r="D16040" s="74" t="str">
        <f t="shared" si="501"/>
        <v>nov/2019</v>
      </c>
      <c r="E16040" s="264">
        <v>43780</v>
      </c>
      <c r="F16040" s="260" t="s">
        <v>1261</v>
      </c>
      <c r="G16040" s="262" t="s">
        <v>2229</v>
      </c>
      <c r="H16040" s="265" t="s">
        <v>2250</v>
      </c>
      <c r="I16040" s="265" t="s">
        <v>135</v>
      </c>
      <c r="J16040" s="265">
        <v>-9.5</v>
      </c>
      <c r="K16040" s="83" t="str">
        <f>IFERROR(IFERROR(VLOOKUP(I16040,'DE-PARA'!B:D,3,0),VLOOKUP(I16040,'DE-PARA'!C:D,2,0)),"NÃO ENCONTRADO")</f>
        <v>Outras Saídas</v>
      </c>
      <c r="L16040" s="50" t="str">
        <f>VLOOKUP(K16040,'Base -Receita-Despesa'!$B:$AS,1,FALSE)</f>
        <v>Outras Saídas</v>
      </c>
    </row>
    <row r="16041" spans="1:12" x14ac:dyDescent="0.3">
      <c r="A16041" s="82" t="str">
        <f t="shared" si="500"/>
        <v>2019</v>
      </c>
      <c r="B16041" s="260" t="s">
        <v>2228</v>
      </c>
      <c r="C16041" s="261" t="s">
        <v>138</v>
      </c>
      <c r="D16041" s="74" t="str">
        <f t="shared" si="501"/>
        <v>nov/2019</v>
      </c>
      <c r="E16041" s="264">
        <v>43780</v>
      </c>
      <c r="F16041" s="260" t="s">
        <v>1261</v>
      </c>
      <c r="G16041" s="262" t="s">
        <v>2229</v>
      </c>
      <c r="H16041" s="265" t="s">
        <v>2250</v>
      </c>
      <c r="I16041" s="265" t="s">
        <v>135</v>
      </c>
      <c r="J16041" s="265">
        <v>-9.5</v>
      </c>
      <c r="K16041" s="83" t="str">
        <f>IFERROR(IFERROR(VLOOKUP(I16041,'DE-PARA'!B:D,3,0),VLOOKUP(I16041,'DE-PARA'!C:D,2,0)),"NÃO ENCONTRADO")</f>
        <v>Outras Saídas</v>
      </c>
      <c r="L16041" s="50" t="str">
        <f>VLOOKUP(K16041,'Base -Receita-Despesa'!$B:$AS,1,FALSE)</f>
        <v>Outras Saídas</v>
      </c>
    </row>
    <row r="16042" spans="1:12" x14ac:dyDescent="0.3">
      <c r="A16042" s="82" t="str">
        <f t="shared" ref="A16042:A16105" si="502">IF(K16042="NÃO ENCONTRADO",0,RIGHT(D16042,4))</f>
        <v>2019</v>
      </c>
      <c r="B16042" s="260" t="s">
        <v>2228</v>
      </c>
      <c r="C16042" s="261" t="s">
        <v>138</v>
      </c>
      <c r="D16042" s="74" t="str">
        <f t="shared" si="501"/>
        <v>nov/2019</v>
      </c>
      <c r="E16042" s="264">
        <v>43780</v>
      </c>
      <c r="F16042" s="260" t="s">
        <v>1261</v>
      </c>
      <c r="G16042" s="262" t="s">
        <v>2229</v>
      </c>
      <c r="H16042" s="265" t="s">
        <v>2250</v>
      </c>
      <c r="I16042" s="265" t="s">
        <v>135</v>
      </c>
      <c r="J16042" s="265">
        <v>-9.5</v>
      </c>
      <c r="K16042" s="83" t="str">
        <f>IFERROR(IFERROR(VLOOKUP(I16042,'DE-PARA'!B:D,3,0),VLOOKUP(I16042,'DE-PARA'!C:D,2,0)),"NÃO ENCONTRADO")</f>
        <v>Outras Saídas</v>
      </c>
      <c r="L16042" s="50" t="str">
        <f>VLOOKUP(K16042,'Base -Receita-Despesa'!$B:$AS,1,FALSE)</f>
        <v>Outras Saídas</v>
      </c>
    </row>
    <row r="16043" spans="1:12" x14ac:dyDescent="0.3">
      <c r="A16043" s="82" t="str">
        <f t="shared" si="502"/>
        <v>2019</v>
      </c>
      <c r="B16043" s="260" t="s">
        <v>2228</v>
      </c>
      <c r="C16043" s="261" t="s">
        <v>138</v>
      </c>
      <c r="D16043" s="74" t="str">
        <f t="shared" si="501"/>
        <v>nov/2019</v>
      </c>
      <c r="E16043" s="264">
        <v>43780</v>
      </c>
      <c r="F16043" s="260" t="s">
        <v>1261</v>
      </c>
      <c r="G16043" s="262" t="s">
        <v>2229</v>
      </c>
      <c r="H16043" s="265" t="s">
        <v>2250</v>
      </c>
      <c r="I16043" s="265" t="s">
        <v>135</v>
      </c>
      <c r="J16043" s="265">
        <v>-9.5</v>
      </c>
      <c r="K16043" s="83" t="str">
        <f>IFERROR(IFERROR(VLOOKUP(I16043,'DE-PARA'!B:D,3,0),VLOOKUP(I16043,'DE-PARA'!C:D,2,0)),"NÃO ENCONTRADO")</f>
        <v>Outras Saídas</v>
      </c>
      <c r="L16043" s="50" t="str">
        <f>VLOOKUP(K16043,'Base -Receita-Despesa'!$B:$AS,1,FALSE)</f>
        <v>Outras Saídas</v>
      </c>
    </row>
    <row r="16044" spans="1:12" x14ac:dyDescent="0.3">
      <c r="A16044" s="82" t="str">
        <f t="shared" si="502"/>
        <v>2019</v>
      </c>
      <c r="B16044" s="260" t="s">
        <v>2228</v>
      </c>
      <c r="C16044" s="261" t="s">
        <v>138</v>
      </c>
      <c r="D16044" s="74" t="str">
        <f t="shared" si="501"/>
        <v>nov/2019</v>
      </c>
      <c r="E16044" s="264">
        <v>43780</v>
      </c>
      <c r="F16044" s="260" t="s">
        <v>1261</v>
      </c>
      <c r="G16044" s="262" t="s">
        <v>2229</v>
      </c>
      <c r="H16044" s="265" t="s">
        <v>2250</v>
      </c>
      <c r="I16044" s="265" t="s">
        <v>135</v>
      </c>
      <c r="J16044" s="265">
        <v>-9.5</v>
      </c>
      <c r="K16044" s="83" t="str">
        <f>IFERROR(IFERROR(VLOOKUP(I16044,'DE-PARA'!B:D,3,0),VLOOKUP(I16044,'DE-PARA'!C:D,2,0)),"NÃO ENCONTRADO")</f>
        <v>Outras Saídas</v>
      </c>
      <c r="L16044" s="50" t="str">
        <f>VLOOKUP(K16044,'Base -Receita-Despesa'!$B:$AS,1,FALSE)</f>
        <v>Outras Saídas</v>
      </c>
    </row>
    <row r="16045" spans="1:12" x14ac:dyDescent="0.3">
      <c r="A16045" s="82" t="str">
        <f t="shared" si="502"/>
        <v>2019</v>
      </c>
      <c r="B16045" s="260" t="s">
        <v>2228</v>
      </c>
      <c r="C16045" s="261" t="s">
        <v>138</v>
      </c>
      <c r="D16045" s="74" t="str">
        <f t="shared" si="501"/>
        <v>nov/2019</v>
      </c>
      <c r="E16045" s="264">
        <v>43780</v>
      </c>
      <c r="F16045" s="260" t="s">
        <v>1261</v>
      </c>
      <c r="G16045" s="262" t="s">
        <v>2229</v>
      </c>
      <c r="H16045" s="265" t="s">
        <v>2250</v>
      </c>
      <c r="I16045" s="265" t="s">
        <v>135</v>
      </c>
      <c r="J16045" s="265">
        <v>-9.5</v>
      </c>
      <c r="K16045" s="83" t="str">
        <f>IFERROR(IFERROR(VLOOKUP(I16045,'DE-PARA'!B:D,3,0),VLOOKUP(I16045,'DE-PARA'!C:D,2,0)),"NÃO ENCONTRADO")</f>
        <v>Outras Saídas</v>
      </c>
      <c r="L16045" s="50" t="str">
        <f>VLOOKUP(K16045,'Base -Receita-Despesa'!$B:$AS,1,FALSE)</f>
        <v>Outras Saídas</v>
      </c>
    </row>
    <row r="16046" spans="1:12" x14ac:dyDescent="0.3">
      <c r="A16046" s="82" t="str">
        <f t="shared" si="502"/>
        <v>2019</v>
      </c>
      <c r="B16046" s="260" t="s">
        <v>2228</v>
      </c>
      <c r="C16046" s="261" t="s">
        <v>138</v>
      </c>
      <c r="D16046" s="74" t="str">
        <f t="shared" si="501"/>
        <v>nov/2019</v>
      </c>
      <c r="E16046" s="264">
        <v>43780</v>
      </c>
      <c r="F16046" s="260" t="s">
        <v>1261</v>
      </c>
      <c r="G16046" s="262" t="s">
        <v>2229</v>
      </c>
      <c r="H16046" s="265" t="s">
        <v>2250</v>
      </c>
      <c r="I16046" s="265" t="s">
        <v>135</v>
      </c>
      <c r="J16046" s="265">
        <v>-9.5</v>
      </c>
      <c r="K16046" s="83" t="str">
        <f>IFERROR(IFERROR(VLOOKUP(I16046,'DE-PARA'!B:D,3,0),VLOOKUP(I16046,'DE-PARA'!C:D,2,0)),"NÃO ENCONTRADO")</f>
        <v>Outras Saídas</v>
      </c>
      <c r="L16046" s="50" t="str">
        <f>VLOOKUP(K16046,'Base -Receita-Despesa'!$B:$AS,1,FALSE)</f>
        <v>Outras Saídas</v>
      </c>
    </row>
    <row r="16047" spans="1:12" x14ac:dyDescent="0.3">
      <c r="A16047" s="82" t="str">
        <f t="shared" si="502"/>
        <v>2019</v>
      </c>
      <c r="B16047" s="260" t="s">
        <v>2228</v>
      </c>
      <c r="C16047" s="261" t="s">
        <v>138</v>
      </c>
      <c r="D16047" s="74" t="str">
        <f t="shared" si="501"/>
        <v>nov/2019</v>
      </c>
      <c r="E16047" s="264">
        <v>43780</v>
      </c>
      <c r="F16047" s="260" t="s">
        <v>1261</v>
      </c>
      <c r="G16047" s="262" t="s">
        <v>2229</v>
      </c>
      <c r="H16047" s="265" t="s">
        <v>2250</v>
      </c>
      <c r="I16047" s="265" t="s">
        <v>135</v>
      </c>
      <c r="J16047" s="265">
        <v>-9.5</v>
      </c>
      <c r="K16047" s="83" t="str">
        <f>IFERROR(IFERROR(VLOOKUP(I16047,'DE-PARA'!B:D,3,0),VLOOKUP(I16047,'DE-PARA'!C:D,2,0)),"NÃO ENCONTRADO")</f>
        <v>Outras Saídas</v>
      </c>
      <c r="L16047" s="50" t="str">
        <f>VLOOKUP(K16047,'Base -Receita-Despesa'!$B:$AS,1,FALSE)</f>
        <v>Outras Saídas</v>
      </c>
    </row>
    <row r="16048" spans="1:12" x14ac:dyDescent="0.3">
      <c r="A16048" s="82" t="str">
        <f t="shared" si="502"/>
        <v>2019</v>
      </c>
      <c r="B16048" s="260" t="s">
        <v>2228</v>
      </c>
      <c r="C16048" s="261" t="s">
        <v>138</v>
      </c>
      <c r="D16048" s="74" t="str">
        <f t="shared" si="501"/>
        <v>nov/2019</v>
      </c>
      <c r="E16048" s="264">
        <v>43780</v>
      </c>
      <c r="F16048" s="260" t="s">
        <v>1261</v>
      </c>
      <c r="G16048" s="262" t="s">
        <v>2229</v>
      </c>
      <c r="H16048" s="265" t="s">
        <v>2250</v>
      </c>
      <c r="I16048" s="265" t="s">
        <v>135</v>
      </c>
      <c r="J16048" s="265">
        <v>-9.5</v>
      </c>
      <c r="K16048" s="83" t="str">
        <f>IFERROR(IFERROR(VLOOKUP(I16048,'DE-PARA'!B:D,3,0),VLOOKUP(I16048,'DE-PARA'!C:D,2,0)),"NÃO ENCONTRADO")</f>
        <v>Outras Saídas</v>
      </c>
      <c r="L16048" s="50" t="str">
        <f>VLOOKUP(K16048,'Base -Receita-Despesa'!$B:$AS,1,FALSE)</f>
        <v>Outras Saídas</v>
      </c>
    </row>
    <row r="16049" spans="1:12" x14ac:dyDescent="0.3">
      <c r="A16049" s="82" t="str">
        <f t="shared" si="502"/>
        <v>2019</v>
      </c>
      <c r="B16049" s="260" t="s">
        <v>2228</v>
      </c>
      <c r="C16049" s="261" t="s">
        <v>138</v>
      </c>
      <c r="D16049" s="74" t="str">
        <f t="shared" si="501"/>
        <v>nov/2019</v>
      </c>
      <c r="E16049" s="264">
        <v>43780</v>
      </c>
      <c r="F16049" s="260" t="s">
        <v>1261</v>
      </c>
      <c r="G16049" s="262" t="s">
        <v>2229</v>
      </c>
      <c r="H16049" s="265" t="s">
        <v>2250</v>
      </c>
      <c r="I16049" s="265" t="s">
        <v>135</v>
      </c>
      <c r="J16049" s="265">
        <v>-9.5</v>
      </c>
      <c r="K16049" s="83" t="str">
        <f>IFERROR(IFERROR(VLOOKUP(I16049,'DE-PARA'!B:D,3,0),VLOOKUP(I16049,'DE-PARA'!C:D,2,0)),"NÃO ENCONTRADO")</f>
        <v>Outras Saídas</v>
      </c>
      <c r="L16049" s="50" t="str">
        <f>VLOOKUP(K16049,'Base -Receita-Despesa'!$B:$AS,1,FALSE)</f>
        <v>Outras Saídas</v>
      </c>
    </row>
    <row r="16050" spans="1:12" x14ac:dyDescent="0.3">
      <c r="A16050" s="82" t="str">
        <f t="shared" si="502"/>
        <v>2019</v>
      </c>
      <c r="B16050" s="260" t="s">
        <v>2228</v>
      </c>
      <c r="C16050" s="261" t="s">
        <v>138</v>
      </c>
      <c r="D16050" s="74" t="str">
        <f t="shared" si="501"/>
        <v>nov/2019</v>
      </c>
      <c r="E16050" s="264">
        <v>43780</v>
      </c>
      <c r="F16050" s="260" t="s">
        <v>1261</v>
      </c>
      <c r="G16050" s="262" t="s">
        <v>2229</v>
      </c>
      <c r="H16050" s="265" t="s">
        <v>2250</v>
      </c>
      <c r="I16050" s="265" t="s">
        <v>135</v>
      </c>
      <c r="J16050" s="265">
        <v>-9.5</v>
      </c>
      <c r="K16050" s="83" t="str">
        <f>IFERROR(IFERROR(VLOOKUP(I16050,'DE-PARA'!B:D,3,0),VLOOKUP(I16050,'DE-PARA'!C:D,2,0)),"NÃO ENCONTRADO")</f>
        <v>Outras Saídas</v>
      </c>
      <c r="L16050" s="50" t="str">
        <f>VLOOKUP(K16050,'Base -Receita-Despesa'!$B:$AS,1,FALSE)</f>
        <v>Outras Saídas</v>
      </c>
    </row>
    <row r="16051" spans="1:12" x14ac:dyDescent="0.3">
      <c r="A16051" s="82" t="str">
        <f t="shared" si="502"/>
        <v>2019</v>
      </c>
      <c r="B16051" s="260" t="s">
        <v>2228</v>
      </c>
      <c r="C16051" s="261" t="s">
        <v>138</v>
      </c>
      <c r="D16051" s="74" t="str">
        <f t="shared" si="501"/>
        <v>nov/2019</v>
      </c>
      <c r="E16051" s="264">
        <v>43780</v>
      </c>
      <c r="F16051" s="260" t="s">
        <v>1261</v>
      </c>
      <c r="G16051" s="262" t="s">
        <v>2229</v>
      </c>
      <c r="H16051" s="265" t="s">
        <v>2250</v>
      </c>
      <c r="I16051" s="265" t="s">
        <v>135</v>
      </c>
      <c r="J16051" s="265">
        <v>-9.5</v>
      </c>
      <c r="K16051" s="83" t="str">
        <f>IFERROR(IFERROR(VLOOKUP(I16051,'DE-PARA'!B:D,3,0),VLOOKUP(I16051,'DE-PARA'!C:D,2,0)),"NÃO ENCONTRADO")</f>
        <v>Outras Saídas</v>
      </c>
      <c r="L16051" s="50" t="str">
        <f>VLOOKUP(K16051,'Base -Receita-Despesa'!$B:$AS,1,FALSE)</f>
        <v>Outras Saídas</v>
      </c>
    </row>
    <row r="16052" spans="1:12" x14ac:dyDescent="0.3">
      <c r="A16052" s="82" t="str">
        <f t="shared" si="502"/>
        <v>2019</v>
      </c>
      <c r="B16052" s="260" t="s">
        <v>2228</v>
      </c>
      <c r="C16052" s="261" t="s">
        <v>138</v>
      </c>
      <c r="D16052" s="74" t="str">
        <f t="shared" si="501"/>
        <v>nov/2019</v>
      </c>
      <c r="E16052" s="264">
        <v>43780</v>
      </c>
      <c r="F16052" s="260" t="s">
        <v>1261</v>
      </c>
      <c r="G16052" s="262" t="s">
        <v>2229</v>
      </c>
      <c r="H16052" s="265" t="s">
        <v>2250</v>
      </c>
      <c r="I16052" s="265" t="s">
        <v>135</v>
      </c>
      <c r="J16052" s="265">
        <v>-9.5</v>
      </c>
      <c r="K16052" s="83" t="str">
        <f>IFERROR(IFERROR(VLOOKUP(I16052,'DE-PARA'!B:D,3,0),VLOOKUP(I16052,'DE-PARA'!C:D,2,0)),"NÃO ENCONTRADO")</f>
        <v>Outras Saídas</v>
      </c>
      <c r="L16052" s="50" t="str">
        <f>VLOOKUP(K16052,'Base -Receita-Despesa'!$B:$AS,1,FALSE)</f>
        <v>Outras Saídas</v>
      </c>
    </row>
    <row r="16053" spans="1:12" x14ac:dyDescent="0.3">
      <c r="A16053" s="82" t="str">
        <f t="shared" si="502"/>
        <v>2019</v>
      </c>
      <c r="B16053" s="260" t="s">
        <v>2228</v>
      </c>
      <c r="C16053" s="261" t="s">
        <v>138</v>
      </c>
      <c r="D16053" s="74" t="str">
        <f t="shared" si="501"/>
        <v>nov/2019</v>
      </c>
      <c r="E16053" s="264">
        <v>43780</v>
      </c>
      <c r="F16053" s="260" t="s">
        <v>1261</v>
      </c>
      <c r="G16053" s="262" t="s">
        <v>2229</v>
      </c>
      <c r="H16053" s="265" t="s">
        <v>2250</v>
      </c>
      <c r="I16053" s="265" t="s">
        <v>135</v>
      </c>
      <c r="J16053" s="265">
        <v>-9.5</v>
      </c>
      <c r="K16053" s="83" t="str">
        <f>IFERROR(IFERROR(VLOOKUP(I16053,'DE-PARA'!B:D,3,0),VLOOKUP(I16053,'DE-PARA'!C:D,2,0)),"NÃO ENCONTRADO")</f>
        <v>Outras Saídas</v>
      </c>
      <c r="L16053" s="50" t="str">
        <f>VLOOKUP(K16053,'Base -Receita-Despesa'!$B:$AS,1,FALSE)</f>
        <v>Outras Saídas</v>
      </c>
    </row>
    <row r="16054" spans="1:12" x14ac:dyDescent="0.3">
      <c r="A16054" s="82" t="str">
        <f t="shared" si="502"/>
        <v>2019</v>
      </c>
      <c r="B16054" s="260" t="s">
        <v>2228</v>
      </c>
      <c r="C16054" s="261" t="s">
        <v>138</v>
      </c>
      <c r="D16054" s="74" t="str">
        <f t="shared" si="501"/>
        <v>nov/2019</v>
      </c>
      <c r="E16054" s="264">
        <v>43780</v>
      </c>
      <c r="F16054" s="260" t="s">
        <v>1261</v>
      </c>
      <c r="G16054" s="262" t="s">
        <v>2229</v>
      </c>
      <c r="H16054" s="265" t="s">
        <v>2250</v>
      </c>
      <c r="I16054" s="265" t="s">
        <v>135</v>
      </c>
      <c r="J16054" s="265">
        <v>-9.5</v>
      </c>
      <c r="K16054" s="83" t="str">
        <f>IFERROR(IFERROR(VLOOKUP(I16054,'DE-PARA'!B:D,3,0),VLOOKUP(I16054,'DE-PARA'!C:D,2,0)),"NÃO ENCONTRADO")</f>
        <v>Outras Saídas</v>
      </c>
      <c r="L16054" s="50" t="str">
        <f>VLOOKUP(K16054,'Base -Receita-Despesa'!$B:$AS,1,FALSE)</f>
        <v>Outras Saídas</v>
      </c>
    </row>
    <row r="16055" spans="1:12" x14ac:dyDescent="0.3">
      <c r="A16055" s="82" t="str">
        <f t="shared" si="502"/>
        <v>2019</v>
      </c>
      <c r="B16055" s="260" t="s">
        <v>2228</v>
      </c>
      <c r="C16055" s="261" t="s">
        <v>138</v>
      </c>
      <c r="D16055" s="74" t="str">
        <f t="shared" si="501"/>
        <v>nov/2019</v>
      </c>
      <c r="E16055" s="264">
        <v>43780</v>
      </c>
      <c r="F16055" s="260" t="s">
        <v>1261</v>
      </c>
      <c r="G16055" s="262" t="s">
        <v>2229</v>
      </c>
      <c r="H16055" s="265" t="s">
        <v>262</v>
      </c>
      <c r="I16055" s="265" t="s">
        <v>135</v>
      </c>
      <c r="J16055" s="265">
        <v>-152.52000000000001</v>
      </c>
      <c r="K16055" s="83" t="str">
        <f>IFERROR(IFERROR(VLOOKUP(I16055,'DE-PARA'!B:D,3,0),VLOOKUP(I16055,'DE-PARA'!C:D,2,0)),"NÃO ENCONTRADO")</f>
        <v>Outras Saídas</v>
      </c>
      <c r="L16055" s="50" t="str">
        <f>VLOOKUP(K16055,'Base -Receita-Despesa'!$B:$AS,1,FALSE)</f>
        <v>Outras Saídas</v>
      </c>
    </row>
    <row r="16056" spans="1:12" x14ac:dyDescent="0.3">
      <c r="A16056" s="82" t="str">
        <f t="shared" si="502"/>
        <v>2019</v>
      </c>
      <c r="B16056" s="260" t="s">
        <v>2228</v>
      </c>
      <c r="C16056" s="261" t="s">
        <v>138</v>
      </c>
      <c r="D16056" s="74" t="str">
        <f t="shared" si="501"/>
        <v>nov/2019</v>
      </c>
      <c r="E16056" s="264">
        <v>43780</v>
      </c>
      <c r="F16056" s="260" t="s">
        <v>1261</v>
      </c>
      <c r="G16056" s="262" t="s">
        <v>2229</v>
      </c>
      <c r="H16056" s="265" t="s">
        <v>4866</v>
      </c>
      <c r="I16056" s="265" t="s">
        <v>135</v>
      </c>
      <c r="J16056" s="265">
        <v>-1</v>
      </c>
      <c r="K16056" s="83" t="str">
        <f>IFERROR(IFERROR(VLOOKUP(I16056,'DE-PARA'!B:D,3,0),VLOOKUP(I16056,'DE-PARA'!C:D,2,0)),"NÃO ENCONTRADO")</f>
        <v>Outras Saídas</v>
      </c>
      <c r="L16056" s="50" t="str">
        <f>VLOOKUP(K16056,'Base -Receita-Despesa'!$B:$AS,1,FALSE)</f>
        <v>Outras Saídas</v>
      </c>
    </row>
    <row r="16057" spans="1:12" x14ac:dyDescent="0.3">
      <c r="A16057" s="82" t="str">
        <f t="shared" si="502"/>
        <v>2019</v>
      </c>
      <c r="B16057" s="260" t="s">
        <v>2228</v>
      </c>
      <c r="C16057" s="261" t="s">
        <v>138</v>
      </c>
      <c r="D16057" s="74" t="str">
        <f t="shared" si="501"/>
        <v>nov/2019</v>
      </c>
      <c r="E16057" s="264">
        <v>43780</v>
      </c>
      <c r="F16057" s="260" t="s">
        <v>1261</v>
      </c>
      <c r="G16057" s="262" t="s">
        <v>2229</v>
      </c>
      <c r="H16057" s="265" t="s">
        <v>4866</v>
      </c>
      <c r="I16057" s="265" t="s">
        <v>135</v>
      </c>
      <c r="J16057" s="265">
        <v>-1</v>
      </c>
      <c r="K16057" s="83" t="str">
        <f>IFERROR(IFERROR(VLOOKUP(I16057,'DE-PARA'!B:D,3,0),VLOOKUP(I16057,'DE-PARA'!C:D,2,0)),"NÃO ENCONTRADO")</f>
        <v>Outras Saídas</v>
      </c>
      <c r="L16057" s="50" t="str">
        <f>VLOOKUP(K16057,'Base -Receita-Despesa'!$B:$AS,1,FALSE)</f>
        <v>Outras Saídas</v>
      </c>
    </row>
    <row r="16058" spans="1:12" x14ac:dyDescent="0.3">
      <c r="A16058" s="82" t="str">
        <f t="shared" si="502"/>
        <v>2019</v>
      </c>
      <c r="B16058" s="260" t="s">
        <v>2228</v>
      </c>
      <c r="C16058" s="261" t="s">
        <v>138</v>
      </c>
      <c r="D16058" s="74" t="str">
        <f t="shared" si="501"/>
        <v>nov/2019</v>
      </c>
      <c r="E16058" s="264">
        <v>43780</v>
      </c>
      <c r="F16058" s="260" t="s">
        <v>1261</v>
      </c>
      <c r="G16058" s="262" t="s">
        <v>2229</v>
      </c>
      <c r="H16058" s="265" t="s">
        <v>4866</v>
      </c>
      <c r="I16058" s="265" t="s">
        <v>135</v>
      </c>
      <c r="J16058" s="265">
        <v>-1</v>
      </c>
      <c r="K16058" s="83" t="str">
        <f>IFERROR(IFERROR(VLOOKUP(I16058,'DE-PARA'!B:D,3,0),VLOOKUP(I16058,'DE-PARA'!C:D,2,0)),"NÃO ENCONTRADO")</f>
        <v>Outras Saídas</v>
      </c>
      <c r="L16058" s="50" t="str">
        <f>VLOOKUP(K16058,'Base -Receita-Despesa'!$B:$AS,1,FALSE)</f>
        <v>Outras Saídas</v>
      </c>
    </row>
    <row r="16059" spans="1:12" x14ac:dyDescent="0.3">
      <c r="A16059" s="82" t="str">
        <f t="shared" si="502"/>
        <v>2019</v>
      </c>
      <c r="B16059" s="260" t="s">
        <v>2228</v>
      </c>
      <c r="C16059" s="261" t="s">
        <v>138</v>
      </c>
      <c r="D16059" s="74" t="str">
        <f t="shared" si="501"/>
        <v>nov/2019</v>
      </c>
      <c r="E16059" s="264">
        <v>43780</v>
      </c>
      <c r="F16059" s="260" t="s">
        <v>1261</v>
      </c>
      <c r="G16059" s="262" t="s">
        <v>2229</v>
      </c>
      <c r="H16059" s="265" t="s">
        <v>4866</v>
      </c>
      <c r="I16059" s="265" t="s">
        <v>135</v>
      </c>
      <c r="J16059" s="265">
        <v>-1</v>
      </c>
      <c r="K16059" s="83" t="str">
        <f>IFERROR(IFERROR(VLOOKUP(I16059,'DE-PARA'!B:D,3,0),VLOOKUP(I16059,'DE-PARA'!C:D,2,0)),"NÃO ENCONTRADO")</f>
        <v>Outras Saídas</v>
      </c>
      <c r="L16059" s="50" t="str">
        <f>VLOOKUP(K16059,'Base -Receita-Despesa'!$B:$AS,1,FALSE)</f>
        <v>Outras Saídas</v>
      </c>
    </row>
    <row r="16060" spans="1:12" x14ac:dyDescent="0.3">
      <c r="A16060" s="82" t="str">
        <f t="shared" si="502"/>
        <v>2019</v>
      </c>
      <c r="B16060" s="260" t="s">
        <v>2228</v>
      </c>
      <c r="C16060" s="261" t="s">
        <v>138</v>
      </c>
      <c r="D16060" s="74" t="str">
        <f t="shared" si="501"/>
        <v>nov/2019</v>
      </c>
      <c r="E16060" s="264">
        <v>43780</v>
      </c>
      <c r="F16060" s="260" t="s">
        <v>1261</v>
      </c>
      <c r="G16060" s="262" t="s">
        <v>2229</v>
      </c>
      <c r="H16060" s="265" t="s">
        <v>4866</v>
      </c>
      <c r="I16060" s="265" t="s">
        <v>135</v>
      </c>
      <c r="J16060" s="265">
        <v>-1</v>
      </c>
      <c r="K16060" s="83" t="str">
        <f>IFERROR(IFERROR(VLOOKUP(I16060,'DE-PARA'!B:D,3,0),VLOOKUP(I16060,'DE-PARA'!C:D,2,0)),"NÃO ENCONTRADO")</f>
        <v>Outras Saídas</v>
      </c>
      <c r="L16060" s="50" t="str">
        <f>VLOOKUP(K16060,'Base -Receita-Despesa'!$B:$AS,1,FALSE)</f>
        <v>Outras Saídas</v>
      </c>
    </row>
    <row r="16061" spans="1:12" x14ac:dyDescent="0.3">
      <c r="A16061" s="82" t="str">
        <f t="shared" si="502"/>
        <v>2019</v>
      </c>
      <c r="B16061" s="260" t="s">
        <v>2228</v>
      </c>
      <c r="C16061" s="261" t="s">
        <v>138</v>
      </c>
      <c r="D16061" s="74" t="str">
        <f t="shared" si="501"/>
        <v>nov/2019</v>
      </c>
      <c r="E16061" s="264">
        <v>43780</v>
      </c>
      <c r="F16061" s="260" t="s">
        <v>1261</v>
      </c>
      <c r="G16061" s="262" t="s">
        <v>2229</v>
      </c>
      <c r="H16061" s="265" t="s">
        <v>4866</v>
      </c>
      <c r="I16061" s="265" t="s">
        <v>135</v>
      </c>
      <c r="J16061" s="265">
        <v>-1</v>
      </c>
      <c r="K16061" s="83" t="str">
        <f>IFERROR(IFERROR(VLOOKUP(I16061,'DE-PARA'!B:D,3,0),VLOOKUP(I16061,'DE-PARA'!C:D,2,0)),"NÃO ENCONTRADO")</f>
        <v>Outras Saídas</v>
      </c>
      <c r="L16061" s="50" t="str">
        <f>VLOOKUP(K16061,'Base -Receita-Despesa'!$B:$AS,1,FALSE)</f>
        <v>Outras Saídas</v>
      </c>
    </row>
    <row r="16062" spans="1:12" x14ac:dyDescent="0.3">
      <c r="A16062" s="82" t="str">
        <f t="shared" si="502"/>
        <v>2019</v>
      </c>
      <c r="B16062" s="260" t="s">
        <v>2228</v>
      </c>
      <c r="C16062" s="261" t="s">
        <v>138</v>
      </c>
      <c r="D16062" s="74" t="str">
        <f t="shared" si="501"/>
        <v>nov/2019</v>
      </c>
      <c r="E16062" s="264">
        <v>43780</v>
      </c>
      <c r="F16062" s="260" t="s">
        <v>1261</v>
      </c>
      <c r="G16062" s="262" t="s">
        <v>2229</v>
      </c>
      <c r="H16062" s="265" t="s">
        <v>4866</v>
      </c>
      <c r="I16062" s="265" t="s">
        <v>135</v>
      </c>
      <c r="J16062" s="265">
        <v>-1</v>
      </c>
      <c r="K16062" s="83" t="str">
        <f>IFERROR(IFERROR(VLOOKUP(I16062,'DE-PARA'!B:D,3,0),VLOOKUP(I16062,'DE-PARA'!C:D,2,0)),"NÃO ENCONTRADO")</f>
        <v>Outras Saídas</v>
      </c>
      <c r="L16062" s="50" t="str">
        <f>VLOOKUP(K16062,'Base -Receita-Despesa'!$B:$AS,1,FALSE)</f>
        <v>Outras Saídas</v>
      </c>
    </row>
    <row r="16063" spans="1:12" x14ac:dyDescent="0.3">
      <c r="A16063" s="82" t="str">
        <f t="shared" si="502"/>
        <v>2019</v>
      </c>
      <c r="B16063" s="260" t="s">
        <v>2228</v>
      </c>
      <c r="C16063" s="261" t="s">
        <v>138</v>
      </c>
      <c r="D16063" s="74" t="str">
        <f t="shared" si="501"/>
        <v>nov/2019</v>
      </c>
      <c r="E16063" s="264">
        <v>43780</v>
      </c>
      <c r="F16063" s="260" t="s">
        <v>1070</v>
      </c>
      <c r="G16063" s="262" t="s">
        <v>2229</v>
      </c>
      <c r="H16063" s="265" t="s">
        <v>1071</v>
      </c>
      <c r="I16063" s="265" t="s">
        <v>2237</v>
      </c>
      <c r="J16063" s="266">
        <v>421012.46</v>
      </c>
      <c r="K16063" s="83" t="str">
        <f>IFERROR(IFERROR(VLOOKUP(I16063,'DE-PARA'!B:D,3,0),VLOOKUP(I16063,'DE-PARA'!C:D,2,0)),"NÃO ENCONTRADO")</f>
        <v>Entrada Conta Aplicação (+)</v>
      </c>
      <c r="L16063" s="50" t="str">
        <f>VLOOKUP(K16063,'Base -Receita-Despesa'!$B:$AS,1,FALSE)</f>
        <v>ENTRADA CONTA APLICAÇÃO (+)</v>
      </c>
    </row>
    <row r="16064" spans="1:12" x14ac:dyDescent="0.3">
      <c r="A16064" s="82" t="str">
        <f t="shared" si="502"/>
        <v>2019</v>
      </c>
      <c r="B16064" s="260" t="s">
        <v>2228</v>
      </c>
      <c r="C16064" s="261" t="s">
        <v>138</v>
      </c>
      <c r="D16064" s="74" t="str">
        <f t="shared" si="501"/>
        <v>nov/2019</v>
      </c>
      <c r="E16064" s="264">
        <v>43781</v>
      </c>
      <c r="F16064" s="262">
        <v>7793</v>
      </c>
      <c r="G16064" s="262" t="s">
        <v>2238</v>
      </c>
      <c r="H16064" s="270" t="s">
        <v>4791</v>
      </c>
      <c r="I16064" s="270" t="s">
        <v>232</v>
      </c>
      <c r="J16064" s="265">
        <v>-531.67999999999995</v>
      </c>
      <c r="K16064" s="83" t="str">
        <f>IFERROR(IFERROR(VLOOKUP(I16064,'DE-PARA'!B:D,3,0),VLOOKUP(I16064,'DE-PARA'!C:D,2,0)),"NÃO ENCONTRADO")</f>
        <v>Materiais</v>
      </c>
      <c r="L16064" s="50" t="str">
        <f>VLOOKUP(K16064,'Base -Receita-Despesa'!$B:$AS,1,FALSE)</f>
        <v>Materiais</v>
      </c>
    </row>
    <row r="16065" spans="1:12" x14ac:dyDescent="0.3">
      <c r="A16065" s="82" t="str">
        <f t="shared" si="502"/>
        <v>2019</v>
      </c>
      <c r="B16065" s="260" t="s">
        <v>2228</v>
      </c>
      <c r="C16065" s="261" t="s">
        <v>138</v>
      </c>
      <c r="D16065" s="74" t="str">
        <f t="shared" si="501"/>
        <v>nov/2019</v>
      </c>
      <c r="E16065" s="264">
        <v>43781</v>
      </c>
      <c r="F16065" s="262">
        <v>19479</v>
      </c>
      <c r="G16065" s="262" t="s">
        <v>2229</v>
      </c>
      <c r="H16065" s="270" t="s">
        <v>2687</v>
      </c>
      <c r="I16065" s="270" t="s">
        <v>2182</v>
      </c>
      <c r="J16065" s="265">
        <v>-200</v>
      </c>
      <c r="K16065" s="83" t="str">
        <f>IFERROR(IFERROR(VLOOKUP(I16065,'DE-PARA'!B:D,3,0),VLOOKUP(I16065,'DE-PARA'!C:D,2,0)),"NÃO ENCONTRADO")</f>
        <v>Materiais</v>
      </c>
      <c r="L16065" s="50" t="str">
        <f>VLOOKUP(K16065,'Base -Receita-Despesa'!$B:$AS,1,FALSE)</f>
        <v>Materiais</v>
      </c>
    </row>
    <row r="16066" spans="1:12" x14ac:dyDescent="0.3">
      <c r="A16066" s="82" t="str">
        <f t="shared" si="502"/>
        <v>2019</v>
      </c>
      <c r="B16066" s="260" t="s">
        <v>2228</v>
      </c>
      <c r="C16066" s="261" t="s">
        <v>138</v>
      </c>
      <c r="D16066" s="74" t="str">
        <f t="shared" si="501"/>
        <v>nov/2019</v>
      </c>
      <c r="E16066" s="264">
        <v>43781</v>
      </c>
      <c r="F16066" s="262">
        <v>2755</v>
      </c>
      <c r="G16066" s="262" t="s">
        <v>2229</v>
      </c>
      <c r="H16066" s="270" t="s">
        <v>2322</v>
      </c>
      <c r="I16066" s="270" t="s">
        <v>120</v>
      </c>
      <c r="J16066" s="266">
        <v>-1457.86</v>
      </c>
      <c r="K16066" s="83" t="str">
        <f>IFERROR(IFERROR(VLOOKUP(I16066,'DE-PARA'!B:D,3,0),VLOOKUP(I16066,'DE-PARA'!C:D,2,0)),"NÃO ENCONTRADO")</f>
        <v>Serviços</v>
      </c>
      <c r="L16066" s="50" t="str">
        <f>VLOOKUP(K16066,'Base -Receita-Despesa'!$B:$AS,1,FALSE)</f>
        <v>Serviços</v>
      </c>
    </row>
    <row r="16067" spans="1:12" x14ac:dyDescent="0.3">
      <c r="A16067" s="82" t="str">
        <f t="shared" si="502"/>
        <v>2019</v>
      </c>
      <c r="B16067" s="260" t="s">
        <v>2228</v>
      </c>
      <c r="C16067" s="261" t="s">
        <v>138</v>
      </c>
      <c r="D16067" s="74" t="str">
        <f t="shared" si="501"/>
        <v>nov/2019</v>
      </c>
      <c r="E16067" s="264">
        <v>43781</v>
      </c>
      <c r="F16067" s="276">
        <v>43839</v>
      </c>
      <c r="G16067" s="276" t="s">
        <v>2229</v>
      </c>
      <c r="H16067" s="280" t="s">
        <v>4909</v>
      </c>
      <c r="I16067" s="280" t="s">
        <v>198</v>
      </c>
      <c r="J16067" s="280">
        <v>-225.6</v>
      </c>
      <c r="K16067" s="83" t="str">
        <f>IFERROR(IFERROR(VLOOKUP(I16067,'DE-PARA'!B:D,3,0),VLOOKUP(I16067,'DE-PARA'!C:D,2,0)),"NÃO ENCONTRADO")</f>
        <v>Materiais</v>
      </c>
      <c r="L16067" s="50" t="str">
        <f>VLOOKUP(K16067,'Base -Receita-Despesa'!$B:$AS,1,FALSE)</f>
        <v>Materiais</v>
      </c>
    </row>
    <row r="16068" spans="1:12" x14ac:dyDescent="0.3">
      <c r="A16068" s="82" t="str">
        <f t="shared" si="502"/>
        <v>2019</v>
      </c>
      <c r="B16068" s="260" t="s">
        <v>2228</v>
      </c>
      <c r="C16068" s="261" t="s">
        <v>138</v>
      </c>
      <c r="D16068" s="74" t="str">
        <f t="shared" ref="D16068:D16131" si="503">TEXT(E16068,"mmm/aaaa")</f>
        <v>nov/2019</v>
      </c>
      <c r="E16068" s="264">
        <v>43781</v>
      </c>
      <c r="F16068" s="276">
        <v>43839</v>
      </c>
      <c r="G16068" s="276" t="s">
        <v>2229</v>
      </c>
      <c r="H16068" s="280" t="s">
        <v>4909</v>
      </c>
      <c r="I16068" s="265" t="s">
        <v>562</v>
      </c>
      <c r="J16068" s="265">
        <v>-12.36</v>
      </c>
      <c r="K16068" s="83" t="str">
        <f>IFERROR(IFERROR(VLOOKUP(I16068,'DE-PARA'!B:D,3,0),VLOOKUP(I16068,'DE-PARA'!C:D,2,0)),"NÃO ENCONTRADO")</f>
        <v>Outras Saídas</v>
      </c>
      <c r="L16068" s="50" t="str">
        <f>VLOOKUP(K16068,'Base -Receita-Despesa'!$B:$AS,1,FALSE)</f>
        <v>Outras Saídas</v>
      </c>
    </row>
    <row r="16069" spans="1:12" x14ac:dyDescent="0.3">
      <c r="A16069" s="82" t="str">
        <f t="shared" si="502"/>
        <v>2019</v>
      </c>
      <c r="B16069" s="260" t="s">
        <v>2228</v>
      </c>
      <c r="C16069" s="261" t="s">
        <v>138</v>
      </c>
      <c r="D16069" s="74" t="str">
        <f t="shared" si="503"/>
        <v>nov/2019</v>
      </c>
      <c r="E16069" s="264">
        <v>43781</v>
      </c>
      <c r="F16069" s="262">
        <v>25328</v>
      </c>
      <c r="G16069" s="262" t="s">
        <v>2229</v>
      </c>
      <c r="H16069" s="270" t="s">
        <v>4437</v>
      </c>
      <c r="I16069" s="270" t="s">
        <v>2182</v>
      </c>
      <c r="J16069" s="265">
        <v>-250</v>
      </c>
      <c r="K16069" s="83" t="str">
        <f>IFERROR(IFERROR(VLOOKUP(I16069,'DE-PARA'!B:D,3,0),VLOOKUP(I16069,'DE-PARA'!C:D,2,0)),"NÃO ENCONTRADO")</f>
        <v>Materiais</v>
      </c>
      <c r="L16069" s="50" t="str">
        <f>VLOOKUP(K16069,'Base -Receita-Despesa'!$B:$AS,1,FALSE)</f>
        <v>Materiais</v>
      </c>
    </row>
    <row r="16070" spans="1:12" x14ac:dyDescent="0.3">
      <c r="A16070" s="82" t="str">
        <f t="shared" si="502"/>
        <v>2019</v>
      </c>
      <c r="B16070" s="260" t="s">
        <v>2228</v>
      </c>
      <c r="C16070" s="261" t="s">
        <v>138</v>
      </c>
      <c r="D16070" s="74" t="str">
        <f t="shared" si="503"/>
        <v>nov/2019</v>
      </c>
      <c r="E16070" s="264">
        <v>43781</v>
      </c>
      <c r="F16070" s="282" t="s">
        <v>4910</v>
      </c>
      <c r="G16070" s="262" t="s">
        <v>2229</v>
      </c>
      <c r="H16070" s="270" t="s">
        <v>4911</v>
      </c>
      <c r="I16070" s="280" t="s">
        <v>176</v>
      </c>
      <c r="J16070" s="265">
        <v>-230.11</v>
      </c>
      <c r="K16070" s="83" t="str">
        <f>IFERROR(IFERROR(VLOOKUP(I16070,'DE-PARA'!B:D,3,0),VLOOKUP(I16070,'DE-PARA'!C:D,2,0)),"NÃO ENCONTRADO")</f>
        <v>Pessoal</v>
      </c>
      <c r="L16070" s="50" t="str">
        <f>VLOOKUP(K16070,'Base -Receita-Despesa'!$B:$AS,1,FALSE)</f>
        <v>Pessoal</v>
      </c>
    </row>
    <row r="16071" spans="1:12" x14ac:dyDescent="0.3">
      <c r="A16071" s="82" t="str">
        <f t="shared" si="502"/>
        <v>2019</v>
      </c>
      <c r="B16071" s="260" t="s">
        <v>2228</v>
      </c>
      <c r="C16071" s="261" t="s">
        <v>138</v>
      </c>
      <c r="D16071" s="74" t="str">
        <f t="shared" si="503"/>
        <v>nov/2019</v>
      </c>
      <c r="E16071" s="264">
        <v>43781</v>
      </c>
      <c r="F16071" s="282" t="s">
        <v>4912</v>
      </c>
      <c r="G16071" s="262" t="s">
        <v>2229</v>
      </c>
      <c r="H16071" s="270" t="s">
        <v>4913</v>
      </c>
      <c r="I16071" s="280" t="s">
        <v>176</v>
      </c>
      <c r="J16071" s="265">
        <v>-230.11</v>
      </c>
      <c r="K16071" s="83" t="str">
        <f>IFERROR(IFERROR(VLOOKUP(I16071,'DE-PARA'!B:D,3,0),VLOOKUP(I16071,'DE-PARA'!C:D,2,0)),"NÃO ENCONTRADO")</f>
        <v>Pessoal</v>
      </c>
      <c r="L16071" s="50" t="str">
        <f>VLOOKUP(K16071,'Base -Receita-Despesa'!$B:$AS,1,FALSE)</f>
        <v>Pessoal</v>
      </c>
    </row>
    <row r="16072" spans="1:12" x14ac:dyDescent="0.3">
      <c r="A16072" s="82" t="str">
        <f t="shared" si="502"/>
        <v>2019</v>
      </c>
      <c r="B16072" s="260" t="s">
        <v>2228</v>
      </c>
      <c r="C16072" s="261" t="s">
        <v>138</v>
      </c>
      <c r="D16072" s="74" t="str">
        <f t="shared" si="503"/>
        <v>nov/2019</v>
      </c>
      <c r="E16072" s="264">
        <v>43781</v>
      </c>
      <c r="F16072" s="282" t="s">
        <v>4914</v>
      </c>
      <c r="G16072" s="262" t="s">
        <v>2229</v>
      </c>
      <c r="H16072" s="270" t="s">
        <v>4915</v>
      </c>
      <c r="I16072" s="280" t="s">
        <v>176</v>
      </c>
      <c r="J16072" s="265">
        <v>-130.68</v>
      </c>
      <c r="K16072" s="83" t="str">
        <f>IFERROR(IFERROR(VLOOKUP(I16072,'DE-PARA'!B:D,3,0),VLOOKUP(I16072,'DE-PARA'!C:D,2,0)),"NÃO ENCONTRADO")</f>
        <v>Pessoal</v>
      </c>
      <c r="L16072" s="50" t="str">
        <f>VLOOKUP(K16072,'Base -Receita-Despesa'!$B:$AS,1,FALSE)</f>
        <v>Pessoal</v>
      </c>
    </row>
    <row r="16073" spans="1:12" x14ac:dyDescent="0.3">
      <c r="A16073" s="82" t="str">
        <f t="shared" si="502"/>
        <v>2019</v>
      </c>
      <c r="B16073" s="260" t="s">
        <v>2228</v>
      </c>
      <c r="C16073" s="261" t="s">
        <v>138</v>
      </c>
      <c r="D16073" s="74" t="str">
        <f t="shared" si="503"/>
        <v>nov/2019</v>
      </c>
      <c r="E16073" s="264">
        <v>43781</v>
      </c>
      <c r="F16073" s="282" t="s">
        <v>4916</v>
      </c>
      <c r="G16073" s="262" t="s">
        <v>2229</v>
      </c>
      <c r="H16073" s="265" t="s">
        <v>4868</v>
      </c>
      <c r="I16073" s="280" t="s">
        <v>176</v>
      </c>
      <c r="J16073" s="265">
        <v>-605.63</v>
      </c>
      <c r="K16073" s="83" t="str">
        <f>IFERROR(IFERROR(VLOOKUP(I16073,'DE-PARA'!B:D,3,0),VLOOKUP(I16073,'DE-PARA'!C:D,2,0)),"NÃO ENCONTRADO")</f>
        <v>Pessoal</v>
      </c>
      <c r="L16073" s="50" t="str">
        <f>VLOOKUP(K16073,'Base -Receita-Despesa'!$B:$AS,1,FALSE)</f>
        <v>Pessoal</v>
      </c>
    </row>
    <row r="16074" spans="1:12" x14ac:dyDescent="0.3">
      <c r="A16074" s="82" t="str">
        <f t="shared" si="502"/>
        <v>2019</v>
      </c>
      <c r="B16074" s="260" t="s">
        <v>2228</v>
      </c>
      <c r="C16074" s="261" t="s">
        <v>138</v>
      </c>
      <c r="D16074" s="74" t="str">
        <f t="shared" si="503"/>
        <v>nov/2019</v>
      </c>
      <c r="E16074" s="264">
        <v>43781</v>
      </c>
      <c r="F16074" s="262" t="s">
        <v>208</v>
      </c>
      <c r="G16074" s="262" t="s">
        <v>2229</v>
      </c>
      <c r="H16074" s="270" t="s">
        <v>4917</v>
      </c>
      <c r="I16074" s="270" t="s">
        <v>160</v>
      </c>
      <c r="J16074" s="265">
        <v>-30</v>
      </c>
      <c r="K16074" s="83" t="str">
        <f>IFERROR(IFERROR(VLOOKUP(I16074,'DE-PARA'!B:D,3,0),VLOOKUP(I16074,'DE-PARA'!C:D,2,0)),"NÃO ENCONTRADO")</f>
        <v>Outras Saídas</v>
      </c>
      <c r="L16074" s="50" t="str">
        <f>VLOOKUP(K16074,'Base -Receita-Despesa'!$B:$AS,1,FALSE)</f>
        <v>Outras Saídas</v>
      </c>
    </row>
    <row r="16075" spans="1:12" x14ac:dyDescent="0.3">
      <c r="A16075" s="82" t="str">
        <f t="shared" si="502"/>
        <v>2019</v>
      </c>
      <c r="B16075" s="260" t="s">
        <v>2228</v>
      </c>
      <c r="C16075" s="261" t="s">
        <v>138</v>
      </c>
      <c r="D16075" s="74" t="str">
        <f t="shared" si="503"/>
        <v>nov/2019</v>
      </c>
      <c r="E16075" s="264">
        <v>43781</v>
      </c>
      <c r="F16075" s="262" t="s">
        <v>208</v>
      </c>
      <c r="G16075" s="262" t="s">
        <v>2229</v>
      </c>
      <c r="H16075" s="270" t="s">
        <v>4917</v>
      </c>
      <c r="I16075" s="270" t="s">
        <v>160</v>
      </c>
      <c r="J16075" s="265">
        <v>-38.979999999999997</v>
      </c>
      <c r="K16075" s="83" t="str">
        <f>IFERROR(IFERROR(VLOOKUP(I16075,'DE-PARA'!B:D,3,0),VLOOKUP(I16075,'DE-PARA'!C:D,2,0)),"NÃO ENCONTRADO")</f>
        <v>Outras Saídas</v>
      </c>
      <c r="L16075" s="50" t="str">
        <f>VLOOKUP(K16075,'Base -Receita-Despesa'!$B:$AS,1,FALSE)</f>
        <v>Outras Saídas</v>
      </c>
    </row>
    <row r="16076" spans="1:12" x14ac:dyDescent="0.3">
      <c r="A16076" s="82" t="str">
        <f t="shared" si="502"/>
        <v>2019</v>
      </c>
      <c r="B16076" s="260" t="s">
        <v>2228</v>
      </c>
      <c r="C16076" s="261" t="s">
        <v>138</v>
      </c>
      <c r="D16076" s="74" t="str">
        <f t="shared" si="503"/>
        <v>nov/2019</v>
      </c>
      <c r="E16076" s="264">
        <v>43781</v>
      </c>
      <c r="F16076" s="260" t="s">
        <v>1261</v>
      </c>
      <c r="G16076" s="262" t="s">
        <v>2229</v>
      </c>
      <c r="H16076" s="265" t="s">
        <v>2250</v>
      </c>
      <c r="I16076" s="265" t="s">
        <v>135</v>
      </c>
      <c r="J16076" s="265">
        <v>-9.5</v>
      </c>
      <c r="K16076" s="83" t="str">
        <f>IFERROR(IFERROR(VLOOKUP(I16076,'DE-PARA'!B:D,3,0),VLOOKUP(I16076,'DE-PARA'!C:D,2,0)),"NÃO ENCONTRADO")</f>
        <v>Outras Saídas</v>
      </c>
      <c r="L16076" s="50" t="str">
        <f>VLOOKUP(K16076,'Base -Receita-Despesa'!$B:$AS,1,FALSE)</f>
        <v>Outras Saídas</v>
      </c>
    </row>
    <row r="16077" spans="1:12" x14ac:dyDescent="0.3">
      <c r="A16077" s="82" t="str">
        <f t="shared" si="502"/>
        <v>2019</v>
      </c>
      <c r="B16077" s="260" t="s">
        <v>2228</v>
      </c>
      <c r="C16077" s="261" t="s">
        <v>138</v>
      </c>
      <c r="D16077" s="74" t="str">
        <f t="shared" si="503"/>
        <v>nov/2019</v>
      </c>
      <c r="E16077" s="264">
        <v>43781</v>
      </c>
      <c r="F16077" s="260" t="s">
        <v>1261</v>
      </c>
      <c r="G16077" s="262" t="s">
        <v>2229</v>
      </c>
      <c r="H16077" s="265" t="s">
        <v>2250</v>
      </c>
      <c r="I16077" s="265" t="s">
        <v>135</v>
      </c>
      <c r="J16077" s="265">
        <v>-9.5</v>
      </c>
      <c r="K16077" s="83" t="str">
        <f>IFERROR(IFERROR(VLOOKUP(I16077,'DE-PARA'!B:D,3,0),VLOOKUP(I16077,'DE-PARA'!C:D,2,0)),"NÃO ENCONTRADO")</f>
        <v>Outras Saídas</v>
      </c>
      <c r="L16077" s="50" t="str">
        <f>VLOOKUP(K16077,'Base -Receita-Despesa'!$B:$AS,1,FALSE)</f>
        <v>Outras Saídas</v>
      </c>
    </row>
    <row r="16078" spans="1:12" x14ac:dyDescent="0.3">
      <c r="A16078" s="82" t="str">
        <f t="shared" si="502"/>
        <v>2019</v>
      </c>
      <c r="B16078" s="260" t="s">
        <v>2228</v>
      </c>
      <c r="C16078" s="261" t="s">
        <v>138</v>
      </c>
      <c r="D16078" s="74" t="str">
        <f t="shared" si="503"/>
        <v>nov/2019</v>
      </c>
      <c r="E16078" s="264">
        <v>43781</v>
      </c>
      <c r="F16078" s="260" t="s">
        <v>1261</v>
      </c>
      <c r="G16078" s="262" t="s">
        <v>2229</v>
      </c>
      <c r="H16078" s="265" t="s">
        <v>2250</v>
      </c>
      <c r="I16078" s="265" t="s">
        <v>135</v>
      </c>
      <c r="J16078" s="265">
        <v>-9.5</v>
      </c>
      <c r="K16078" s="83" t="str">
        <f>IFERROR(IFERROR(VLOOKUP(I16078,'DE-PARA'!B:D,3,0),VLOOKUP(I16078,'DE-PARA'!C:D,2,0)),"NÃO ENCONTRADO")</f>
        <v>Outras Saídas</v>
      </c>
      <c r="L16078" s="50" t="str">
        <f>VLOOKUP(K16078,'Base -Receita-Despesa'!$B:$AS,1,FALSE)</f>
        <v>Outras Saídas</v>
      </c>
    </row>
    <row r="16079" spans="1:12" x14ac:dyDescent="0.3">
      <c r="A16079" s="82" t="str">
        <f t="shared" si="502"/>
        <v>2019</v>
      </c>
      <c r="B16079" s="260" t="s">
        <v>2228</v>
      </c>
      <c r="C16079" s="261" t="s">
        <v>138</v>
      </c>
      <c r="D16079" s="74" t="str">
        <f t="shared" si="503"/>
        <v>nov/2019</v>
      </c>
      <c r="E16079" s="264">
        <v>43781</v>
      </c>
      <c r="F16079" s="260" t="s">
        <v>1261</v>
      </c>
      <c r="G16079" s="262" t="s">
        <v>2229</v>
      </c>
      <c r="H16079" s="265" t="s">
        <v>2250</v>
      </c>
      <c r="I16079" s="265" t="s">
        <v>135</v>
      </c>
      <c r="J16079" s="265">
        <v>-9.5</v>
      </c>
      <c r="K16079" s="83" t="str">
        <f>IFERROR(IFERROR(VLOOKUP(I16079,'DE-PARA'!B:D,3,0),VLOOKUP(I16079,'DE-PARA'!C:D,2,0)),"NÃO ENCONTRADO")</f>
        <v>Outras Saídas</v>
      </c>
      <c r="L16079" s="50" t="str">
        <f>VLOOKUP(K16079,'Base -Receita-Despesa'!$B:$AS,1,FALSE)</f>
        <v>Outras Saídas</v>
      </c>
    </row>
    <row r="16080" spans="1:12" x14ac:dyDescent="0.3">
      <c r="A16080" s="82" t="str">
        <f t="shared" si="502"/>
        <v>2019</v>
      </c>
      <c r="B16080" s="260" t="s">
        <v>2228</v>
      </c>
      <c r="C16080" s="261" t="s">
        <v>138</v>
      </c>
      <c r="D16080" s="74" t="str">
        <f t="shared" si="503"/>
        <v>nov/2019</v>
      </c>
      <c r="E16080" s="264">
        <v>43781</v>
      </c>
      <c r="F16080" s="260" t="s">
        <v>1261</v>
      </c>
      <c r="G16080" s="262" t="s">
        <v>2229</v>
      </c>
      <c r="H16080" s="265" t="s">
        <v>2250</v>
      </c>
      <c r="I16080" s="265" t="s">
        <v>135</v>
      </c>
      <c r="J16080" s="265">
        <v>-9.5</v>
      </c>
      <c r="K16080" s="83" t="str">
        <f>IFERROR(IFERROR(VLOOKUP(I16080,'DE-PARA'!B:D,3,0),VLOOKUP(I16080,'DE-PARA'!C:D,2,0)),"NÃO ENCONTRADO")</f>
        <v>Outras Saídas</v>
      </c>
      <c r="L16080" s="50" t="str">
        <f>VLOOKUP(K16080,'Base -Receita-Despesa'!$B:$AS,1,FALSE)</f>
        <v>Outras Saídas</v>
      </c>
    </row>
    <row r="16081" spans="1:12" x14ac:dyDescent="0.3">
      <c r="A16081" s="82" t="str">
        <f t="shared" si="502"/>
        <v>2019</v>
      </c>
      <c r="B16081" s="260" t="s">
        <v>2228</v>
      </c>
      <c r="C16081" s="261" t="s">
        <v>138</v>
      </c>
      <c r="D16081" s="74" t="str">
        <f t="shared" si="503"/>
        <v>nov/2019</v>
      </c>
      <c r="E16081" s="264">
        <v>43781</v>
      </c>
      <c r="F16081" s="260" t="s">
        <v>1261</v>
      </c>
      <c r="G16081" s="262" t="s">
        <v>2229</v>
      </c>
      <c r="H16081" s="265" t="s">
        <v>4866</v>
      </c>
      <c r="I16081" s="265" t="s">
        <v>135</v>
      </c>
      <c r="J16081" s="265">
        <v>-1</v>
      </c>
      <c r="K16081" s="83" t="str">
        <f>IFERROR(IFERROR(VLOOKUP(I16081,'DE-PARA'!B:D,3,0),VLOOKUP(I16081,'DE-PARA'!C:D,2,0)),"NÃO ENCONTRADO")</f>
        <v>Outras Saídas</v>
      </c>
      <c r="L16081" s="50" t="str">
        <f>VLOOKUP(K16081,'Base -Receita-Despesa'!$B:$AS,1,FALSE)</f>
        <v>Outras Saídas</v>
      </c>
    </row>
    <row r="16082" spans="1:12" x14ac:dyDescent="0.3">
      <c r="A16082" s="82" t="str">
        <f t="shared" si="502"/>
        <v>2019</v>
      </c>
      <c r="B16082" s="260" t="s">
        <v>2228</v>
      </c>
      <c r="C16082" s="261" t="s">
        <v>138</v>
      </c>
      <c r="D16082" s="74" t="str">
        <f t="shared" si="503"/>
        <v>nov/2019</v>
      </c>
      <c r="E16082" s="264">
        <v>43781</v>
      </c>
      <c r="F16082" s="260" t="s">
        <v>1261</v>
      </c>
      <c r="G16082" s="262" t="s">
        <v>2229</v>
      </c>
      <c r="H16082" s="265" t="s">
        <v>4866</v>
      </c>
      <c r="I16082" s="265" t="s">
        <v>135</v>
      </c>
      <c r="J16082" s="265">
        <v>-1</v>
      </c>
      <c r="K16082" s="83" t="str">
        <f>IFERROR(IFERROR(VLOOKUP(I16082,'DE-PARA'!B:D,3,0),VLOOKUP(I16082,'DE-PARA'!C:D,2,0)),"NÃO ENCONTRADO")</f>
        <v>Outras Saídas</v>
      </c>
      <c r="L16082" s="50" t="str">
        <f>VLOOKUP(K16082,'Base -Receita-Despesa'!$B:$AS,1,FALSE)</f>
        <v>Outras Saídas</v>
      </c>
    </row>
    <row r="16083" spans="1:12" x14ac:dyDescent="0.3">
      <c r="A16083" s="82" t="str">
        <f t="shared" si="502"/>
        <v>2019</v>
      </c>
      <c r="B16083" s="260" t="s">
        <v>2228</v>
      </c>
      <c r="C16083" s="261" t="s">
        <v>138</v>
      </c>
      <c r="D16083" s="74" t="str">
        <f t="shared" si="503"/>
        <v>nov/2019</v>
      </c>
      <c r="E16083" s="264">
        <v>43781</v>
      </c>
      <c r="F16083" s="260" t="s">
        <v>1261</v>
      </c>
      <c r="G16083" s="262" t="s">
        <v>2229</v>
      </c>
      <c r="H16083" s="265" t="s">
        <v>4866</v>
      </c>
      <c r="I16083" s="265" t="s">
        <v>135</v>
      </c>
      <c r="J16083" s="265">
        <v>-1</v>
      </c>
      <c r="K16083" s="83" t="str">
        <f>IFERROR(IFERROR(VLOOKUP(I16083,'DE-PARA'!B:D,3,0),VLOOKUP(I16083,'DE-PARA'!C:D,2,0)),"NÃO ENCONTRADO")</f>
        <v>Outras Saídas</v>
      </c>
      <c r="L16083" s="50" t="str">
        <f>VLOOKUP(K16083,'Base -Receita-Despesa'!$B:$AS,1,FALSE)</f>
        <v>Outras Saídas</v>
      </c>
    </row>
    <row r="16084" spans="1:12" x14ac:dyDescent="0.3">
      <c r="A16084" s="82" t="str">
        <f t="shared" si="502"/>
        <v>2019</v>
      </c>
      <c r="B16084" s="260" t="s">
        <v>2228</v>
      </c>
      <c r="C16084" s="261" t="s">
        <v>138</v>
      </c>
      <c r="D16084" s="74" t="str">
        <f t="shared" si="503"/>
        <v>nov/2019</v>
      </c>
      <c r="E16084" s="264">
        <v>43781</v>
      </c>
      <c r="F16084" s="260" t="s">
        <v>1261</v>
      </c>
      <c r="G16084" s="262" t="s">
        <v>2229</v>
      </c>
      <c r="H16084" s="265" t="s">
        <v>4866</v>
      </c>
      <c r="I16084" s="265" t="s">
        <v>135</v>
      </c>
      <c r="J16084" s="265">
        <v>-1</v>
      </c>
      <c r="K16084" s="83" t="str">
        <f>IFERROR(IFERROR(VLOOKUP(I16084,'DE-PARA'!B:D,3,0),VLOOKUP(I16084,'DE-PARA'!C:D,2,0)),"NÃO ENCONTRADO")</f>
        <v>Outras Saídas</v>
      </c>
      <c r="L16084" s="50" t="str">
        <f>VLOOKUP(K16084,'Base -Receita-Despesa'!$B:$AS,1,FALSE)</f>
        <v>Outras Saídas</v>
      </c>
    </row>
    <row r="16085" spans="1:12" x14ac:dyDescent="0.3">
      <c r="A16085" s="82" t="str">
        <f t="shared" si="502"/>
        <v>2019</v>
      </c>
      <c r="B16085" s="260" t="s">
        <v>2228</v>
      </c>
      <c r="C16085" s="261" t="s">
        <v>138</v>
      </c>
      <c r="D16085" s="74" t="str">
        <f t="shared" si="503"/>
        <v>nov/2019</v>
      </c>
      <c r="E16085" s="264">
        <v>43781</v>
      </c>
      <c r="F16085" s="260" t="s">
        <v>1261</v>
      </c>
      <c r="G16085" s="262" t="s">
        <v>2229</v>
      </c>
      <c r="H16085" s="265" t="s">
        <v>4866</v>
      </c>
      <c r="I16085" s="265" t="s">
        <v>135</v>
      </c>
      <c r="J16085" s="265">
        <v>-1</v>
      </c>
      <c r="K16085" s="83" t="str">
        <f>IFERROR(IFERROR(VLOOKUP(I16085,'DE-PARA'!B:D,3,0),VLOOKUP(I16085,'DE-PARA'!C:D,2,0)),"NÃO ENCONTRADO")</f>
        <v>Outras Saídas</v>
      </c>
      <c r="L16085" s="50" t="str">
        <f>VLOOKUP(K16085,'Base -Receita-Despesa'!$B:$AS,1,FALSE)</f>
        <v>Outras Saídas</v>
      </c>
    </row>
    <row r="16086" spans="1:12" x14ac:dyDescent="0.3">
      <c r="A16086" s="82" t="str">
        <f t="shared" si="502"/>
        <v>2019</v>
      </c>
      <c r="B16086" s="260" t="s">
        <v>2228</v>
      </c>
      <c r="C16086" s="261" t="s">
        <v>138</v>
      </c>
      <c r="D16086" s="74" t="str">
        <f t="shared" si="503"/>
        <v>nov/2019</v>
      </c>
      <c r="E16086" s="264">
        <v>43781</v>
      </c>
      <c r="F16086" s="260" t="s">
        <v>1261</v>
      </c>
      <c r="G16086" s="262" t="s">
        <v>2229</v>
      </c>
      <c r="H16086" s="265" t="s">
        <v>4866</v>
      </c>
      <c r="I16086" s="265" t="s">
        <v>135</v>
      </c>
      <c r="J16086" s="265">
        <v>-1</v>
      </c>
      <c r="K16086" s="83" t="str">
        <f>IFERROR(IFERROR(VLOOKUP(I16086,'DE-PARA'!B:D,3,0),VLOOKUP(I16086,'DE-PARA'!C:D,2,0)),"NÃO ENCONTRADO")</f>
        <v>Outras Saídas</v>
      </c>
      <c r="L16086" s="50" t="str">
        <f>VLOOKUP(K16086,'Base -Receita-Despesa'!$B:$AS,1,FALSE)</f>
        <v>Outras Saídas</v>
      </c>
    </row>
    <row r="16087" spans="1:12" x14ac:dyDescent="0.3">
      <c r="A16087" s="82" t="str">
        <f t="shared" si="502"/>
        <v>2019</v>
      </c>
      <c r="B16087" s="260" t="s">
        <v>2228</v>
      </c>
      <c r="C16087" s="261" t="s">
        <v>138</v>
      </c>
      <c r="D16087" s="74" t="str">
        <f t="shared" si="503"/>
        <v>nov/2019</v>
      </c>
      <c r="E16087" s="264">
        <v>43781</v>
      </c>
      <c r="F16087" s="260" t="s">
        <v>1070</v>
      </c>
      <c r="G16087" s="262" t="s">
        <v>2229</v>
      </c>
      <c r="H16087" s="265" t="s">
        <v>1071</v>
      </c>
      <c r="I16087" s="265" t="s">
        <v>2237</v>
      </c>
      <c r="J16087" s="266">
        <v>3996.51</v>
      </c>
      <c r="K16087" s="83" t="str">
        <f>IFERROR(IFERROR(VLOOKUP(I16087,'DE-PARA'!B:D,3,0),VLOOKUP(I16087,'DE-PARA'!C:D,2,0)),"NÃO ENCONTRADO")</f>
        <v>Entrada Conta Aplicação (+)</v>
      </c>
      <c r="L16087" s="50" t="str">
        <f>VLOOKUP(K16087,'Base -Receita-Despesa'!$B:$AS,1,FALSE)</f>
        <v>ENTRADA CONTA APLICAÇÃO (+)</v>
      </c>
    </row>
    <row r="16088" spans="1:12" x14ac:dyDescent="0.3">
      <c r="A16088" s="82" t="str">
        <f t="shared" si="502"/>
        <v>2019</v>
      </c>
      <c r="B16088" s="260" t="s">
        <v>2228</v>
      </c>
      <c r="C16088" s="261" t="s">
        <v>138</v>
      </c>
      <c r="D16088" s="74" t="str">
        <f t="shared" si="503"/>
        <v>nov/2019</v>
      </c>
      <c r="E16088" s="264">
        <v>43782</v>
      </c>
      <c r="F16088" s="260" t="s">
        <v>4918</v>
      </c>
      <c r="G16088" s="260" t="s">
        <v>2229</v>
      </c>
      <c r="H16088" s="265" t="s">
        <v>4819</v>
      </c>
      <c r="I16088" s="265" t="s">
        <v>176</v>
      </c>
      <c r="J16088" s="265">
        <v>-17.98</v>
      </c>
      <c r="K16088" s="83" t="str">
        <f>IFERROR(IFERROR(VLOOKUP(I16088,'DE-PARA'!B:D,3,0),VLOOKUP(I16088,'DE-PARA'!C:D,2,0)),"NÃO ENCONTRADO")</f>
        <v>Pessoal</v>
      </c>
      <c r="L16088" s="50" t="str">
        <f>VLOOKUP(K16088,'Base -Receita-Despesa'!$B:$AS,1,FALSE)</f>
        <v>Pessoal</v>
      </c>
    </row>
    <row r="16089" spans="1:12" x14ac:dyDescent="0.3">
      <c r="A16089" s="82" t="str">
        <f t="shared" si="502"/>
        <v>2019</v>
      </c>
      <c r="B16089" s="260" t="s">
        <v>2228</v>
      </c>
      <c r="C16089" s="261" t="s">
        <v>138</v>
      </c>
      <c r="D16089" s="74" t="str">
        <f t="shared" si="503"/>
        <v>nov/2019</v>
      </c>
      <c r="E16089" s="264">
        <v>43782</v>
      </c>
      <c r="F16089" s="260" t="s">
        <v>4919</v>
      </c>
      <c r="G16089" s="260" t="s">
        <v>2229</v>
      </c>
      <c r="H16089" s="265" t="s">
        <v>2583</v>
      </c>
      <c r="I16089" s="265" t="s">
        <v>176</v>
      </c>
      <c r="J16089" s="265">
        <v>-24.9</v>
      </c>
      <c r="K16089" s="83" t="str">
        <f>IFERROR(IFERROR(VLOOKUP(I16089,'DE-PARA'!B:D,3,0),VLOOKUP(I16089,'DE-PARA'!C:D,2,0)),"NÃO ENCONTRADO")</f>
        <v>Pessoal</v>
      </c>
      <c r="L16089" s="50" t="str">
        <f>VLOOKUP(K16089,'Base -Receita-Despesa'!$B:$AS,1,FALSE)</f>
        <v>Pessoal</v>
      </c>
    </row>
    <row r="16090" spans="1:12" x14ac:dyDescent="0.3">
      <c r="A16090" s="82" t="str">
        <f t="shared" si="502"/>
        <v>2019</v>
      </c>
      <c r="B16090" s="260" t="s">
        <v>2228</v>
      </c>
      <c r="C16090" s="261" t="s">
        <v>138</v>
      </c>
      <c r="D16090" s="74" t="str">
        <f t="shared" si="503"/>
        <v>nov/2019</v>
      </c>
      <c r="E16090" s="264">
        <v>43782</v>
      </c>
      <c r="F16090" s="260" t="s">
        <v>4920</v>
      </c>
      <c r="G16090" s="260" t="s">
        <v>2229</v>
      </c>
      <c r="H16090" s="265" t="s">
        <v>2959</v>
      </c>
      <c r="I16090" s="265" t="s">
        <v>176</v>
      </c>
      <c r="J16090" s="265">
        <v>-31.84</v>
      </c>
      <c r="K16090" s="83" t="str">
        <f>IFERROR(IFERROR(VLOOKUP(I16090,'DE-PARA'!B:D,3,0),VLOOKUP(I16090,'DE-PARA'!C:D,2,0)),"NÃO ENCONTRADO")</f>
        <v>Pessoal</v>
      </c>
      <c r="L16090" s="50" t="str">
        <f>VLOOKUP(K16090,'Base -Receita-Despesa'!$B:$AS,1,FALSE)</f>
        <v>Pessoal</v>
      </c>
    </row>
    <row r="16091" spans="1:12" x14ac:dyDescent="0.3">
      <c r="A16091" s="82" t="str">
        <f t="shared" si="502"/>
        <v>2019</v>
      </c>
      <c r="B16091" s="260" t="s">
        <v>2228</v>
      </c>
      <c r="C16091" s="261" t="s">
        <v>138</v>
      </c>
      <c r="D16091" s="74" t="str">
        <f t="shared" si="503"/>
        <v>nov/2019</v>
      </c>
      <c r="E16091" s="264">
        <v>43782</v>
      </c>
      <c r="F16091" s="260" t="s">
        <v>4921</v>
      </c>
      <c r="G16091" s="260" t="s">
        <v>2229</v>
      </c>
      <c r="H16091" s="265" t="s">
        <v>4895</v>
      </c>
      <c r="I16091" s="265" t="s">
        <v>176</v>
      </c>
      <c r="J16091" s="265">
        <v>-14.23</v>
      </c>
      <c r="K16091" s="83" t="str">
        <f>IFERROR(IFERROR(VLOOKUP(I16091,'DE-PARA'!B:D,3,0),VLOOKUP(I16091,'DE-PARA'!C:D,2,0)),"NÃO ENCONTRADO")</f>
        <v>Pessoal</v>
      </c>
      <c r="L16091" s="50" t="str">
        <f>VLOOKUP(K16091,'Base -Receita-Despesa'!$B:$AS,1,FALSE)</f>
        <v>Pessoal</v>
      </c>
    </row>
    <row r="16092" spans="1:12" x14ac:dyDescent="0.3">
      <c r="A16092" s="82" t="str">
        <f t="shared" si="502"/>
        <v>2019</v>
      </c>
      <c r="B16092" s="260" t="s">
        <v>2228</v>
      </c>
      <c r="C16092" s="261" t="s">
        <v>138</v>
      </c>
      <c r="D16092" s="74" t="str">
        <f t="shared" si="503"/>
        <v>nov/2019</v>
      </c>
      <c r="E16092" s="264">
        <v>43782</v>
      </c>
      <c r="F16092" s="260" t="s">
        <v>4922</v>
      </c>
      <c r="G16092" s="260" t="s">
        <v>2229</v>
      </c>
      <c r="H16092" s="265" t="s">
        <v>4911</v>
      </c>
      <c r="I16092" s="265" t="s">
        <v>176</v>
      </c>
      <c r="J16092" s="265">
        <v>-13.93</v>
      </c>
      <c r="K16092" s="83" t="str">
        <f>IFERROR(IFERROR(VLOOKUP(I16092,'DE-PARA'!B:D,3,0),VLOOKUP(I16092,'DE-PARA'!C:D,2,0)),"NÃO ENCONTRADO")</f>
        <v>Pessoal</v>
      </c>
      <c r="L16092" s="50" t="str">
        <f>VLOOKUP(K16092,'Base -Receita-Despesa'!$B:$AS,1,FALSE)</f>
        <v>Pessoal</v>
      </c>
    </row>
    <row r="16093" spans="1:12" x14ac:dyDescent="0.3">
      <c r="A16093" s="82" t="str">
        <f t="shared" si="502"/>
        <v>2019</v>
      </c>
      <c r="B16093" s="260" t="s">
        <v>2228</v>
      </c>
      <c r="C16093" s="261" t="s">
        <v>138</v>
      </c>
      <c r="D16093" s="74" t="str">
        <f t="shared" si="503"/>
        <v>nov/2019</v>
      </c>
      <c r="E16093" s="264">
        <v>43782</v>
      </c>
      <c r="F16093" s="260" t="s">
        <v>4923</v>
      </c>
      <c r="G16093" s="260" t="s">
        <v>2229</v>
      </c>
      <c r="H16093" s="265" t="s">
        <v>4901</v>
      </c>
      <c r="I16093" s="265" t="s">
        <v>176</v>
      </c>
      <c r="J16093" s="265">
        <v>-14.23</v>
      </c>
      <c r="K16093" s="83" t="str">
        <f>IFERROR(IFERROR(VLOOKUP(I16093,'DE-PARA'!B:D,3,0),VLOOKUP(I16093,'DE-PARA'!C:D,2,0)),"NÃO ENCONTRADO")</f>
        <v>Pessoal</v>
      </c>
      <c r="L16093" s="50" t="str">
        <f>VLOOKUP(K16093,'Base -Receita-Despesa'!$B:$AS,1,FALSE)</f>
        <v>Pessoal</v>
      </c>
    </row>
    <row r="16094" spans="1:12" x14ac:dyDescent="0.3">
      <c r="A16094" s="82" t="str">
        <f t="shared" si="502"/>
        <v>2019</v>
      </c>
      <c r="B16094" s="260" t="s">
        <v>2228</v>
      </c>
      <c r="C16094" s="261" t="s">
        <v>138</v>
      </c>
      <c r="D16094" s="74" t="str">
        <f t="shared" si="503"/>
        <v>nov/2019</v>
      </c>
      <c r="E16094" s="264">
        <v>43782</v>
      </c>
      <c r="F16094" s="260" t="s">
        <v>4924</v>
      </c>
      <c r="G16094" s="260" t="s">
        <v>2229</v>
      </c>
      <c r="H16094" s="265" t="s">
        <v>4889</v>
      </c>
      <c r="I16094" s="265" t="s">
        <v>176</v>
      </c>
      <c r="J16094" s="265">
        <v>-29.64</v>
      </c>
      <c r="K16094" s="83" t="str">
        <f>IFERROR(IFERROR(VLOOKUP(I16094,'DE-PARA'!B:D,3,0),VLOOKUP(I16094,'DE-PARA'!C:D,2,0)),"NÃO ENCONTRADO")</f>
        <v>Pessoal</v>
      </c>
      <c r="L16094" s="50" t="str">
        <f>VLOOKUP(K16094,'Base -Receita-Despesa'!$B:$AS,1,FALSE)</f>
        <v>Pessoal</v>
      </c>
    </row>
    <row r="16095" spans="1:12" x14ac:dyDescent="0.3">
      <c r="A16095" s="82" t="str">
        <f t="shared" si="502"/>
        <v>2019</v>
      </c>
      <c r="B16095" s="260" t="s">
        <v>2228</v>
      </c>
      <c r="C16095" s="261" t="s">
        <v>138</v>
      </c>
      <c r="D16095" s="74" t="str">
        <f t="shared" si="503"/>
        <v>nov/2019</v>
      </c>
      <c r="E16095" s="264">
        <v>43782</v>
      </c>
      <c r="F16095" s="260" t="s">
        <v>4925</v>
      </c>
      <c r="G16095" s="260" t="s">
        <v>2229</v>
      </c>
      <c r="H16095" s="265" t="s">
        <v>692</v>
      </c>
      <c r="I16095" s="265" t="s">
        <v>176</v>
      </c>
      <c r="J16095" s="265">
        <v>-6.84</v>
      </c>
      <c r="K16095" s="83" t="str">
        <f>IFERROR(IFERROR(VLOOKUP(I16095,'DE-PARA'!B:D,3,0),VLOOKUP(I16095,'DE-PARA'!C:D,2,0)),"NÃO ENCONTRADO")</f>
        <v>Pessoal</v>
      </c>
      <c r="L16095" s="50" t="str">
        <f>VLOOKUP(K16095,'Base -Receita-Despesa'!$B:$AS,1,FALSE)</f>
        <v>Pessoal</v>
      </c>
    </row>
    <row r="16096" spans="1:12" x14ac:dyDescent="0.3">
      <c r="A16096" s="82" t="str">
        <f t="shared" si="502"/>
        <v>2019</v>
      </c>
      <c r="B16096" s="260" t="s">
        <v>2228</v>
      </c>
      <c r="C16096" s="261" t="s">
        <v>138</v>
      </c>
      <c r="D16096" s="74" t="str">
        <f t="shared" si="503"/>
        <v>nov/2019</v>
      </c>
      <c r="E16096" s="264">
        <v>43782</v>
      </c>
      <c r="F16096" s="260" t="s">
        <v>4926</v>
      </c>
      <c r="G16096" s="260" t="s">
        <v>2229</v>
      </c>
      <c r="H16096" s="265" t="s">
        <v>4461</v>
      </c>
      <c r="I16096" s="265" t="s">
        <v>176</v>
      </c>
      <c r="J16096" s="265">
        <v>-34.450000000000003</v>
      </c>
      <c r="K16096" s="83" t="str">
        <f>IFERROR(IFERROR(VLOOKUP(I16096,'DE-PARA'!B:D,3,0),VLOOKUP(I16096,'DE-PARA'!C:D,2,0)),"NÃO ENCONTRADO")</f>
        <v>Pessoal</v>
      </c>
      <c r="L16096" s="50" t="str">
        <f>VLOOKUP(K16096,'Base -Receita-Despesa'!$B:$AS,1,FALSE)</f>
        <v>Pessoal</v>
      </c>
    </row>
    <row r="16097" spans="1:12" x14ac:dyDescent="0.3">
      <c r="A16097" s="82" t="str">
        <f t="shared" si="502"/>
        <v>2019</v>
      </c>
      <c r="B16097" s="260" t="s">
        <v>2228</v>
      </c>
      <c r="C16097" s="261" t="s">
        <v>138</v>
      </c>
      <c r="D16097" s="74" t="str">
        <f t="shared" si="503"/>
        <v>nov/2019</v>
      </c>
      <c r="E16097" s="264">
        <v>43782</v>
      </c>
      <c r="F16097" s="260" t="s">
        <v>4927</v>
      </c>
      <c r="G16097" s="260" t="s">
        <v>2229</v>
      </c>
      <c r="H16097" s="265" t="s">
        <v>4286</v>
      </c>
      <c r="I16097" s="265" t="s">
        <v>176</v>
      </c>
      <c r="J16097" s="265">
        <v>-9.25</v>
      </c>
      <c r="K16097" s="83" t="str">
        <f>IFERROR(IFERROR(VLOOKUP(I16097,'DE-PARA'!B:D,3,0),VLOOKUP(I16097,'DE-PARA'!C:D,2,0)),"NÃO ENCONTRADO")</f>
        <v>Pessoal</v>
      </c>
      <c r="L16097" s="50" t="str">
        <f>VLOOKUP(K16097,'Base -Receita-Despesa'!$B:$AS,1,FALSE)</f>
        <v>Pessoal</v>
      </c>
    </row>
    <row r="16098" spans="1:12" x14ac:dyDescent="0.3">
      <c r="A16098" s="82" t="str">
        <f t="shared" si="502"/>
        <v>2019</v>
      </c>
      <c r="B16098" s="260" t="s">
        <v>2228</v>
      </c>
      <c r="C16098" s="261" t="s">
        <v>138</v>
      </c>
      <c r="D16098" s="74" t="str">
        <f t="shared" si="503"/>
        <v>nov/2019</v>
      </c>
      <c r="E16098" s="264">
        <v>43782</v>
      </c>
      <c r="F16098" s="260" t="s">
        <v>4928</v>
      </c>
      <c r="G16098" s="260" t="s">
        <v>2229</v>
      </c>
      <c r="H16098" s="265" t="s">
        <v>4897</v>
      </c>
      <c r="I16098" s="265" t="s">
        <v>176</v>
      </c>
      <c r="J16098" s="265">
        <v>-16.3</v>
      </c>
      <c r="K16098" s="83" t="str">
        <f>IFERROR(IFERROR(VLOOKUP(I16098,'DE-PARA'!B:D,3,0),VLOOKUP(I16098,'DE-PARA'!C:D,2,0)),"NÃO ENCONTRADO")</f>
        <v>Pessoal</v>
      </c>
      <c r="L16098" s="50" t="str">
        <f>VLOOKUP(K16098,'Base -Receita-Despesa'!$B:$AS,1,FALSE)</f>
        <v>Pessoal</v>
      </c>
    </row>
    <row r="16099" spans="1:12" x14ac:dyDescent="0.3">
      <c r="A16099" s="82" t="str">
        <f t="shared" si="502"/>
        <v>2019</v>
      </c>
      <c r="B16099" s="260" t="s">
        <v>2228</v>
      </c>
      <c r="C16099" s="261" t="s">
        <v>138</v>
      </c>
      <c r="D16099" s="74" t="str">
        <f t="shared" si="503"/>
        <v>nov/2019</v>
      </c>
      <c r="E16099" s="264">
        <v>43782</v>
      </c>
      <c r="F16099" s="260" t="s">
        <v>4929</v>
      </c>
      <c r="G16099" s="260" t="s">
        <v>2229</v>
      </c>
      <c r="H16099" s="265" t="s">
        <v>4903</v>
      </c>
      <c r="I16099" s="265" t="s">
        <v>176</v>
      </c>
      <c r="J16099" s="265">
        <v>-10.28</v>
      </c>
      <c r="K16099" s="83" t="str">
        <f>IFERROR(IFERROR(VLOOKUP(I16099,'DE-PARA'!B:D,3,0),VLOOKUP(I16099,'DE-PARA'!C:D,2,0)),"NÃO ENCONTRADO")</f>
        <v>Pessoal</v>
      </c>
      <c r="L16099" s="50" t="str">
        <f>VLOOKUP(K16099,'Base -Receita-Despesa'!$B:$AS,1,FALSE)</f>
        <v>Pessoal</v>
      </c>
    </row>
    <row r="16100" spans="1:12" x14ac:dyDescent="0.3">
      <c r="A16100" s="82" t="str">
        <f t="shared" si="502"/>
        <v>2019</v>
      </c>
      <c r="B16100" s="260" t="s">
        <v>2228</v>
      </c>
      <c r="C16100" s="261" t="s">
        <v>138</v>
      </c>
      <c r="D16100" s="74" t="str">
        <f t="shared" si="503"/>
        <v>nov/2019</v>
      </c>
      <c r="E16100" s="264">
        <v>43782</v>
      </c>
      <c r="F16100" s="260" t="s">
        <v>4930</v>
      </c>
      <c r="G16100" s="260" t="s">
        <v>2229</v>
      </c>
      <c r="H16100" s="265" t="s">
        <v>871</v>
      </c>
      <c r="I16100" s="265" t="s">
        <v>176</v>
      </c>
      <c r="J16100" s="265">
        <v>-7.26</v>
      </c>
      <c r="K16100" s="83" t="str">
        <f>IFERROR(IFERROR(VLOOKUP(I16100,'DE-PARA'!B:D,3,0),VLOOKUP(I16100,'DE-PARA'!C:D,2,0)),"NÃO ENCONTRADO")</f>
        <v>Pessoal</v>
      </c>
      <c r="L16100" s="50" t="str">
        <f>VLOOKUP(K16100,'Base -Receita-Despesa'!$B:$AS,1,FALSE)</f>
        <v>Pessoal</v>
      </c>
    </row>
    <row r="16101" spans="1:12" x14ac:dyDescent="0.3">
      <c r="A16101" s="82" t="str">
        <f t="shared" si="502"/>
        <v>2019</v>
      </c>
      <c r="B16101" s="260" t="s">
        <v>2228</v>
      </c>
      <c r="C16101" s="261" t="s">
        <v>138</v>
      </c>
      <c r="D16101" s="74" t="str">
        <f t="shared" si="503"/>
        <v>nov/2019</v>
      </c>
      <c r="E16101" s="264">
        <v>43782</v>
      </c>
      <c r="F16101" s="260" t="s">
        <v>4931</v>
      </c>
      <c r="G16101" s="260" t="s">
        <v>2229</v>
      </c>
      <c r="H16101" s="265" t="s">
        <v>4882</v>
      </c>
      <c r="I16101" s="265" t="s">
        <v>176</v>
      </c>
      <c r="J16101" s="265">
        <v>-599.09</v>
      </c>
      <c r="K16101" s="83" t="str">
        <f>IFERROR(IFERROR(VLOOKUP(I16101,'DE-PARA'!B:D,3,0),VLOOKUP(I16101,'DE-PARA'!C:D,2,0)),"NÃO ENCONTRADO")</f>
        <v>Pessoal</v>
      </c>
      <c r="L16101" s="50" t="str">
        <f>VLOOKUP(K16101,'Base -Receita-Despesa'!$B:$AS,1,FALSE)</f>
        <v>Pessoal</v>
      </c>
    </row>
    <row r="16102" spans="1:12" x14ac:dyDescent="0.3">
      <c r="A16102" s="82" t="str">
        <f t="shared" si="502"/>
        <v>2019</v>
      </c>
      <c r="B16102" s="260" t="s">
        <v>2228</v>
      </c>
      <c r="C16102" s="261" t="s">
        <v>138</v>
      </c>
      <c r="D16102" s="74" t="str">
        <f t="shared" si="503"/>
        <v>nov/2019</v>
      </c>
      <c r="E16102" s="264">
        <v>43782</v>
      </c>
      <c r="F16102" s="260" t="s">
        <v>4932</v>
      </c>
      <c r="G16102" s="260" t="s">
        <v>2229</v>
      </c>
      <c r="H16102" s="265" t="s">
        <v>4899</v>
      </c>
      <c r="I16102" s="265" t="s">
        <v>176</v>
      </c>
      <c r="J16102" s="265">
        <v>-16.47</v>
      </c>
      <c r="K16102" s="83" t="str">
        <f>IFERROR(IFERROR(VLOOKUP(I16102,'DE-PARA'!B:D,3,0),VLOOKUP(I16102,'DE-PARA'!C:D,2,0)),"NÃO ENCONTRADO")</f>
        <v>Pessoal</v>
      </c>
      <c r="L16102" s="50" t="str">
        <f>VLOOKUP(K16102,'Base -Receita-Despesa'!$B:$AS,1,FALSE)</f>
        <v>Pessoal</v>
      </c>
    </row>
    <row r="16103" spans="1:12" x14ac:dyDescent="0.3">
      <c r="A16103" s="82" t="str">
        <f t="shared" si="502"/>
        <v>2019</v>
      </c>
      <c r="B16103" s="260" t="s">
        <v>2228</v>
      </c>
      <c r="C16103" s="261" t="s">
        <v>138</v>
      </c>
      <c r="D16103" s="74" t="str">
        <f t="shared" si="503"/>
        <v>nov/2019</v>
      </c>
      <c r="E16103" s="264">
        <v>43782</v>
      </c>
      <c r="F16103" s="260" t="s">
        <v>4933</v>
      </c>
      <c r="G16103" s="260" t="s">
        <v>2229</v>
      </c>
      <c r="H16103" s="265" t="s">
        <v>4934</v>
      </c>
      <c r="I16103" s="265" t="s">
        <v>176</v>
      </c>
      <c r="J16103" s="265">
        <v>-31.61</v>
      </c>
      <c r="K16103" s="83" t="str">
        <f>IFERROR(IFERROR(VLOOKUP(I16103,'DE-PARA'!B:D,3,0),VLOOKUP(I16103,'DE-PARA'!C:D,2,0)),"NÃO ENCONTRADO")</f>
        <v>Pessoal</v>
      </c>
      <c r="L16103" s="50" t="str">
        <f>VLOOKUP(K16103,'Base -Receita-Despesa'!$B:$AS,1,FALSE)</f>
        <v>Pessoal</v>
      </c>
    </row>
    <row r="16104" spans="1:12" x14ac:dyDescent="0.3">
      <c r="A16104" s="82" t="str">
        <f t="shared" si="502"/>
        <v>2019</v>
      </c>
      <c r="B16104" s="260" t="s">
        <v>2228</v>
      </c>
      <c r="C16104" s="261" t="s">
        <v>138</v>
      </c>
      <c r="D16104" s="74" t="str">
        <f t="shared" si="503"/>
        <v>nov/2019</v>
      </c>
      <c r="E16104" s="264">
        <v>43782</v>
      </c>
      <c r="F16104" s="260" t="s">
        <v>4935</v>
      </c>
      <c r="G16104" s="260" t="s">
        <v>2229</v>
      </c>
      <c r="H16104" s="265" t="s">
        <v>4936</v>
      </c>
      <c r="I16104" s="265" t="s">
        <v>176</v>
      </c>
      <c r="J16104" s="265">
        <v>-17.46</v>
      </c>
      <c r="K16104" s="83" t="str">
        <f>IFERROR(IFERROR(VLOOKUP(I16104,'DE-PARA'!B:D,3,0),VLOOKUP(I16104,'DE-PARA'!C:D,2,0)),"NÃO ENCONTRADO")</f>
        <v>Pessoal</v>
      </c>
      <c r="L16104" s="50" t="str">
        <f>VLOOKUP(K16104,'Base -Receita-Despesa'!$B:$AS,1,FALSE)</f>
        <v>Pessoal</v>
      </c>
    </row>
    <row r="16105" spans="1:12" x14ac:dyDescent="0.3">
      <c r="A16105" s="82" t="str">
        <f t="shared" si="502"/>
        <v>2019</v>
      </c>
      <c r="B16105" s="260" t="s">
        <v>2228</v>
      </c>
      <c r="C16105" s="261" t="s">
        <v>138</v>
      </c>
      <c r="D16105" s="74" t="str">
        <f t="shared" si="503"/>
        <v>nov/2019</v>
      </c>
      <c r="E16105" s="264">
        <v>43782</v>
      </c>
      <c r="F16105" s="260" t="s">
        <v>4937</v>
      </c>
      <c r="G16105" s="260" t="s">
        <v>2229</v>
      </c>
      <c r="H16105" s="265" t="s">
        <v>4820</v>
      </c>
      <c r="I16105" s="265" t="s">
        <v>176</v>
      </c>
      <c r="J16105" s="265">
        <v>-10.28</v>
      </c>
      <c r="K16105" s="83" t="str">
        <f>IFERROR(IFERROR(VLOOKUP(I16105,'DE-PARA'!B:D,3,0),VLOOKUP(I16105,'DE-PARA'!C:D,2,0)),"NÃO ENCONTRADO")</f>
        <v>Pessoal</v>
      </c>
      <c r="L16105" s="50" t="str">
        <f>VLOOKUP(K16105,'Base -Receita-Despesa'!$B:$AS,1,FALSE)</f>
        <v>Pessoal</v>
      </c>
    </row>
    <row r="16106" spans="1:12" x14ac:dyDescent="0.3">
      <c r="A16106" s="82" t="str">
        <f t="shared" ref="A16106:A16169" si="504">IF(K16106="NÃO ENCONTRADO",0,RIGHT(D16106,4))</f>
        <v>2019</v>
      </c>
      <c r="B16106" s="260" t="s">
        <v>2228</v>
      </c>
      <c r="C16106" s="261" t="s">
        <v>138</v>
      </c>
      <c r="D16106" s="74" t="str">
        <f t="shared" si="503"/>
        <v>nov/2019</v>
      </c>
      <c r="E16106" s="264">
        <v>43782</v>
      </c>
      <c r="F16106" s="260" t="s">
        <v>4938</v>
      </c>
      <c r="G16106" s="260" t="s">
        <v>2229</v>
      </c>
      <c r="H16106" s="265" t="s">
        <v>4821</v>
      </c>
      <c r="I16106" s="265" t="s">
        <v>176</v>
      </c>
      <c r="J16106" s="265">
        <v>-17.98</v>
      </c>
      <c r="K16106" s="83" t="str">
        <f>IFERROR(IFERROR(VLOOKUP(I16106,'DE-PARA'!B:D,3,0),VLOOKUP(I16106,'DE-PARA'!C:D,2,0)),"NÃO ENCONTRADO")</f>
        <v>Pessoal</v>
      </c>
      <c r="L16106" s="50" t="str">
        <f>VLOOKUP(K16106,'Base -Receita-Despesa'!$B:$AS,1,FALSE)</f>
        <v>Pessoal</v>
      </c>
    </row>
    <row r="16107" spans="1:12" x14ac:dyDescent="0.3">
      <c r="A16107" s="82" t="str">
        <f t="shared" si="504"/>
        <v>2019</v>
      </c>
      <c r="B16107" s="260" t="s">
        <v>2228</v>
      </c>
      <c r="C16107" s="261" t="s">
        <v>138</v>
      </c>
      <c r="D16107" s="74" t="str">
        <f t="shared" si="503"/>
        <v>nov/2019</v>
      </c>
      <c r="E16107" s="264">
        <v>43782</v>
      </c>
      <c r="F16107" s="260" t="s">
        <v>4939</v>
      </c>
      <c r="G16107" s="260" t="s">
        <v>2229</v>
      </c>
      <c r="H16107" s="265" t="s">
        <v>4851</v>
      </c>
      <c r="I16107" s="265" t="s">
        <v>176</v>
      </c>
      <c r="J16107" s="265">
        <v>-13.93</v>
      </c>
      <c r="K16107" s="83" t="str">
        <f>IFERROR(IFERROR(VLOOKUP(I16107,'DE-PARA'!B:D,3,0),VLOOKUP(I16107,'DE-PARA'!C:D,2,0)),"NÃO ENCONTRADO")</f>
        <v>Pessoal</v>
      </c>
      <c r="L16107" s="50" t="str">
        <f>VLOOKUP(K16107,'Base -Receita-Despesa'!$B:$AS,1,FALSE)</f>
        <v>Pessoal</v>
      </c>
    </row>
    <row r="16108" spans="1:12" x14ac:dyDescent="0.3">
      <c r="A16108" s="82" t="str">
        <f t="shared" si="504"/>
        <v>2019</v>
      </c>
      <c r="B16108" s="260" t="s">
        <v>2228</v>
      </c>
      <c r="C16108" s="261" t="s">
        <v>138</v>
      </c>
      <c r="D16108" s="74" t="str">
        <f t="shared" si="503"/>
        <v>nov/2019</v>
      </c>
      <c r="E16108" s="264">
        <v>43782</v>
      </c>
      <c r="F16108" s="260" t="s">
        <v>4940</v>
      </c>
      <c r="G16108" s="260" t="s">
        <v>2229</v>
      </c>
      <c r="H16108" s="265" t="s">
        <v>4913</v>
      </c>
      <c r="I16108" s="265" t="s">
        <v>176</v>
      </c>
      <c r="J16108" s="265">
        <v>-13.93</v>
      </c>
      <c r="K16108" s="83" t="str">
        <f>IFERROR(IFERROR(VLOOKUP(I16108,'DE-PARA'!B:D,3,0),VLOOKUP(I16108,'DE-PARA'!C:D,2,0)),"NÃO ENCONTRADO")</f>
        <v>Pessoal</v>
      </c>
      <c r="L16108" s="50" t="str">
        <f>VLOOKUP(K16108,'Base -Receita-Despesa'!$B:$AS,1,FALSE)</f>
        <v>Pessoal</v>
      </c>
    </row>
    <row r="16109" spans="1:12" x14ac:dyDescent="0.3">
      <c r="A16109" s="82" t="str">
        <f t="shared" si="504"/>
        <v>2019</v>
      </c>
      <c r="B16109" s="260" t="s">
        <v>2228</v>
      </c>
      <c r="C16109" s="261" t="s">
        <v>138</v>
      </c>
      <c r="D16109" s="74" t="str">
        <f t="shared" si="503"/>
        <v>nov/2019</v>
      </c>
      <c r="E16109" s="264">
        <v>43782</v>
      </c>
      <c r="F16109" s="260" t="s">
        <v>4941</v>
      </c>
      <c r="G16109" s="260" t="s">
        <v>2229</v>
      </c>
      <c r="H16109" s="265" t="s">
        <v>1047</v>
      </c>
      <c r="I16109" s="265" t="s">
        <v>176</v>
      </c>
      <c r="J16109" s="265">
        <v>-10.84</v>
      </c>
      <c r="K16109" s="83" t="str">
        <f>IFERROR(IFERROR(VLOOKUP(I16109,'DE-PARA'!B:D,3,0),VLOOKUP(I16109,'DE-PARA'!C:D,2,0)),"NÃO ENCONTRADO")</f>
        <v>Pessoal</v>
      </c>
      <c r="L16109" s="50" t="str">
        <f>VLOOKUP(K16109,'Base -Receita-Despesa'!$B:$AS,1,FALSE)</f>
        <v>Pessoal</v>
      </c>
    </row>
    <row r="16110" spans="1:12" x14ac:dyDescent="0.3">
      <c r="A16110" s="82" t="str">
        <f t="shared" si="504"/>
        <v>2019</v>
      </c>
      <c r="B16110" s="260" t="s">
        <v>2228</v>
      </c>
      <c r="C16110" s="261" t="s">
        <v>138</v>
      </c>
      <c r="D16110" s="74" t="str">
        <f t="shared" si="503"/>
        <v>nov/2019</v>
      </c>
      <c r="E16110" s="264">
        <v>43782</v>
      </c>
      <c r="F16110" s="260" t="s">
        <v>4942</v>
      </c>
      <c r="G16110" s="260" t="s">
        <v>2229</v>
      </c>
      <c r="H16110" s="265" t="s">
        <v>4943</v>
      </c>
      <c r="I16110" s="265" t="s">
        <v>176</v>
      </c>
      <c r="J16110" s="265">
        <v>-14.23</v>
      </c>
      <c r="K16110" s="83" t="str">
        <f>IFERROR(IFERROR(VLOOKUP(I16110,'DE-PARA'!B:D,3,0),VLOOKUP(I16110,'DE-PARA'!C:D,2,0)),"NÃO ENCONTRADO")</f>
        <v>Pessoal</v>
      </c>
      <c r="L16110" s="50" t="str">
        <f>VLOOKUP(K16110,'Base -Receita-Despesa'!$B:$AS,1,FALSE)</f>
        <v>Pessoal</v>
      </c>
    </row>
    <row r="16111" spans="1:12" x14ac:dyDescent="0.3">
      <c r="A16111" s="82" t="str">
        <f t="shared" si="504"/>
        <v>2019</v>
      </c>
      <c r="B16111" s="260" t="s">
        <v>2228</v>
      </c>
      <c r="C16111" s="261" t="s">
        <v>138</v>
      </c>
      <c r="D16111" s="74" t="str">
        <f t="shared" si="503"/>
        <v>nov/2019</v>
      </c>
      <c r="E16111" s="264">
        <v>43782</v>
      </c>
      <c r="F16111" s="260">
        <v>147164</v>
      </c>
      <c r="G16111" s="260" t="s">
        <v>2229</v>
      </c>
      <c r="H16111" s="265" t="s">
        <v>707</v>
      </c>
      <c r="I16111" s="265" t="s">
        <v>2188</v>
      </c>
      <c r="J16111" s="265">
        <v>-316.89</v>
      </c>
      <c r="K16111" s="83" t="str">
        <f>IFERROR(IFERROR(VLOOKUP(I16111,'DE-PARA'!B:D,3,0),VLOOKUP(I16111,'DE-PARA'!C:D,2,0)),"NÃO ENCONTRADO")</f>
        <v>Materiais</v>
      </c>
      <c r="L16111" s="50" t="str">
        <f>VLOOKUP(K16111,'Base -Receita-Despesa'!$B:$AS,1,FALSE)</f>
        <v>Materiais</v>
      </c>
    </row>
    <row r="16112" spans="1:12" x14ac:dyDescent="0.3">
      <c r="A16112" s="82" t="str">
        <f t="shared" si="504"/>
        <v>2019</v>
      </c>
      <c r="B16112" s="260" t="s">
        <v>2228</v>
      </c>
      <c r="C16112" s="261" t="s">
        <v>138</v>
      </c>
      <c r="D16112" s="74" t="str">
        <f t="shared" si="503"/>
        <v>nov/2019</v>
      </c>
      <c r="E16112" s="264">
        <v>43782</v>
      </c>
      <c r="F16112" s="260">
        <v>147164</v>
      </c>
      <c r="G16112" s="260" t="s">
        <v>2229</v>
      </c>
      <c r="H16112" s="265" t="s">
        <v>707</v>
      </c>
      <c r="I16112" s="265" t="s">
        <v>562</v>
      </c>
      <c r="J16112" s="265">
        <v>-194.8</v>
      </c>
      <c r="K16112" s="83" t="str">
        <f>IFERROR(IFERROR(VLOOKUP(I16112,'DE-PARA'!B:D,3,0),VLOOKUP(I16112,'DE-PARA'!C:D,2,0)),"NÃO ENCONTRADO")</f>
        <v>Outras Saídas</v>
      </c>
      <c r="L16112" s="50" t="str">
        <f>VLOOKUP(K16112,'Base -Receita-Despesa'!$B:$AS,1,FALSE)</f>
        <v>Outras Saídas</v>
      </c>
    </row>
    <row r="16113" spans="1:12" x14ac:dyDescent="0.3">
      <c r="A16113" s="82" t="str">
        <f t="shared" si="504"/>
        <v>2019</v>
      </c>
      <c r="B16113" s="260" t="s">
        <v>2228</v>
      </c>
      <c r="C16113" s="261" t="s">
        <v>138</v>
      </c>
      <c r="D16113" s="74" t="str">
        <f t="shared" si="503"/>
        <v>nov/2019</v>
      </c>
      <c r="E16113" s="264">
        <v>43782</v>
      </c>
      <c r="F16113" s="260" t="s">
        <v>1261</v>
      </c>
      <c r="G16113" s="260" t="s">
        <v>2229</v>
      </c>
      <c r="H16113" s="265" t="s">
        <v>879</v>
      </c>
      <c r="I16113" s="265" t="s">
        <v>135</v>
      </c>
      <c r="J16113" s="265">
        <v>-9.5</v>
      </c>
      <c r="K16113" s="83" t="str">
        <f>IFERROR(IFERROR(VLOOKUP(I16113,'DE-PARA'!B:D,3,0),VLOOKUP(I16113,'DE-PARA'!C:D,2,0)),"NÃO ENCONTRADO")</f>
        <v>Outras Saídas</v>
      </c>
      <c r="L16113" s="50" t="str">
        <f>VLOOKUP(K16113,'Base -Receita-Despesa'!$B:$AS,1,FALSE)</f>
        <v>Outras Saídas</v>
      </c>
    </row>
    <row r="16114" spans="1:12" x14ac:dyDescent="0.3">
      <c r="A16114" s="82" t="str">
        <f t="shared" si="504"/>
        <v>2019</v>
      </c>
      <c r="B16114" s="260" t="s">
        <v>2228</v>
      </c>
      <c r="C16114" s="261" t="s">
        <v>138</v>
      </c>
      <c r="D16114" s="74" t="str">
        <f t="shared" si="503"/>
        <v>nov/2019</v>
      </c>
      <c r="E16114" s="264">
        <v>43782</v>
      </c>
      <c r="F16114" s="260" t="s">
        <v>1070</v>
      </c>
      <c r="G16114" s="260" t="s">
        <v>2229</v>
      </c>
      <c r="H16114" s="265" t="s">
        <v>1071</v>
      </c>
      <c r="I16114" s="265" t="s">
        <v>2237</v>
      </c>
      <c r="J16114" s="266">
        <v>1498.14</v>
      </c>
      <c r="K16114" s="83" t="str">
        <f>IFERROR(IFERROR(VLOOKUP(I16114,'DE-PARA'!B:D,3,0),VLOOKUP(I16114,'DE-PARA'!C:D,2,0)),"NÃO ENCONTRADO")</f>
        <v>Entrada Conta Aplicação (+)</v>
      </c>
      <c r="L16114" s="50" t="str">
        <f>VLOOKUP(K16114,'Base -Receita-Despesa'!$B:$AS,1,FALSE)</f>
        <v>ENTRADA CONTA APLICAÇÃO (+)</v>
      </c>
    </row>
    <row r="16115" spans="1:12" x14ac:dyDescent="0.3">
      <c r="A16115" s="82" t="str">
        <f t="shared" si="504"/>
        <v>2019</v>
      </c>
      <c r="B16115" s="260" t="s">
        <v>2228</v>
      </c>
      <c r="C16115" s="261" t="s">
        <v>138</v>
      </c>
      <c r="D16115" s="74" t="str">
        <f t="shared" si="503"/>
        <v>nov/2019</v>
      </c>
      <c r="E16115" s="264">
        <v>43783</v>
      </c>
      <c r="F16115" s="260">
        <v>3708</v>
      </c>
      <c r="G16115" s="260" t="s">
        <v>2229</v>
      </c>
      <c r="H16115" s="270" t="s">
        <v>4944</v>
      </c>
      <c r="I16115" s="270" t="s">
        <v>2182</v>
      </c>
      <c r="J16115" s="265">
        <v>113.7</v>
      </c>
      <c r="K16115" s="83" t="str">
        <f>IFERROR(IFERROR(VLOOKUP(I16115,'DE-PARA'!B:D,3,0),VLOOKUP(I16115,'DE-PARA'!C:D,2,0)),"NÃO ENCONTRADO")</f>
        <v>Materiais</v>
      </c>
      <c r="L16115" s="50" t="str">
        <f>VLOOKUP(K16115,'Base -Receita-Despesa'!$B:$AS,1,FALSE)</f>
        <v>Materiais</v>
      </c>
    </row>
    <row r="16116" spans="1:12" x14ac:dyDescent="0.3">
      <c r="A16116" s="82" t="str">
        <f t="shared" si="504"/>
        <v>2019</v>
      </c>
      <c r="B16116" s="260" t="s">
        <v>2228</v>
      </c>
      <c r="C16116" s="261" t="s">
        <v>138</v>
      </c>
      <c r="D16116" s="74" t="str">
        <f t="shared" si="503"/>
        <v>nov/2019</v>
      </c>
      <c r="E16116" s="264">
        <v>43783</v>
      </c>
      <c r="F16116" s="260">
        <v>96</v>
      </c>
      <c r="G16116" s="260" t="s">
        <v>2229</v>
      </c>
      <c r="H16116" s="265" t="s">
        <v>4945</v>
      </c>
      <c r="I16116" s="265" t="s">
        <v>2176</v>
      </c>
      <c r="J16116" s="266">
        <v>-4028.96</v>
      </c>
      <c r="K16116" s="83" t="str">
        <f>IFERROR(IFERROR(VLOOKUP(I16116,'DE-PARA'!B:D,3,0),VLOOKUP(I16116,'DE-PARA'!C:D,2,0)),"NÃO ENCONTRADO")</f>
        <v>Pessoal</v>
      </c>
      <c r="L16116" s="50" t="str">
        <f>VLOOKUP(K16116,'Base -Receita-Despesa'!$B:$AS,1,FALSE)</f>
        <v>Pessoal</v>
      </c>
    </row>
    <row r="16117" spans="1:12" x14ac:dyDescent="0.3">
      <c r="A16117" s="82" t="str">
        <f t="shared" si="504"/>
        <v>2019</v>
      </c>
      <c r="B16117" s="260" t="s">
        <v>2228</v>
      </c>
      <c r="C16117" s="261" t="s">
        <v>138</v>
      </c>
      <c r="D16117" s="74" t="str">
        <f t="shared" si="503"/>
        <v>nov/2019</v>
      </c>
      <c r="E16117" s="264">
        <v>43783</v>
      </c>
      <c r="F16117" s="260" t="s">
        <v>4946</v>
      </c>
      <c r="G16117" s="260" t="s">
        <v>2229</v>
      </c>
      <c r="H16117" s="265" t="s">
        <v>4768</v>
      </c>
      <c r="I16117" s="265" t="s">
        <v>118</v>
      </c>
      <c r="J16117" s="266">
        <v>-3952.13</v>
      </c>
      <c r="K16117" s="83" t="str">
        <f>IFERROR(IFERROR(VLOOKUP(I16117,'DE-PARA'!B:D,3,0),VLOOKUP(I16117,'DE-PARA'!C:D,2,0)),"NÃO ENCONTRADO")</f>
        <v>Serviços</v>
      </c>
      <c r="L16117" s="50" t="str">
        <f>VLOOKUP(K16117,'Base -Receita-Despesa'!$B:$AS,1,FALSE)</f>
        <v>Serviços</v>
      </c>
    </row>
    <row r="16118" spans="1:12" x14ac:dyDescent="0.3">
      <c r="A16118" s="82" t="str">
        <f t="shared" si="504"/>
        <v>2019</v>
      </c>
      <c r="B16118" s="260" t="s">
        <v>2228</v>
      </c>
      <c r="C16118" s="261" t="s">
        <v>138</v>
      </c>
      <c r="D16118" s="74" t="str">
        <f t="shared" si="503"/>
        <v>nov/2019</v>
      </c>
      <c r="E16118" s="264">
        <v>43783</v>
      </c>
      <c r="F16118" s="260" t="s">
        <v>4947</v>
      </c>
      <c r="G16118" s="260" t="s">
        <v>2229</v>
      </c>
      <c r="H16118" s="265" t="s">
        <v>4736</v>
      </c>
      <c r="I16118" s="265" t="s">
        <v>188</v>
      </c>
      <c r="J16118" s="266">
        <v>-1225.1300000000001</v>
      </c>
      <c r="K16118" s="83" t="str">
        <f>IFERROR(IFERROR(VLOOKUP(I16118,'DE-PARA'!B:D,3,0),VLOOKUP(I16118,'DE-PARA'!C:D,2,0)),"NÃO ENCONTRADO")</f>
        <v>Serviços</v>
      </c>
      <c r="L16118" s="50" t="str">
        <f>VLOOKUP(K16118,'Base -Receita-Despesa'!$B:$AS,1,FALSE)</f>
        <v>Serviços</v>
      </c>
    </row>
    <row r="16119" spans="1:12" x14ac:dyDescent="0.3">
      <c r="A16119" s="82" t="str">
        <f t="shared" si="504"/>
        <v>2019</v>
      </c>
      <c r="B16119" s="260" t="s">
        <v>2228</v>
      </c>
      <c r="C16119" s="261" t="s">
        <v>138</v>
      </c>
      <c r="D16119" s="74" t="str">
        <f t="shared" si="503"/>
        <v>nov/2019</v>
      </c>
      <c r="E16119" s="264">
        <v>43783</v>
      </c>
      <c r="F16119" s="260" t="s">
        <v>4948</v>
      </c>
      <c r="G16119" s="260" t="s">
        <v>2229</v>
      </c>
      <c r="H16119" s="265" t="s">
        <v>4736</v>
      </c>
      <c r="I16119" s="265" t="s">
        <v>179</v>
      </c>
      <c r="J16119" s="266">
        <v>-1545.14</v>
      </c>
      <c r="K16119" s="83" t="str">
        <f>IFERROR(IFERROR(VLOOKUP(I16119,'DE-PARA'!B:D,3,0),VLOOKUP(I16119,'DE-PARA'!C:D,2,0)),"NÃO ENCONTRADO")</f>
        <v>Serviços</v>
      </c>
      <c r="L16119" s="50" t="str">
        <f>VLOOKUP(K16119,'Base -Receita-Despesa'!$B:$AS,1,FALSE)</f>
        <v>Serviços</v>
      </c>
    </row>
    <row r="16120" spans="1:12" x14ac:dyDescent="0.3">
      <c r="A16120" s="82" t="str">
        <f t="shared" si="504"/>
        <v>2019</v>
      </c>
      <c r="B16120" s="260" t="s">
        <v>2228</v>
      </c>
      <c r="C16120" s="261" t="s">
        <v>138</v>
      </c>
      <c r="D16120" s="74" t="str">
        <f t="shared" si="503"/>
        <v>nov/2019</v>
      </c>
      <c r="E16120" s="264">
        <v>43783</v>
      </c>
      <c r="F16120" s="260">
        <v>163073</v>
      </c>
      <c r="G16120" s="260" t="s">
        <v>2229</v>
      </c>
      <c r="H16120" s="265" t="s">
        <v>4949</v>
      </c>
      <c r="I16120" s="280" t="s">
        <v>2217</v>
      </c>
      <c r="J16120" s="266">
        <v>-1146</v>
      </c>
      <c r="K16120" s="83" t="str">
        <f>IFERROR(IFERROR(VLOOKUP(I16120,'DE-PARA'!B:D,3,0),VLOOKUP(I16120,'DE-PARA'!C:D,2,0)),"NÃO ENCONTRADO")</f>
        <v>Investimentos</v>
      </c>
      <c r="L16120" s="50" t="str">
        <f>VLOOKUP(K16120,'Base -Receita-Despesa'!$B:$AS,1,FALSE)</f>
        <v>Investimentos</v>
      </c>
    </row>
    <row r="16121" spans="1:12" x14ac:dyDescent="0.3">
      <c r="A16121" s="82" t="str">
        <f t="shared" si="504"/>
        <v>2019</v>
      </c>
      <c r="B16121" s="260" t="s">
        <v>2228</v>
      </c>
      <c r="C16121" s="261" t="s">
        <v>138</v>
      </c>
      <c r="D16121" s="74" t="str">
        <f t="shared" si="503"/>
        <v>nov/2019</v>
      </c>
      <c r="E16121" s="264">
        <v>43783</v>
      </c>
      <c r="F16121" s="260">
        <v>3708</v>
      </c>
      <c r="G16121" s="260" t="s">
        <v>2229</v>
      </c>
      <c r="H16121" s="270" t="s">
        <v>4944</v>
      </c>
      <c r="I16121" s="270" t="s">
        <v>2182</v>
      </c>
      <c r="J16121" s="265">
        <v>-113.7</v>
      </c>
      <c r="K16121" s="83" t="str">
        <f>IFERROR(IFERROR(VLOOKUP(I16121,'DE-PARA'!B:D,3,0),VLOOKUP(I16121,'DE-PARA'!C:D,2,0)),"NÃO ENCONTRADO")</f>
        <v>Materiais</v>
      </c>
      <c r="L16121" s="50" t="str">
        <f>VLOOKUP(K16121,'Base -Receita-Despesa'!$B:$AS,1,FALSE)</f>
        <v>Materiais</v>
      </c>
    </row>
    <row r="16122" spans="1:12" x14ac:dyDescent="0.3">
      <c r="A16122" s="82" t="str">
        <f t="shared" si="504"/>
        <v>2019</v>
      </c>
      <c r="B16122" s="260" t="s">
        <v>2228</v>
      </c>
      <c r="C16122" s="261" t="s">
        <v>138</v>
      </c>
      <c r="D16122" s="74" t="str">
        <f t="shared" si="503"/>
        <v>nov/2019</v>
      </c>
      <c r="E16122" s="264">
        <v>43783</v>
      </c>
      <c r="F16122" s="260" t="s">
        <v>1261</v>
      </c>
      <c r="G16122" s="260" t="s">
        <v>2229</v>
      </c>
      <c r="H16122" s="265" t="s">
        <v>2250</v>
      </c>
      <c r="I16122" s="265" t="s">
        <v>135</v>
      </c>
      <c r="J16122" s="265">
        <v>-9.5</v>
      </c>
      <c r="K16122" s="83" t="str">
        <f>IFERROR(IFERROR(VLOOKUP(I16122,'DE-PARA'!B:D,3,0),VLOOKUP(I16122,'DE-PARA'!C:D,2,0)),"NÃO ENCONTRADO")</f>
        <v>Outras Saídas</v>
      </c>
      <c r="L16122" s="50" t="str">
        <f>VLOOKUP(K16122,'Base -Receita-Despesa'!$B:$AS,1,FALSE)</f>
        <v>Outras Saídas</v>
      </c>
    </row>
    <row r="16123" spans="1:12" x14ac:dyDescent="0.3">
      <c r="A16123" s="82" t="str">
        <f t="shared" si="504"/>
        <v>2019</v>
      </c>
      <c r="B16123" s="260" t="s">
        <v>2228</v>
      </c>
      <c r="C16123" s="261" t="s">
        <v>138</v>
      </c>
      <c r="D16123" s="74" t="str">
        <f t="shared" si="503"/>
        <v>nov/2019</v>
      </c>
      <c r="E16123" s="264">
        <v>43783</v>
      </c>
      <c r="F16123" s="260" t="s">
        <v>1261</v>
      </c>
      <c r="G16123" s="260" t="s">
        <v>2229</v>
      </c>
      <c r="H16123" s="265" t="s">
        <v>2250</v>
      </c>
      <c r="I16123" s="265" t="s">
        <v>135</v>
      </c>
      <c r="J16123" s="265">
        <v>-9.5</v>
      </c>
      <c r="K16123" s="83" t="str">
        <f>IFERROR(IFERROR(VLOOKUP(I16123,'DE-PARA'!B:D,3,0),VLOOKUP(I16123,'DE-PARA'!C:D,2,0)),"NÃO ENCONTRADO")</f>
        <v>Outras Saídas</v>
      </c>
      <c r="L16123" s="50" t="str">
        <f>VLOOKUP(K16123,'Base -Receita-Despesa'!$B:$AS,1,FALSE)</f>
        <v>Outras Saídas</v>
      </c>
    </row>
    <row r="16124" spans="1:12" x14ac:dyDescent="0.3">
      <c r="A16124" s="82" t="str">
        <f t="shared" si="504"/>
        <v>2019</v>
      </c>
      <c r="B16124" s="260" t="s">
        <v>2228</v>
      </c>
      <c r="C16124" s="261" t="s">
        <v>138</v>
      </c>
      <c r="D16124" s="74" t="str">
        <f t="shared" si="503"/>
        <v>nov/2019</v>
      </c>
      <c r="E16124" s="264">
        <v>43783</v>
      </c>
      <c r="F16124" s="260" t="s">
        <v>1070</v>
      </c>
      <c r="G16124" s="260" t="s">
        <v>2229</v>
      </c>
      <c r="H16124" s="265" t="s">
        <v>1071</v>
      </c>
      <c r="I16124" s="265" t="s">
        <v>2237</v>
      </c>
      <c r="J16124" s="266">
        <v>11916.36</v>
      </c>
      <c r="K16124" s="83" t="str">
        <f>IFERROR(IFERROR(VLOOKUP(I16124,'DE-PARA'!B:D,3,0),VLOOKUP(I16124,'DE-PARA'!C:D,2,0)),"NÃO ENCONTRADO")</f>
        <v>Entrada Conta Aplicação (+)</v>
      </c>
      <c r="L16124" s="50" t="str">
        <f>VLOOKUP(K16124,'Base -Receita-Despesa'!$B:$AS,1,FALSE)</f>
        <v>ENTRADA CONTA APLICAÇÃO (+)</v>
      </c>
    </row>
    <row r="16125" spans="1:12" x14ac:dyDescent="0.3">
      <c r="A16125" s="82" t="str">
        <f t="shared" si="504"/>
        <v>2019</v>
      </c>
      <c r="B16125" s="263" t="s">
        <v>2228</v>
      </c>
      <c r="C16125" s="261" t="s">
        <v>138</v>
      </c>
      <c r="D16125" s="74" t="str">
        <f t="shared" si="503"/>
        <v>nov/2019</v>
      </c>
      <c r="E16125" s="283">
        <v>43787</v>
      </c>
      <c r="F16125" s="263">
        <v>3628</v>
      </c>
      <c r="G16125" s="263" t="s">
        <v>2229</v>
      </c>
      <c r="H16125" s="267" t="s">
        <v>4944</v>
      </c>
      <c r="I16125" s="267" t="s">
        <v>2194</v>
      </c>
      <c r="J16125" s="267">
        <v>572.75</v>
      </c>
      <c r="K16125" s="83" t="str">
        <f>IFERROR(IFERROR(VLOOKUP(I16125,'DE-PARA'!B:D,3,0),VLOOKUP(I16125,'DE-PARA'!C:D,2,0)),"NÃO ENCONTRADO")</f>
        <v>Materiais</v>
      </c>
      <c r="L16125" s="50" t="str">
        <f>VLOOKUP(K16125,'Base -Receita-Despesa'!$B:$AS,1,FALSE)</f>
        <v>Materiais</v>
      </c>
    </row>
    <row r="16126" spans="1:12" x14ac:dyDescent="0.3">
      <c r="A16126" s="82" t="str">
        <f t="shared" si="504"/>
        <v>2019</v>
      </c>
      <c r="B16126" s="263" t="s">
        <v>2228</v>
      </c>
      <c r="C16126" s="261" t="s">
        <v>138</v>
      </c>
      <c r="D16126" s="74" t="str">
        <f t="shared" si="503"/>
        <v>nov/2019</v>
      </c>
      <c r="E16126" s="283">
        <v>43787</v>
      </c>
      <c r="F16126" s="263">
        <v>380821202</v>
      </c>
      <c r="G16126" s="263" t="s">
        <v>2229</v>
      </c>
      <c r="H16126" s="267" t="s">
        <v>2470</v>
      </c>
      <c r="I16126" s="280" t="s">
        <v>190</v>
      </c>
      <c r="J16126" s="284">
        <v>-1262.81</v>
      </c>
      <c r="K16126" s="83" t="str">
        <f>IFERROR(IFERROR(VLOOKUP(I16126,'DE-PARA'!B:D,3,0),VLOOKUP(I16126,'DE-PARA'!C:D,2,0)),"NÃO ENCONTRADO")</f>
        <v>Concessionárias (água, luz e telefone)</v>
      </c>
      <c r="L16126" s="50" t="str">
        <f>VLOOKUP(K16126,'Base -Receita-Despesa'!$B:$AS,1,FALSE)</f>
        <v>Concessionárias (água, luz e telefone)</v>
      </c>
    </row>
    <row r="16127" spans="1:12" x14ac:dyDescent="0.3">
      <c r="A16127" s="82" t="str">
        <f t="shared" si="504"/>
        <v>2019</v>
      </c>
      <c r="B16127" s="263" t="s">
        <v>2228</v>
      </c>
      <c r="C16127" s="261" t="s">
        <v>138</v>
      </c>
      <c r="D16127" s="74" t="str">
        <f t="shared" si="503"/>
        <v>nov/2019</v>
      </c>
      <c r="E16127" s="283">
        <v>43787</v>
      </c>
      <c r="F16127" s="263">
        <v>251921</v>
      </c>
      <c r="G16127" s="263" t="s">
        <v>2229</v>
      </c>
      <c r="H16127" s="267" t="s">
        <v>4950</v>
      </c>
      <c r="I16127" s="267" t="s">
        <v>2181</v>
      </c>
      <c r="J16127" s="267">
        <v>-446.4</v>
      </c>
      <c r="K16127" s="83" t="str">
        <f>IFERROR(IFERROR(VLOOKUP(I16127,'DE-PARA'!B:D,3,0),VLOOKUP(I16127,'DE-PARA'!C:D,2,0)),"NÃO ENCONTRADO")</f>
        <v>Materiais</v>
      </c>
      <c r="L16127" s="50" t="str">
        <f>VLOOKUP(K16127,'Base -Receita-Despesa'!$B:$AS,1,FALSE)</f>
        <v>Materiais</v>
      </c>
    </row>
    <row r="16128" spans="1:12" x14ac:dyDescent="0.3">
      <c r="A16128" s="82" t="str">
        <f t="shared" si="504"/>
        <v>2019</v>
      </c>
      <c r="B16128" s="263" t="s">
        <v>2228</v>
      </c>
      <c r="C16128" s="261" t="s">
        <v>138</v>
      </c>
      <c r="D16128" s="74" t="str">
        <f t="shared" si="503"/>
        <v>nov/2019</v>
      </c>
      <c r="E16128" s="283">
        <v>43787</v>
      </c>
      <c r="F16128" s="263">
        <v>251141</v>
      </c>
      <c r="G16128" s="263" t="s">
        <v>2229</v>
      </c>
      <c r="H16128" s="267" t="s">
        <v>4950</v>
      </c>
      <c r="I16128" s="267" t="s">
        <v>2182</v>
      </c>
      <c r="J16128" s="267">
        <v>-371.94</v>
      </c>
      <c r="K16128" s="83" t="str">
        <f>IFERROR(IFERROR(VLOOKUP(I16128,'DE-PARA'!B:D,3,0),VLOOKUP(I16128,'DE-PARA'!C:D,2,0)),"NÃO ENCONTRADO")</f>
        <v>Materiais</v>
      </c>
      <c r="L16128" s="50" t="str">
        <f>VLOOKUP(K16128,'Base -Receita-Despesa'!$B:$AS,1,FALSE)</f>
        <v>Materiais</v>
      </c>
    </row>
    <row r="16129" spans="1:12" x14ac:dyDescent="0.3">
      <c r="A16129" s="82" t="str">
        <f t="shared" si="504"/>
        <v>2019</v>
      </c>
      <c r="B16129" s="263" t="s">
        <v>2228</v>
      </c>
      <c r="C16129" s="261" t="s">
        <v>138</v>
      </c>
      <c r="D16129" s="74" t="str">
        <f t="shared" si="503"/>
        <v>nov/2019</v>
      </c>
      <c r="E16129" s="283">
        <v>43787</v>
      </c>
      <c r="F16129" s="263">
        <v>19904</v>
      </c>
      <c r="G16129" s="263" t="s">
        <v>2229</v>
      </c>
      <c r="H16129" s="267" t="s">
        <v>4951</v>
      </c>
      <c r="I16129" s="267" t="s">
        <v>2194</v>
      </c>
      <c r="J16129" s="267">
        <v>-348</v>
      </c>
      <c r="K16129" s="83" t="str">
        <f>IFERROR(IFERROR(VLOOKUP(I16129,'DE-PARA'!B:D,3,0),VLOOKUP(I16129,'DE-PARA'!C:D,2,0)),"NÃO ENCONTRADO")</f>
        <v>Materiais</v>
      </c>
      <c r="L16129" s="50" t="str">
        <f>VLOOKUP(K16129,'Base -Receita-Despesa'!$B:$AS,1,FALSE)</f>
        <v>Materiais</v>
      </c>
    </row>
    <row r="16130" spans="1:12" x14ac:dyDescent="0.3">
      <c r="A16130" s="82" t="str">
        <f t="shared" si="504"/>
        <v>2019</v>
      </c>
      <c r="B16130" s="263" t="s">
        <v>2228</v>
      </c>
      <c r="C16130" s="261" t="s">
        <v>138</v>
      </c>
      <c r="D16130" s="74" t="str">
        <f t="shared" si="503"/>
        <v>nov/2019</v>
      </c>
      <c r="E16130" s="283">
        <v>43787</v>
      </c>
      <c r="F16130" s="263">
        <v>3628</v>
      </c>
      <c r="G16130" s="263" t="s">
        <v>2229</v>
      </c>
      <c r="H16130" s="267" t="s">
        <v>4944</v>
      </c>
      <c r="I16130" s="267" t="s">
        <v>2194</v>
      </c>
      <c r="J16130" s="267">
        <v>-572.75</v>
      </c>
      <c r="K16130" s="83" t="str">
        <f>IFERROR(IFERROR(VLOOKUP(I16130,'DE-PARA'!B:D,3,0),VLOOKUP(I16130,'DE-PARA'!C:D,2,0)),"NÃO ENCONTRADO")</f>
        <v>Materiais</v>
      </c>
      <c r="L16130" s="50" t="str">
        <f>VLOOKUP(K16130,'Base -Receita-Despesa'!$B:$AS,1,FALSE)</f>
        <v>Materiais</v>
      </c>
    </row>
    <row r="16131" spans="1:12" x14ac:dyDescent="0.3">
      <c r="A16131" s="82" t="str">
        <f t="shared" si="504"/>
        <v>2019</v>
      </c>
      <c r="B16131" s="263" t="s">
        <v>2228</v>
      </c>
      <c r="C16131" s="261" t="s">
        <v>138</v>
      </c>
      <c r="D16131" s="74" t="str">
        <f t="shared" si="503"/>
        <v>nov/2019</v>
      </c>
      <c r="E16131" s="283">
        <v>43787</v>
      </c>
      <c r="F16131" s="263">
        <v>3628</v>
      </c>
      <c r="G16131" s="263" t="s">
        <v>2229</v>
      </c>
      <c r="H16131" s="267" t="s">
        <v>4944</v>
      </c>
      <c r="I16131" s="267" t="s">
        <v>2194</v>
      </c>
      <c r="J16131" s="267">
        <v>-572.75</v>
      </c>
      <c r="K16131" s="83" t="str">
        <f>IFERROR(IFERROR(VLOOKUP(I16131,'DE-PARA'!B:D,3,0),VLOOKUP(I16131,'DE-PARA'!C:D,2,0)),"NÃO ENCONTRADO")</f>
        <v>Materiais</v>
      </c>
      <c r="L16131" s="50" t="str">
        <f>VLOOKUP(K16131,'Base -Receita-Despesa'!$B:$AS,1,FALSE)</f>
        <v>Materiais</v>
      </c>
    </row>
    <row r="16132" spans="1:12" x14ac:dyDescent="0.3">
      <c r="A16132" s="82" t="str">
        <f t="shared" si="504"/>
        <v>2019</v>
      </c>
      <c r="B16132" s="263" t="s">
        <v>2228</v>
      </c>
      <c r="C16132" s="261" t="s">
        <v>138</v>
      </c>
      <c r="D16132" s="74" t="str">
        <f t="shared" ref="D16132:D16195" si="505">TEXT(E16132,"mmm/aaaa")</f>
        <v>nov/2019</v>
      </c>
      <c r="E16132" s="283">
        <v>43787</v>
      </c>
      <c r="F16132" s="263">
        <v>3708</v>
      </c>
      <c r="G16132" s="263" t="s">
        <v>2229</v>
      </c>
      <c r="H16132" s="267" t="s">
        <v>4944</v>
      </c>
      <c r="I16132" s="267" t="s">
        <v>2182</v>
      </c>
      <c r="J16132" s="267">
        <v>-113.7</v>
      </c>
      <c r="K16132" s="83" t="str">
        <f>IFERROR(IFERROR(VLOOKUP(I16132,'DE-PARA'!B:D,3,0),VLOOKUP(I16132,'DE-PARA'!C:D,2,0)),"NÃO ENCONTRADO")</f>
        <v>Materiais</v>
      </c>
      <c r="L16132" s="50" t="str">
        <f>VLOOKUP(K16132,'Base -Receita-Despesa'!$B:$AS,1,FALSE)</f>
        <v>Materiais</v>
      </c>
    </row>
    <row r="16133" spans="1:12" x14ac:dyDescent="0.3">
      <c r="A16133" s="82" t="str">
        <f t="shared" si="504"/>
        <v>2019</v>
      </c>
      <c r="B16133" s="263" t="s">
        <v>2228</v>
      </c>
      <c r="C16133" s="261" t="s">
        <v>138</v>
      </c>
      <c r="D16133" s="74" t="str">
        <f t="shared" si="505"/>
        <v>nov/2019</v>
      </c>
      <c r="E16133" s="283">
        <v>43787</v>
      </c>
      <c r="F16133" s="263" t="s">
        <v>1261</v>
      </c>
      <c r="G16133" s="263" t="s">
        <v>2229</v>
      </c>
      <c r="H16133" s="267" t="s">
        <v>2250</v>
      </c>
      <c r="I16133" s="267" t="s">
        <v>135</v>
      </c>
      <c r="J16133" s="267">
        <v>-9.5</v>
      </c>
      <c r="K16133" s="83" t="str">
        <f>IFERROR(IFERROR(VLOOKUP(I16133,'DE-PARA'!B:D,3,0),VLOOKUP(I16133,'DE-PARA'!C:D,2,0)),"NÃO ENCONTRADO")</f>
        <v>Outras Saídas</v>
      </c>
      <c r="L16133" s="50" t="str">
        <f>VLOOKUP(K16133,'Base -Receita-Despesa'!$B:$AS,1,FALSE)</f>
        <v>Outras Saídas</v>
      </c>
    </row>
    <row r="16134" spans="1:12" x14ac:dyDescent="0.3">
      <c r="A16134" s="82" t="str">
        <f t="shared" si="504"/>
        <v>2019</v>
      </c>
      <c r="B16134" s="263" t="s">
        <v>2228</v>
      </c>
      <c r="C16134" s="261" t="s">
        <v>138</v>
      </c>
      <c r="D16134" s="74" t="str">
        <f t="shared" si="505"/>
        <v>nov/2019</v>
      </c>
      <c r="E16134" s="283">
        <v>43787</v>
      </c>
      <c r="F16134" s="263" t="s">
        <v>1261</v>
      </c>
      <c r="G16134" s="263" t="s">
        <v>2229</v>
      </c>
      <c r="H16134" s="267" t="s">
        <v>2250</v>
      </c>
      <c r="I16134" s="267" t="s">
        <v>135</v>
      </c>
      <c r="J16134" s="267">
        <v>-9.5</v>
      </c>
      <c r="K16134" s="83" t="str">
        <f>IFERROR(IFERROR(VLOOKUP(I16134,'DE-PARA'!B:D,3,0),VLOOKUP(I16134,'DE-PARA'!C:D,2,0)),"NÃO ENCONTRADO")</f>
        <v>Outras Saídas</v>
      </c>
      <c r="L16134" s="50" t="str">
        <f>VLOOKUP(K16134,'Base -Receita-Despesa'!$B:$AS,1,FALSE)</f>
        <v>Outras Saídas</v>
      </c>
    </row>
    <row r="16135" spans="1:12" x14ac:dyDescent="0.3">
      <c r="A16135" s="82" t="str">
        <f t="shared" si="504"/>
        <v>2019</v>
      </c>
      <c r="B16135" s="263" t="s">
        <v>2228</v>
      </c>
      <c r="C16135" s="261" t="s">
        <v>138</v>
      </c>
      <c r="D16135" s="74" t="str">
        <f t="shared" si="505"/>
        <v>nov/2019</v>
      </c>
      <c r="E16135" s="283">
        <v>43787</v>
      </c>
      <c r="F16135" s="263" t="s">
        <v>1261</v>
      </c>
      <c r="G16135" s="263" t="s">
        <v>2229</v>
      </c>
      <c r="H16135" s="267" t="s">
        <v>2250</v>
      </c>
      <c r="I16135" s="267" t="s">
        <v>135</v>
      </c>
      <c r="J16135" s="267">
        <v>-9.5</v>
      </c>
      <c r="K16135" s="83" t="str">
        <f>IFERROR(IFERROR(VLOOKUP(I16135,'DE-PARA'!B:D,3,0),VLOOKUP(I16135,'DE-PARA'!C:D,2,0)),"NÃO ENCONTRADO")</f>
        <v>Outras Saídas</v>
      </c>
      <c r="L16135" s="50" t="str">
        <f>VLOOKUP(K16135,'Base -Receita-Despesa'!$B:$AS,1,FALSE)</f>
        <v>Outras Saídas</v>
      </c>
    </row>
    <row r="16136" spans="1:12" x14ac:dyDescent="0.3">
      <c r="A16136" s="82" t="str">
        <f t="shared" si="504"/>
        <v>2019</v>
      </c>
      <c r="B16136" s="263" t="s">
        <v>2228</v>
      </c>
      <c r="C16136" s="261" t="s">
        <v>138</v>
      </c>
      <c r="D16136" s="74" t="str">
        <f t="shared" si="505"/>
        <v>nov/2019</v>
      </c>
      <c r="E16136" s="283">
        <v>43787</v>
      </c>
      <c r="F16136" s="263" t="s">
        <v>1261</v>
      </c>
      <c r="G16136" s="263" t="s">
        <v>2229</v>
      </c>
      <c r="H16136" s="267" t="s">
        <v>2250</v>
      </c>
      <c r="I16136" s="267" t="s">
        <v>135</v>
      </c>
      <c r="J16136" s="267">
        <v>-9.5</v>
      </c>
      <c r="K16136" s="83" t="str">
        <f>IFERROR(IFERROR(VLOOKUP(I16136,'DE-PARA'!B:D,3,0),VLOOKUP(I16136,'DE-PARA'!C:D,2,0)),"NÃO ENCONTRADO")</f>
        <v>Outras Saídas</v>
      </c>
      <c r="L16136" s="50" t="str">
        <f>VLOOKUP(K16136,'Base -Receita-Despesa'!$B:$AS,1,FALSE)</f>
        <v>Outras Saídas</v>
      </c>
    </row>
    <row r="16137" spans="1:12" x14ac:dyDescent="0.3">
      <c r="A16137" s="82" t="str">
        <f t="shared" si="504"/>
        <v>2019</v>
      </c>
      <c r="B16137" s="263" t="s">
        <v>2228</v>
      </c>
      <c r="C16137" s="261" t="s">
        <v>138</v>
      </c>
      <c r="D16137" s="74" t="str">
        <f t="shared" si="505"/>
        <v>nov/2019</v>
      </c>
      <c r="E16137" s="283">
        <v>43787</v>
      </c>
      <c r="F16137" s="263" t="s">
        <v>1261</v>
      </c>
      <c r="G16137" s="263" t="s">
        <v>2229</v>
      </c>
      <c r="H16137" s="267" t="s">
        <v>2250</v>
      </c>
      <c r="I16137" s="267" t="s">
        <v>135</v>
      </c>
      <c r="J16137" s="267">
        <v>-9.5</v>
      </c>
      <c r="K16137" s="83" t="str">
        <f>IFERROR(IFERROR(VLOOKUP(I16137,'DE-PARA'!B:D,3,0),VLOOKUP(I16137,'DE-PARA'!C:D,2,0)),"NÃO ENCONTRADO")</f>
        <v>Outras Saídas</v>
      </c>
      <c r="L16137" s="50" t="str">
        <f>VLOOKUP(K16137,'Base -Receita-Despesa'!$B:$AS,1,FALSE)</f>
        <v>Outras Saídas</v>
      </c>
    </row>
    <row r="16138" spans="1:12" x14ac:dyDescent="0.3">
      <c r="A16138" s="82" t="str">
        <f t="shared" si="504"/>
        <v>2019</v>
      </c>
      <c r="B16138" s="263" t="s">
        <v>2228</v>
      </c>
      <c r="C16138" s="261" t="s">
        <v>138</v>
      </c>
      <c r="D16138" s="74" t="str">
        <f t="shared" si="505"/>
        <v>nov/2019</v>
      </c>
      <c r="E16138" s="283">
        <v>43787</v>
      </c>
      <c r="F16138" s="263" t="s">
        <v>1261</v>
      </c>
      <c r="G16138" s="263" t="s">
        <v>2229</v>
      </c>
      <c r="H16138" s="267" t="s">
        <v>2250</v>
      </c>
      <c r="I16138" s="267" t="s">
        <v>135</v>
      </c>
      <c r="J16138" s="267">
        <v>-9.5</v>
      </c>
      <c r="K16138" s="83" t="str">
        <f>IFERROR(IFERROR(VLOOKUP(I16138,'DE-PARA'!B:D,3,0),VLOOKUP(I16138,'DE-PARA'!C:D,2,0)),"NÃO ENCONTRADO")</f>
        <v>Outras Saídas</v>
      </c>
      <c r="L16138" s="50" t="str">
        <f>VLOOKUP(K16138,'Base -Receita-Despesa'!$B:$AS,1,FALSE)</f>
        <v>Outras Saídas</v>
      </c>
    </row>
    <row r="16139" spans="1:12" x14ac:dyDescent="0.3">
      <c r="A16139" s="82" t="str">
        <f t="shared" si="504"/>
        <v>2019</v>
      </c>
      <c r="B16139" s="263" t="s">
        <v>2228</v>
      </c>
      <c r="C16139" s="261" t="s">
        <v>138</v>
      </c>
      <c r="D16139" s="74" t="str">
        <f t="shared" si="505"/>
        <v>nov/2019</v>
      </c>
      <c r="E16139" s="283">
        <v>43787</v>
      </c>
      <c r="F16139" s="263" t="s">
        <v>1261</v>
      </c>
      <c r="G16139" s="263" t="s">
        <v>2229</v>
      </c>
      <c r="H16139" s="267" t="s">
        <v>2338</v>
      </c>
      <c r="I16139" s="267" t="s">
        <v>135</v>
      </c>
      <c r="J16139" s="267">
        <v>-74.25</v>
      </c>
      <c r="K16139" s="83" t="str">
        <f>IFERROR(IFERROR(VLOOKUP(I16139,'DE-PARA'!B:D,3,0),VLOOKUP(I16139,'DE-PARA'!C:D,2,0)),"NÃO ENCONTRADO")</f>
        <v>Outras Saídas</v>
      </c>
      <c r="L16139" s="50" t="str">
        <f>VLOOKUP(K16139,'Base -Receita-Despesa'!$B:$AS,1,FALSE)</f>
        <v>Outras Saídas</v>
      </c>
    </row>
    <row r="16140" spans="1:12" x14ac:dyDescent="0.3">
      <c r="A16140" s="82" t="str">
        <f t="shared" si="504"/>
        <v>2019</v>
      </c>
      <c r="B16140" s="263" t="s">
        <v>2228</v>
      </c>
      <c r="C16140" s="261" t="s">
        <v>138</v>
      </c>
      <c r="D16140" s="74" t="str">
        <f t="shared" si="505"/>
        <v>nov/2019</v>
      </c>
      <c r="E16140" s="283">
        <v>43787</v>
      </c>
      <c r="F16140" s="263" t="s">
        <v>1070</v>
      </c>
      <c r="G16140" s="263" t="s">
        <v>2229</v>
      </c>
      <c r="H16140" s="267" t="s">
        <v>1071</v>
      </c>
      <c r="I16140" s="267" t="s">
        <v>2237</v>
      </c>
      <c r="J16140" s="284">
        <v>3246.85</v>
      </c>
      <c r="K16140" s="83" t="str">
        <f>IFERROR(IFERROR(VLOOKUP(I16140,'DE-PARA'!B:D,3,0),VLOOKUP(I16140,'DE-PARA'!C:D,2,0)),"NÃO ENCONTRADO")</f>
        <v>Entrada Conta Aplicação (+)</v>
      </c>
      <c r="L16140" s="50" t="str">
        <f>VLOOKUP(K16140,'Base -Receita-Despesa'!$B:$AS,1,FALSE)</f>
        <v>ENTRADA CONTA APLICAÇÃO (+)</v>
      </c>
    </row>
    <row r="16141" spans="1:12" x14ac:dyDescent="0.3">
      <c r="A16141" s="82" t="str">
        <f t="shared" si="504"/>
        <v>2019</v>
      </c>
      <c r="B16141" s="260" t="s">
        <v>2240</v>
      </c>
      <c r="C16141" s="261" t="s">
        <v>138</v>
      </c>
      <c r="D16141" s="74" t="str">
        <f t="shared" si="505"/>
        <v>nov/2019</v>
      </c>
      <c r="E16141" s="264">
        <v>43788</v>
      </c>
      <c r="F16141" s="260" t="s">
        <v>1261</v>
      </c>
      <c r="G16141" s="260" t="s">
        <v>2229</v>
      </c>
      <c r="H16141" s="265" t="s">
        <v>2338</v>
      </c>
      <c r="I16141" s="265" t="s">
        <v>135</v>
      </c>
      <c r="J16141" s="265">
        <v>-8.16</v>
      </c>
      <c r="K16141" s="83" t="str">
        <f>IFERROR(IFERROR(VLOOKUP(I16141,'DE-PARA'!B:D,3,0),VLOOKUP(I16141,'DE-PARA'!C:D,2,0)),"NÃO ENCONTRADO")</f>
        <v>Outras Saídas</v>
      </c>
      <c r="L16141" s="50" t="str">
        <f>VLOOKUP(K16141,'Base -Receita-Despesa'!$B:$AS,1,FALSE)</f>
        <v>Outras Saídas</v>
      </c>
    </row>
    <row r="16142" spans="1:12" x14ac:dyDescent="0.3">
      <c r="A16142" s="82" t="str">
        <f t="shared" si="504"/>
        <v>2019</v>
      </c>
      <c r="B16142" s="260" t="s">
        <v>2240</v>
      </c>
      <c r="C16142" s="261" t="s">
        <v>138</v>
      </c>
      <c r="D16142" s="74" t="str">
        <f t="shared" si="505"/>
        <v>nov/2019</v>
      </c>
      <c r="E16142" s="264">
        <v>43788</v>
      </c>
      <c r="F16142" s="260" t="s">
        <v>1070</v>
      </c>
      <c r="G16142" s="260" t="s">
        <v>2229</v>
      </c>
      <c r="H16142" s="265" t="s">
        <v>1071</v>
      </c>
      <c r="I16142" s="265" t="s">
        <v>2237</v>
      </c>
      <c r="J16142" s="265">
        <v>8.16</v>
      </c>
      <c r="K16142" s="83" t="str">
        <f>IFERROR(IFERROR(VLOOKUP(I16142,'DE-PARA'!B:D,3,0),VLOOKUP(I16142,'DE-PARA'!C:D,2,0)),"NÃO ENCONTRADO")</f>
        <v>Entrada Conta Aplicação (+)</v>
      </c>
      <c r="L16142" s="50" t="str">
        <f>VLOOKUP(K16142,'Base -Receita-Despesa'!$B:$AS,1,FALSE)</f>
        <v>ENTRADA CONTA APLICAÇÃO (+)</v>
      </c>
    </row>
    <row r="16143" spans="1:12" x14ac:dyDescent="0.3">
      <c r="A16143" s="82" t="str">
        <f t="shared" si="504"/>
        <v>2019</v>
      </c>
      <c r="B16143" s="262" t="s">
        <v>2228</v>
      </c>
      <c r="C16143" s="261" t="s">
        <v>138</v>
      </c>
      <c r="D16143" s="74" t="str">
        <f t="shared" si="505"/>
        <v>nov/2019</v>
      </c>
      <c r="E16143" s="274">
        <v>43788</v>
      </c>
      <c r="F16143" s="262" t="s">
        <v>4952</v>
      </c>
      <c r="G16143" s="262" t="s">
        <v>2229</v>
      </c>
      <c r="H16143" s="270" t="s">
        <v>4768</v>
      </c>
      <c r="I16143" s="270" t="s">
        <v>118</v>
      </c>
      <c r="J16143" s="275">
        <v>-10860.18</v>
      </c>
      <c r="K16143" s="83" t="str">
        <f>IFERROR(IFERROR(VLOOKUP(I16143,'DE-PARA'!B:D,3,0),VLOOKUP(I16143,'DE-PARA'!C:D,2,0)),"NÃO ENCONTRADO")</f>
        <v>Serviços</v>
      </c>
      <c r="L16143" s="50" t="str">
        <f>VLOOKUP(K16143,'Base -Receita-Despesa'!$B:$AS,1,FALSE)</f>
        <v>Serviços</v>
      </c>
    </row>
    <row r="16144" spans="1:12" x14ac:dyDescent="0.3">
      <c r="A16144" s="82" t="str">
        <f t="shared" si="504"/>
        <v>2019</v>
      </c>
      <c r="B16144" s="260" t="s">
        <v>2228</v>
      </c>
      <c r="C16144" s="261" t="s">
        <v>138</v>
      </c>
      <c r="D16144" s="74" t="str">
        <f t="shared" si="505"/>
        <v>nov/2019</v>
      </c>
      <c r="E16144" s="264">
        <v>43788</v>
      </c>
      <c r="F16144" s="260" t="s">
        <v>3639</v>
      </c>
      <c r="G16144" s="260" t="s">
        <v>2229</v>
      </c>
      <c r="H16144" s="265" t="s">
        <v>4753</v>
      </c>
      <c r="I16144" s="265" t="s">
        <v>2176</v>
      </c>
      <c r="J16144" s="266">
        <v>-8740</v>
      </c>
      <c r="K16144" s="83" t="str">
        <f>IFERROR(IFERROR(VLOOKUP(I16144,'DE-PARA'!B:D,3,0),VLOOKUP(I16144,'DE-PARA'!C:D,2,0)),"NÃO ENCONTRADO")</f>
        <v>Pessoal</v>
      </c>
      <c r="L16144" s="50" t="str">
        <f>VLOOKUP(K16144,'Base -Receita-Despesa'!$B:$AS,1,FALSE)</f>
        <v>Pessoal</v>
      </c>
    </row>
    <row r="16145" spans="1:12" x14ac:dyDescent="0.3">
      <c r="A16145" s="82" t="str">
        <f t="shared" si="504"/>
        <v>2019</v>
      </c>
      <c r="B16145" s="260" t="s">
        <v>2228</v>
      </c>
      <c r="C16145" s="261" t="s">
        <v>138</v>
      </c>
      <c r="D16145" s="74" t="str">
        <f t="shared" si="505"/>
        <v>nov/2019</v>
      </c>
      <c r="E16145" s="264">
        <v>43788</v>
      </c>
      <c r="F16145" s="260" t="s">
        <v>3641</v>
      </c>
      <c r="G16145" s="260" t="s">
        <v>2229</v>
      </c>
      <c r="H16145" s="265" t="s">
        <v>4753</v>
      </c>
      <c r="I16145" s="265" t="s">
        <v>2176</v>
      </c>
      <c r="J16145" s="266">
        <v>-28279.35</v>
      </c>
      <c r="K16145" s="83" t="str">
        <f>IFERROR(IFERROR(VLOOKUP(I16145,'DE-PARA'!B:D,3,0),VLOOKUP(I16145,'DE-PARA'!C:D,2,0)),"NÃO ENCONTRADO")</f>
        <v>Pessoal</v>
      </c>
      <c r="L16145" s="50" t="str">
        <f>VLOOKUP(K16145,'Base -Receita-Despesa'!$B:$AS,1,FALSE)</f>
        <v>Pessoal</v>
      </c>
    </row>
    <row r="16146" spans="1:12" x14ac:dyDescent="0.3">
      <c r="A16146" s="82" t="str">
        <f t="shared" si="504"/>
        <v>2019</v>
      </c>
      <c r="B16146" s="260" t="s">
        <v>2228</v>
      </c>
      <c r="C16146" s="261" t="s">
        <v>138</v>
      </c>
      <c r="D16146" s="74" t="str">
        <f t="shared" si="505"/>
        <v>nov/2019</v>
      </c>
      <c r="E16146" s="264">
        <v>43788</v>
      </c>
      <c r="F16146" s="260" t="s">
        <v>2999</v>
      </c>
      <c r="G16146" s="260" t="s">
        <v>2229</v>
      </c>
      <c r="H16146" s="265" t="s">
        <v>4753</v>
      </c>
      <c r="I16146" s="265" t="s">
        <v>2176</v>
      </c>
      <c r="J16146" s="266">
        <v>-16785.009999999998</v>
      </c>
      <c r="K16146" s="83" t="str">
        <f>IFERROR(IFERROR(VLOOKUP(I16146,'DE-PARA'!B:D,3,0),VLOOKUP(I16146,'DE-PARA'!C:D,2,0)),"NÃO ENCONTRADO")</f>
        <v>Pessoal</v>
      </c>
      <c r="L16146" s="50" t="str">
        <f>VLOOKUP(K16146,'Base -Receita-Despesa'!$B:$AS,1,FALSE)</f>
        <v>Pessoal</v>
      </c>
    </row>
    <row r="16147" spans="1:12" x14ac:dyDescent="0.3">
      <c r="A16147" s="82" t="str">
        <f t="shared" si="504"/>
        <v>2019</v>
      </c>
      <c r="B16147" s="260" t="s">
        <v>2228</v>
      </c>
      <c r="C16147" s="261" t="s">
        <v>138</v>
      </c>
      <c r="D16147" s="74" t="str">
        <f t="shared" si="505"/>
        <v>nov/2019</v>
      </c>
      <c r="E16147" s="264">
        <v>43788</v>
      </c>
      <c r="F16147" s="260" t="s">
        <v>4953</v>
      </c>
      <c r="G16147" s="260" t="s">
        <v>2229</v>
      </c>
      <c r="H16147" s="265" t="s">
        <v>4736</v>
      </c>
      <c r="I16147" s="265" t="s">
        <v>188</v>
      </c>
      <c r="J16147" s="266">
        <v>-4481.24</v>
      </c>
      <c r="K16147" s="83" t="str">
        <f>IFERROR(IFERROR(VLOOKUP(I16147,'DE-PARA'!B:D,3,0),VLOOKUP(I16147,'DE-PARA'!C:D,2,0)),"NÃO ENCONTRADO")</f>
        <v>Serviços</v>
      </c>
      <c r="L16147" s="50" t="str">
        <f>VLOOKUP(K16147,'Base -Receita-Despesa'!$B:$AS,1,FALSE)</f>
        <v>Serviços</v>
      </c>
    </row>
    <row r="16148" spans="1:12" x14ac:dyDescent="0.3">
      <c r="A16148" s="82" t="str">
        <f t="shared" si="504"/>
        <v>2019</v>
      </c>
      <c r="B16148" s="260" t="s">
        <v>2228</v>
      </c>
      <c r="C16148" s="261" t="s">
        <v>138</v>
      </c>
      <c r="D16148" s="74" t="str">
        <f t="shared" si="505"/>
        <v>nov/2019</v>
      </c>
      <c r="E16148" s="264">
        <v>43788</v>
      </c>
      <c r="F16148" s="260" t="s">
        <v>4954</v>
      </c>
      <c r="G16148" s="260" t="s">
        <v>2229</v>
      </c>
      <c r="H16148" s="265" t="s">
        <v>4736</v>
      </c>
      <c r="I16148" s="265" t="s">
        <v>179</v>
      </c>
      <c r="J16148" s="266">
        <v>-2827.31</v>
      </c>
      <c r="K16148" s="83" t="str">
        <f>IFERROR(IFERROR(VLOOKUP(I16148,'DE-PARA'!B:D,3,0),VLOOKUP(I16148,'DE-PARA'!C:D,2,0)),"NÃO ENCONTRADO")</f>
        <v>Serviços</v>
      </c>
      <c r="L16148" s="50" t="str">
        <f>VLOOKUP(K16148,'Base -Receita-Despesa'!$B:$AS,1,FALSE)</f>
        <v>Serviços</v>
      </c>
    </row>
    <row r="16149" spans="1:12" x14ac:dyDescent="0.3">
      <c r="A16149" s="82" t="str">
        <f t="shared" si="504"/>
        <v>2019</v>
      </c>
      <c r="B16149" s="260" t="s">
        <v>2228</v>
      </c>
      <c r="C16149" s="261" t="s">
        <v>138</v>
      </c>
      <c r="D16149" s="74" t="str">
        <f t="shared" si="505"/>
        <v>nov/2019</v>
      </c>
      <c r="E16149" s="264">
        <v>43788</v>
      </c>
      <c r="F16149" s="260" t="s">
        <v>3339</v>
      </c>
      <c r="G16149" s="260" t="s">
        <v>2229</v>
      </c>
      <c r="H16149" s="265" t="s">
        <v>4736</v>
      </c>
      <c r="I16149" s="265" t="s">
        <v>179</v>
      </c>
      <c r="J16149" s="266">
        <v>-2390.37</v>
      </c>
      <c r="K16149" s="83" t="str">
        <f>IFERROR(IFERROR(VLOOKUP(I16149,'DE-PARA'!B:D,3,0),VLOOKUP(I16149,'DE-PARA'!C:D,2,0)),"NÃO ENCONTRADO")</f>
        <v>Serviços</v>
      </c>
      <c r="L16149" s="50" t="str">
        <f>VLOOKUP(K16149,'Base -Receita-Despesa'!$B:$AS,1,FALSE)</f>
        <v>Serviços</v>
      </c>
    </row>
    <row r="16150" spans="1:12" x14ac:dyDescent="0.3">
      <c r="A16150" s="82" t="str">
        <f t="shared" si="504"/>
        <v>2019</v>
      </c>
      <c r="B16150" s="260" t="s">
        <v>2228</v>
      </c>
      <c r="C16150" s="261" t="s">
        <v>138</v>
      </c>
      <c r="D16150" s="74" t="str">
        <f t="shared" si="505"/>
        <v>nov/2019</v>
      </c>
      <c r="E16150" s="264">
        <v>43788</v>
      </c>
      <c r="F16150" s="260" t="s">
        <v>4955</v>
      </c>
      <c r="G16150" s="260" t="s">
        <v>2229</v>
      </c>
      <c r="H16150" s="265" t="s">
        <v>4736</v>
      </c>
      <c r="I16150" s="265" t="s">
        <v>188</v>
      </c>
      <c r="J16150" s="266">
        <v>-1894.35</v>
      </c>
      <c r="K16150" s="83" t="str">
        <f>IFERROR(IFERROR(VLOOKUP(I16150,'DE-PARA'!B:D,3,0),VLOOKUP(I16150,'DE-PARA'!C:D,2,0)),"NÃO ENCONTRADO")</f>
        <v>Serviços</v>
      </c>
      <c r="L16150" s="50" t="str">
        <f>VLOOKUP(K16150,'Base -Receita-Despesa'!$B:$AS,1,FALSE)</f>
        <v>Serviços</v>
      </c>
    </row>
    <row r="16151" spans="1:12" x14ac:dyDescent="0.3">
      <c r="A16151" s="82" t="str">
        <f t="shared" si="504"/>
        <v>2019</v>
      </c>
      <c r="B16151" s="260" t="s">
        <v>2228</v>
      </c>
      <c r="C16151" s="261" t="s">
        <v>138</v>
      </c>
      <c r="D16151" s="74" t="str">
        <f t="shared" si="505"/>
        <v>nov/2019</v>
      </c>
      <c r="E16151" s="264">
        <v>43788</v>
      </c>
      <c r="F16151" s="260" t="s">
        <v>4956</v>
      </c>
      <c r="G16151" s="260" t="s">
        <v>2229</v>
      </c>
      <c r="H16151" s="265" t="s">
        <v>4736</v>
      </c>
      <c r="I16151" s="265" t="s">
        <v>179</v>
      </c>
      <c r="J16151" s="266">
        <v>-2390.37</v>
      </c>
      <c r="K16151" s="83" t="str">
        <f>IFERROR(IFERROR(VLOOKUP(I16151,'DE-PARA'!B:D,3,0),VLOOKUP(I16151,'DE-PARA'!C:D,2,0)),"NÃO ENCONTRADO")</f>
        <v>Serviços</v>
      </c>
      <c r="L16151" s="50" t="str">
        <f>VLOOKUP(K16151,'Base -Receita-Despesa'!$B:$AS,1,FALSE)</f>
        <v>Serviços</v>
      </c>
    </row>
    <row r="16152" spans="1:12" x14ac:dyDescent="0.3">
      <c r="A16152" s="82" t="str">
        <f t="shared" si="504"/>
        <v>2019</v>
      </c>
      <c r="B16152" s="260" t="s">
        <v>2228</v>
      </c>
      <c r="C16152" s="261" t="s">
        <v>138</v>
      </c>
      <c r="D16152" s="74" t="str">
        <f t="shared" si="505"/>
        <v>nov/2019</v>
      </c>
      <c r="E16152" s="264">
        <v>43788</v>
      </c>
      <c r="F16152" s="260" t="s">
        <v>4957</v>
      </c>
      <c r="G16152" s="260" t="s">
        <v>2229</v>
      </c>
      <c r="H16152" s="265" t="s">
        <v>4736</v>
      </c>
      <c r="I16152" s="265" t="s">
        <v>179</v>
      </c>
      <c r="J16152" s="265">
        <v>-232.31</v>
      </c>
      <c r="K16152" s="83" t="str">
        <f>IFERROR(IFERROR(VLOOKUP(I16152,'DE-PARA'!B:D,3,0),VLOOKUP(I16152,'DE-PARA'!C:D,2,0)),"NÃO ENCONTRADO")</f>
        <v>Serviços</v>
      </c>
      <c r="L16152" s="50" t="str">
        <f>VLOOKUP(K16152,'Base -Receita-Despesa'!$B:$AS,1,FALSE)</f>
        <v>Serviços</v>
      </c>
    </row>
    <row r="16153" spans="1:12" x14ac:dyDescent="0.3">
      <c r="A16153" s="82" t="str">
        <f t="shared" si="504"/>
        <v>2019</v>
      </c>
      <c r="B16153" s="260" t="s">
        <v>2228</v>
      </c>
      <c r="C16153" s="261" t="s">
        <v>138</v>
      </c>
      <c r="D16153" s="74" t="str">
        <f t="shared" si="505"/>
        <v>nov/2019</v>
      </c>
      <c r="E16153" s="264">
        <v>43788</v>
      </c>
      <c r="F16153" s="260" t="s">
        <v>4958</v>
      </c>
      <c r="G16153" s="260" t="s">
        <v>2229</v>
      </c>
      <c r="H16153" s="265" t="s">
        <v>4736</v>
      </c>
      <c r="I16153" s="265" t="s">
        <v>179</v>
      </c>
      <c r="J16153" s="265">
        <v>-126.75</v>
      </c>
      <c r="K16153" s="83" t="str">
        <f>IFERROR(IFERROR(VLOOKUP(I16153,'DE-PARA'!B:D,3,0),VLOOKUP(I16153,'DE-PARA'!C:D,2,0)),"NÃO ENCONTRADO")</f>
        <v>Serviços</v>
      </c>
      <c r="L16153" s="50" t="str">
        <f>VLOOKUP(K16153,'Base -Receita-Despesa'!$B:$AS,1,FALSE)</f>
        <v>Serviços</v>
      </c>
    </row>
    <row r="16154" spans="1:12" x14ac:dyDescent="0.3">
      <c r="A16154" s="82" t="str">
        <f t="shared" si="504"/>
        <v>2019</v>
      </c>
      <c r="B16154" s="260" t="s">
        <v>2228</v>
      </c>
      <c r="C16154" s="261" t="s">
        <v>138</v>
      </c>
      <c r="D16154" s="74" t="str">
        <f t="shared" si="505"/>
        <v>nov/2019</v>
      </c>
      <c r="E16154" s="264">
        <v>43788</v>
      </c>
      <c r="F16154" s="260" t="s">
        <v>4959</v>
      </c>
      <c r="G16154" s="260" t="s">
        <v>2229</v>
      </c>
      <c r="H16154" s="265" t="s">
        <v>4736</v>
      </c>
      <c r="I16154" s="265" t="s">
        <v>179</v>
      </c>
      <c r="J16154" s="265">
        <v>-127.74</v>
      </c>
      <c r="K16154" s="83" t="str">
        <f>IFERROR(IFERROR(VLOOKUP(I16154,'DE-PARA'!B:D,3,0),VLOOKUP(I16154,'DE-PARA'!C:D,2,0)),"NÃO ENCONTRADO")</f>
        <v>Serviços</v>
      </c>
      <c r="L16154" s="50" t="str">
        <f>VLOOKUP(K16154,'Base -Receita-Despesa'!$B:$AS,1,FALSE)</f>
        <v>Serviços</v>
      </c>
    </row>
    <row r="16155" spans="1:12" x14ac:dyDescent="0.3">
      <c r="A16155" s="82" t="str">
        <f t="shared" si="504"/>
        <v>2019</v>
      </c>
      <c r="B16155" s="260" t="s">
        <v>2228</v>
      </c>
      <c r="C16155" s="261" t="s">
        <v>138</v>
      </c>
      <c r="D16155" s="74" t="str">
        <f t="shared" si="505"/>
        <v>nov/2019</v>
      </c>
      <c r="E16155" s="264">
        <v>43788</v>
      </c>
      <c r="F16155" s="260" t="s">
        <v>3653</v>
      </c>
      <c r="G16155" s="260" t="s">
        <v>2229</v>
      </c>
      <c r="H16155" s="265" t="s">
        <v>4753</v>
      </c>
      <c r="I16155" s="265" t="s">
        <v>2176</v>
      </c>
      <c r="J16155" s="266">
        <v>-23358.54</v>
      </c>
      <c r="K16155" s="83" t="str">
        <f>IFERROR(IFERROR(VLOOKUP(I16155,'DE-PARA'!B:D,3,0),VLOOKUP(I16155,'DE-PARA'!C:D,2,0)),"NÃO ENCONTRADO")</f>
        <v>Pessoal</v>
      </c>
      <c r="L16155" s="50" t="str">
        <f>VLOOKUP(K16155,'Base -Receita-Despesa'!$B:$AS,1,FALSE)</f>
        <v>Pessoal</v>
      </c>
    </row>
    <row r="16156" spans="1:12" x14ac:dyDescent="0.3">
      <c r="A16156" s="82" t="str">
        <f t="shared" si="504"/>
        <v>2019</v>
      </c>
      <c r="B16156" s="260" t="s">
        <v>2228</v>
      </c>
      <c r="C16156" s="261" t="s">
        <v>138</v>
      </c>
      <c r="D16156" s="74" t="str">
        <f t="shared" si="505"/>
        <v>nov/2019</v>
      </c>
      <c r="E16156" s="264">
        <v>43788</v>
      </c>
      <c r="F16156" s="260" t="s">
        <v>3000</v>
      </c>
      <c r="G16156" s="260" t="s">
        <v>2229</v>
      </c>
      <c r="H16156" s="265" t="s">
        <v>4753</v>
      </c>
      <c r="I16156" s="265" t="s">
        <v>2176</v>
      </c>
      <c r="J16156" s="266">
        <v>-18679.919999999998</v>
      </c>
      <c r="K16156" s="83" t="str">
        <f>IFERROR(IFERROR(VLOOKUP(I16156,'DE-PARA'!B:D,3,0),VLOOKUP(I16156,'DE-PARA'!C:D,2,0)),"NÃO ENCONTRADO")</f>
        <v>Pessoal</v>
      </c>
      <c r="L16156" s="50" t="str">
        <f>VLOOKUP(K16156,'Base -Receita-Despesa'!$B:$AS,1,FALSE)</f>
        <v>Pessoal</v>
      </c>
    </row>
    <row r="16157" spans="1:12" x14ac:dyDescent="0.3">
      <c r="A16157" s="82" t="str">
        <f t="shared" si="504"/>
        <v>2019</v>
      </c>
      <c r="B16157" s="260" t="s">
        <v>2228</v>
      </c>
      <c r="C16157" s="261" t="s">
        <v>138</v>
      </c>
      <c r="D16157" s="74" t="str">
        <f t="shared" si="505"/>
        <v>nov/2019</v>
      </c>
      <c r="E16157" s="264">
        <v>43788</v>
      </c>
      <c r="F16157" s="260" t="s">
        <v>4960</v>
      </c>
      <c r="G16157" s="260" t="s">
        <v>2229</v>
      </c>
      <c r="H16157" s="265" t="s">
        <v>4753</v>
      </c>
      <c r="I16157" s="265" t="s">
        <v>2176</v>
      </c>
      <c r="J16157" s="266">
        <v>-22691.57</v>
      </c>
      <c r="K16157" s="83" t="str">
        <f>IFERROR(IFERROR(VLOOKUP(I16157,'DE-PARA'!B:D,3,0),VLOOKUP(I16157,'DE-PARA'!C:D,2,0)),"NÃO ENCONTRADO")</f>
        <v>Pessoal</v>
      </c>
      <c r="L16157" s="50" t="str">
        <f>VLOOKUP(K16157,'Base -Receita-Despesa'!$B:$AS,1,FALSE)</f>
        <v>Pessoal</v>
      </c>
    </row>
    <row r="16158" spans="1:12" x14ac:dyDescent="0.3">
      <c r="A16158" s="82" t="str">
        <f t="shared" si="504"/>
        <v>2019</v>
      </c>
      <c r="B16158" s="260" t="s">
        <v>2228</v>
      </c>
      <c r="C16158" s="261" t="s">
        <v>138</v>
      </c>
      <c r="D16158" s="74" t="str">
        <f t="shared" si="505"/>
        <v>nov/2019</v>
      </c>
      <c r="E16158" s="264">
        <v>43788</v>
      </c>
      <c r="F16158" s="260" t="s">
        <v>2922</v>
      </c>
      <c r="G16158" s="260" t="s">
        <v>2229</v>
      </c>
      <c r="H16158" s="265" t="s">
        <v>4753</v>
      </c>
      <c r="I16158" s="265" t="s">
        <v>2176</v>
      </c>
      <c r="J16158" s="266">
        <v>-10670.08</v>
      </c>
      <c r="K16158" s="83" t="str">
        <f>IFERROR(IFERROR(VLOOKUP(I16158,'DE-PARA'!B:D,3,0),VLOOKUP(I16158,'DE-PARA'!C:D,2,0)),"NÃO ENCONTRADO")</f>
        <v>Pessoal</v>
      </c>
      <c r="L16158" s="50" t="str">
        <f>VLOOKUP(K16158,'Base -Receita-Despesa'!$B:$AS,1,FALSE)</f>
        <v>Pessoal</v>
      </c>
    </row>
    <row r="16159" spans="1:12" x14ac:dyDescent="0.3">
      <c r="A16159" s="82" t="str">
        <f t="shared" si="504"/>
        <v>2019</v>
      </c>
      <c r="B16159" s="260" t="s">
        <v>2228</v>
      </c>
      <c r="C16159" s="261" t="s">
        <v>138</v>
      </c>
      <c r="D16159" s="74" t="str">
        <f t="shared" si="505"/>
        <v>nov/2019</v>
      </c>
      <c r="E16159" s="264">
        <v>43788</v>
      </c>
      <c r="F16159" s="260" t="s">
        <v>3643</v>
      </c>
      <c r="G16159" s="260" t="s">
        <v>2229</v>
      </c>
      <c r="H16159" s="265" t="s">
        <v>4753</v>
      </c>
      <c r="I16159" s="265" t="s">
        <v>2176</v>
      </c>
      <c r="J16159" s="265">
        <v>-452.2</v>
      </c>
      <c r="K16159" s="83" t="str">
        <f>IFERROR(IFERROR(VLOOKUP(I16159,'DE-PARA'!B:D,3,0),VLOOKUP(I16159,'DE-PARA'!C:D,2,0)),"NÃO ENCONTRADO")</f>
        <v>Pessoal</v>
      </c>
      <c r="L16159" s="50" t="str">
        <f>VLOOKUP(K16159,'Base -Receita-Despesa'!$B:$AS,1,FALSE)</f>
        <v>Pessoal</v>
      </c>
    </row>
    <row r="16160" spans="1:12" x14ac:dyDescent="0.3">
      <c r="A16160" s="82" t="str">
        <f t="shared" si="504"/>
        <v>2019</v>
      </c>
      <c r="B16160" s="260" t="s">
        <v>2228</v>
      </c>
      <c r="C16160" s="261" t="s">
        <v>138</v>
      </c>
      <c r="D16160" s="74" t="str">
        <f t="shared" si="505"/>
        <v>nov/2019</v>
      </c>
      <c r="E16160" s="264">
        <v>43788</v>
      </c>
      <c r="F16160" s="260" t="s">
        <v>4961</v>
      </c>
      <c r="G16160" s="260" t="s">
        <v>2229</v>
      </c>
      <c r="H16160" s="265" t="s">
        <v>4753</v>
      </c>
      <c r="I16160" s="265" t="s">
        <v>2176</v>
      </c>
      <c r="J16160" s="265">
        <v>-925.54</v>
      </c>
      <c r="K16160" s="83" t="str">
        <f>IFERROR(IFERROR(VLOOKUP(I16160,'DE-PARA'!B:D,3,0),VLOOKUP(I16160,'DE-PARA'!C:D,2,0)),"NÃO ENCONTRADO")</f>
        <v>Pessoal</v>
      </c>
      <c r="L16160" s="50" t="str">
        <f>VLOOKUP(K16160,'Base -Receita-Despesa'!$B:$AS,1,FALSE)</f>
        <v>Pessoal</v>
      </c>
    </row>
    <row r="16161" spans="1:12" x14ac:dyDescent="0.3">
      <c r="A16161" s="82" t="str">
        <f t="shared" si="504"/>
        <v>2019</v>
      </c>
      <c r="B16161" s="260" t="s">
        <v>2228</v>
      </c>
      <c r="C16161" s="261" t="s">
        <v>138</v>
      </c>
      <c r="D16161" s="74" t="str">
        <f t="shared" si="505"/>
        <v>nov/2019</v>
      </c>
      <c r="E16161" s="264">
        <v>43788</v>
      </c>
      <c r="F16161" s="260" t="s">
        <v>4962</v>
      </c>
      <c r="G16161" s="260" t="s">
        <v>2229</v>
      </c>
      <c r="H16161" s="265" t="s">
        <v>4743</v>
      </c>
      <c r="I16161" s="265" t="s">
        <v>120</v>
      </c>
      <c r="J16161" s="265">
        <v>-78.03</v>
      </c>
      <c r="K16161" s="83" t="str">
        <f>IFERROR(IFERROR(VLOOKUP(I16161,'DE-PARA'!B:D,3,0),VLOOKUP(I16161,'DE-PARA'!C:D,2,0)),"NÃO ENCONTRADO")</f>
        <v>Serviços</v>
      </c>
      <c r="L16161" s="50" t="str">
        <f>VLOOKUP(K16161,'Base -Receita-Despesa'!$B:$AS,1,FALSE)</f>
        <v>Serviços</v>
      </c>
    </row>
    <row r="16162" spans="1:12" x14ac:dyDescent="0.3">
      <c r="A16162" s="82" t="str">
        <f t="shared" si="504"/>
        <v>2019</v>
      </c>
      <c r="B16162" s="260" t="s">
        <v>2228</v>
      </c>
      <c r="C16162" s="261" t="s">
        <v>138</v>
      </c>
      <c r="D16162" s="74" t="str">
        <f t="shared" si="505"/>
        <v>nov/2019</v>
      </c>
      <c r="E16162" s="264">
        <v>43788</v>
      </c>
      <c r="F16162" s="260" t="s">
        <v>4963</v>
      </c>
      <c r="G16162" s="260" t="s">
        <v>2229</v>
      </c>
      <c r="H16162" s="265" t="s">
        <v>257</v>
      </c>
      <c r="I16162" s="265" t="s">
        <v>145</v>
      </c>
      <c r="J16162" s="265">
        <v>-45.26</v>
      </c>
      <c r="K16162" s="83" t="str">
        <f>IFERROR(IFERROR(VLOOKUP(I16162,'DE-PARA'!B:D,3,0),VLOOKUP(I16162,'DE-PARA'!C:D,2,0)),"NÃO ENCONTRADO")</f>
        <v>Serviços</v>
      </c>
      <c r="L16162" s="50" t="str">
        <f>VLOOKUP(K16162,'Base -Receita-Despesa'!$B:$AS,1,FALSE)</f>
        <v>Serviços</v>
      </c>
    </row>
    <row r="16163" spans="1:12" x14ac:dyDescent="0.3">
      <c r="A16163" s="82" t="str">
        <f t="shared" si="504"/>
        <v>2019</v>
      </c>
      <c r="B16163" s="260" t="s">
        <v>2228</v>
      </c>
      <c r="C16163" s="261" t="s">
        <v>138</v>
      </c>
      <c r="D16163" s="74" t="str">
        <f t="shared" si="505"/>
        <v>nov/2019</v>
      </c>
      <c r="E16163" s="264">
        <v>43788</v>
      </c>
      <c r="F16163" s="260" t="s">
        <v>4964</v>
      </c>
      <c r="G16163" s="260" t="s">
        <v>2229</v>
      </c>
      <c r="H16163" s="265" t="s">
        <v>2370</v>
      </c>
      <c r="I16163" s="265" t="s">
        <v>145</v>
      </c>
      <c r="J16163" s="265">
        <v>-247.57</v>
      </c>
      <c r="K16163" s="83" t="str">
        <f>IFERROR(IFERROR(VLOOKUP(I16163,'DE-PARA'!B:D,3,0),VLOOKUP(I16163,'DE-PARA'!C:D,2,0)),"NÃO ENCONTRADO")</f>
        <v>Serviços</v>
      </c>
      <c r="L16163" s="50" t="str">
        <f>VLOOKUP(K16163,'Base -Receita-Despesa'!$B:$AS,1,FALSE)</f>
        <v>Serviços</v>
      </c>
    </row>
    <row r="16164" spans="1:12" x14ac:dyDescent="0.3">
      <c r="A16164" s="82" t="str">
        <f t="shared" si="504"/>
        <v>2019</v>
      </c>
      <c r="B16164" s="260" t="s">
        <v>2228</v>
      </c>
      <c r="C16164" s="261" t="s">
        <v>138</v>
      </c>
      <c r="D16164" s="74" t="str">
        <f t="shared" si="505"/>
        <v>nov/2019</v>
      </c>
      <c r="E16164" s="264">
        <v>43788</v>
      </c>
      <c r="F16164" s="260" t="s">
        <v>4965</v>
      </c>
      <c r="G16164" s="260" t="s">
        <v>2229</v>
      </c>
      <c r="H16164" s="265" t="s">
        <v>4768</v>
      </c>
      <c r="I16164" s="265" t="s">
        <v>118</v>
      </c>
      <c r="J16164" s="266">
        <v>-7069.02</v>
      </c>
      <c r="K16164" s="83" t="str">
        <f>IFERROR(IFERROR(VLOOKUP(I16164,'DE-PARA'!B:D,3,0),VLOOKUP(I16164,'DE-PARA'!C:D,2,0)),"NÃO ENCONTRADO")</f>
        <v>Serviços</v>
      </c>
      <c r="L16164" s="50" t="str">
        <f>VLOOKUP(K16164,'Base -Receita-Despesa'!$B:$AS,1,FALSE)</f>
        <v>Serviços</v>
      </c>
    </row>
    <row r="16165" spans="1:12" x14ac:dyDescent="0.3">
      <c r="A16165" s="82" t="str">
        <f t="shared" si="504"/>
        <v>2019</v>
      </c>
      <c r="B16165" s="260" t="s">
        <v>2228</v>
      </c>
      <c r="C16165" s="261" t="s">
        <v>138</v>
      </c>
      <c r="D16165" s="74" t="str">
        <f t="shared" si="505"/>
        <v>nov/2019</v>
      </c>
      <c r="E16165" s="264">
        <v>43788</v>
      </c>
      <c r="F16165" s="260" t="s">
        <v>4966</v>
      </c>
      <c r="G16165" s="260" t="s">
        <v>2229</v>
      </c>
      <c r="H16165" s="265" t="s">
        <v>4768</v>
      </c>
      <c r="I16165" s="265" t="s">
        <v>118</v>
      </c>
      <c r="J16165" s="265">
        <v>-489.82</v>
      </c>
      <c r="K16165" s="83" t="str">
        <f>IFERROR(IFERROR(VLOOKUP(I16165,'DE-PARA'!B:D,3,0),VLOOKUP(I16165,'DE-PARA'!C:D,2,0)),"NÃO ENCONTRADO")</f>
        <v>Serviços</v>
      </c>
      <c r="L16165" s="50" t="str">
        <f>VLOOKUP(K16165,'Base -Receita-Despesa'!$B:$AS,1,FALSE)</f>
        <v>Serviços</v>
      </c>
    </row>
    <row r="16166" spans="1:12" x14ac:dyDescent="0.3">
      <c r="A16166" s="82" t="str">
        <f t="shared" si="504"/>
        <v>2019</v>
      </c>
      <c r="B16166" s="260" t="s">
        <v>2228</v>
      </c>
      <c r="C16166" s="261" t="s">
        <v>138</v>
      </c>
      <c r="D16166" s="74" t="str">
        <f t="shared" si="505"/>
        <v>nov/2019</v>
      </c>
      <c r="E16166" s="264">
        <v>43788</v>
      </c>
      <c r="F16166" s="260" t="s">
        <v>4967</v>
      </c>
      <c r="G16166" s="260" t="s">
        <v>2229</v>
      </c>
      <c r="H16166" s="265" t="s">
        <v>4768</v>
      </c>
      <c r="I16166" s="265" t="s">
        <v>118</v>
      </c>
      <c r="J16166" s="266">
        <v>-7069.02</v>
      </c>
      <c r="K16166" s="83" t="str">
        <f>IFERROR(IFERROR(VLOOKUP(I16166,'DE-PARA'!B:D,3,0),VLOOKUP(I16166,'DE-PARA'!C:D,2,0)),"NÃO ENCONTRADO")</f>
        <v>Serviços</v>
      </c>
      <c r="L16166" s="50" t="str">
        <f>VLOOKUP(K16166,'Base -Receita-Despesa'!$B:$AS,1,FALSE)</f>
        <v>Serviços</v>
      </c>
    </row>
    <row r="16167" spans="1:12" x14ac:dyDescent="0.3">
      <c r="A16167" s="82" t="str">
        <f t="shared" si="504"/>
        <v>2019</v>
      </c>
      <c r="B16167" s="260" t="s">
        <v>2228</v>
      </c>
      <c r="C16167" s="261" t="s">
        <v>138</v>
      </c>
      <c r="D16167" s="74" t="str">
        <f t="shared" si="505"/>
        <v>nov/2019</v>
      </c>
      <c r="E16167" s="264">
        <v>43788</v>
      </c>
      <c r="F16167" s="260" t="s">
        <v>4968</v>
      </c>
      <c r="G16167" s="260" t="s">
        <v>2229</v>
      </c>
      <c r="H16167" s="265" t="s">
        <v>2392</v>
      </c>
      <c r="I16167" s="270" t="s">
        <v>145</v>
      </c>
      <c r="J16167" s="265">
        <v>-20.239999999999998</v>
      </c>
      <c r="K16167" s="83" t="str">
        <f>IFERROR(IFERROR(VLOOKUP(I16167,'DE-PARA'!B:D,3,0),VLOOKUP(I16167,'DE-PARA'!C:D,2,0)),"NÃO ENCONTRADO")</f>
        <v>Serviços</v>
      </c>
      <c r="L16167" s="50" t="str">
        <f>VLOOKUP(K16167,'Base -Receita-Despesa'!$B:$AS,1,FALSE)</f>
        <v>Serviços</v>
      </c>
    </row>
    <row r="16168" spans="1:12" x14ac:dyDescent="0.3">
      <c r="A16168" s="82" t="str">
        <f t="shared" si="504"/>
        <v>2019</v>
      </c>
      <c r="B16168" s="260" t="s">
        <v>2228</v>
      </c>
      <c r="C16168" s="261" t="s">
        <v>138</v>
      </c>
      <c r="D16168" s="74" t="str">
        <f t="shared" si="505"/>
        <v>nov/2019</v>
      </c>
      <c r="E16168" s="264">
        <v>43788</v>
      </c>
      <c r="F16168" s="260" t="s">
        <v>4969</v>
      </c>
      <c r="G16168" s="260" t="s">
        <v>2229</v>
      </c>
      <c r="H16168" s="265" t="s">
        <v>2392</v>
      </c>
      <c r="I16168" s="270" t="s">
        <v>145</v>
      </c>
      <c r="J16168" s="265">
        <v>-20.239999999999998</v>
      </c>
      <c r="K16168" s="83" t="str">
        <f>IFERROR(IFERROR(VLOOKUP(I16168,'DE-PARA'!B:D,3,0),VLOOKUP(I16168,'DE-PARA'!C:D,2,0)),"NÃO ENCONTRADO")</f>
        <v>Serviços</v>
      </c>
      <c r="L16168" s="50" t="str">
        <f>VLOOKUP(K16168,'Base -Receita-Despesa'!$B:$AS,1,FALSE)</f>
        <v>Serviços</v>
      </c>
    </row>
    <row r="16169" spans="1:12" x14ac:dyDescent="0.3">
      <c r="A16169" s="82" t="str">
        <f t="shared" si="504"/>
        <v>2019</v>
      </c>
      <c r="B16169" s="260" t="s">
        <v>2228</v>
      </c>
      <c r="C16169" s="261" t="s">
        <v>138</v>
      </c>
      <c r="D16169" s="74" t="str">
        <f t="shared" si="505"/>
        <v>nov/2019</v>
      </c>
      <c r="E16169" s="264">
        <v>43788</v>
      </c>
      <c r="F16169" s="260" t="s">
        <v>4970</v>
      </c>
      <c r="G16169" s="260" t="s">
        <v>2229</v>
      </c>
      <c r="H16169" s="265" t="s">
        <v>2392</v>
      </c>
      <c r="I16169" s="270" t="s">
        <v>145</v>
      </c>
      <c r="J16169" s="265">
        <v>-20.239999999999998</v>
      </c>
      <c r="K16169" s="83" t="str">
        <f>IFERROR(IFERROR(VLOOKUP(I16169,'DE-PARA'!B:D,3,0),VLOOKUP(I16169,'DE-PARA'!C:D,2,0)),"NÃO ENCONTRADO")</f>
        <v>Serviços</v>
      </c>
      <c r="L16169" s="50" t="str">
        <f>VLOOKUP(K16169,'Base -Receita-Despesa'!$B:$AS,1,FALSE)</f>
        <v>Serviços</v>
      </c>
    </row>
    <row r="16170" spans="1:12" x14ac:dyDescent="0.3">
      <c r="A16170" s="82" t="str">
        <f t="shared" ref="A16170:A16233" si="506">IF(K16170="NÃO ENCONTRADO",0,RIGHT(D16170,4))</f>
        <v>2019</v>
      </c>
      <c r="B16170" s="260" t="s">
        <v>2228</v>
      </c>
      <c r="C16170" s="261" t="s">
        <v>138</v>
      </c>
      <c r="D16170" s="74" t="str">
        <f t="shared" si="505"/>
        <v>nov/2019</v>
      </c>
      <c r="E16170" s="264">
        <v>43788</v>
      </c>
      <c r="F16170" s="260" t="s">
        <v>4971</v>
      </c>
      <c r="G16170" s="260" t="s">
        <v>2229</v>
      </c>
      <c r="H16170" s="265" t="s">
        <v>2392</v>
      </c>
      <c r="I16170" s="270" t="s">
        <v>145</v>
      </c>
      <c r="J16170" s="265">
        <v>-20.239999999999998</v>
      </c>
      <c r="K16170" s="83" t="str">
        <f>IFERROR(IFERROR(VLOOKUP(I16170,'DE-PARA'!B:D,3,0),VLOOKUP(I16170,'DE-PARA'!C:D,2,0)),"NÃO ENCONTRADO")</f>
        <v>Serviços</v>
      </c>
      <c r="L16170" s="50" t="str">
        <f>VLOOKUP(K16170,'Base -Receita-Despesa'!$B:$AS,1,FALSE)</f>
        <v>Serviços</v>
      </c>
    </row>
    <row r="16171" spans="1:12" x14ac:dyDescent="0.3">
      <c r="A16171" s="82" t="str">
        <f t="shared" si="506"/>
        <v>2019</v>
      </c>
      <c r="B16171" s="260" t="s">
        <v>2228</v>
      </c>
      <c r="C16171" s="261" t="s">
        <v>138</v>
      </c>
      <c r="D16171" s="74" t="str">
        <f t="shared" si="505"/>
        <v>nov/2019</v>
      </c>
      <c r="E16171" s="264">
        <v>43788</v>
      </c>
      <c r="F16171" s="260" t="s">
        <v>4972</v>
      </c>
      <c r="G16171" s="260" t="s">
        <v>2229</v>
      </c>
      <c r="H16171" s="265" t="s">
        <v>2392</v>
      </c>
      <c r="I16171" s="270" t="s">
        <v>145</v>
      </c>
      <c r="J16171" s="265">
        <v>-20.239999999999998</v>
      </c>
      <c r="K16171" s="83" t="str">
        <f>IFERROR(IFERROR(VLOOKUP(I16171,'DE-PARA'!B:D,3,0),VLOOKUP(I16171,'DE-PARA'!C:D,2,0)),"NÃO ENCONTRADO")</f>
        <v>Serviços</v>
      </c>
      <c r="L16171" s="50" t="str">
        <f>VLOOKUP(K16171,'Base -Receita-Despesa'!$B:$AS,1,FALSE)</f>
        <v>Serviços</v>
      </c>
    </row>
    <row r="16172" spans="1:12" x14ac:dyDescent="0.3">
      <c r="A16172" s="82" t="str">
        <f t="shared" si="506"/>
        <v>2019</v>
      </c>
      <c r="B16172" s="260" t="s">
        <v>2228</v>
      </c>
      <c r="C16172" s="261" t="s">
        <v>138</v>
      </c>
      <c r="D16172" s="74" t="str">
        <f t="shared" si="505"/>
        <v>nov/2019</v>
      </c>
      <c r="E16172" s="264">
        <v>43788</v>
      </c>
      <c r="F16172" s="260" t="s">
        <v>4973</v>
      </c>
      <c r="G16172" s="260" t="s">
        <v>2229</v>
      </c>
      <c r="H16172" s="265" t="s">
        <v>2392</v>
      </c>
      <c r="I16172" s="270" t="s">
        <v>145</v>
      </c>
      <c r="J16172" s="265">
        <v>-20.239999999999998</v>
      </c>
      <c r="K16172" s="83" t="str">
        <f>IFERROR(IFERROR(VLOOKUP(I16172,'DE-PARA'!B:D,3,0),VLOOKUP(I16172,'DE-PARA'!C:D,2,0)),"NÃO ENCONTRADO")</f>
        <v>Serviços</v>
      </c>
      <c r="L16172" s="50" t="str">
        <f>VLOOKUP(K16172,'Base -Receita-Despesa'!$B:$AS,1,FALSE)</f>
        <v>Serviços</v>
      </c>
    </row>
    <row r="16173" spans="1:12" x14ac:dyDescent="0.3">
      <c r="A16173" s="82" t="str">
        <f t="shared" si="506"/>
        <v>2019</v>
      </c>
      <c r="B16173" s="260" t="s">
        <v>2228</v>
      </c>
      <c r="C16173" s="261" t="s">
        <v>138</v>
      </c>
      <c r="D16173" s="74" t="str">
        <f t="shared" si="505"/>
        <v>nov/2019</v>
      </c>
      <c r="E16173" s="264">
        <v>43788</v>
      </c>
      <c r="F16173" s="260" t="s">
        <v>4733</v>
      </c>
      <c r="G16173" s="260" t="s">
        <v>2229</v>
      </c>
      <c r="H16173" s="265" t="s">
        <v>2416</v>
      </c>
      <c r="I16173" s="265" t="s">
        <v>133</v>
      </c>
      <c r="J16173" s="266">
        <v>-4687.1400000000003</v>
      </c>
      <c r="K16173" s="83" t="str">
        <f>IFERROR(IFERROR(VLOOKUP(I16173,'DE-PARA'!B:D,3,0),VLOOKUP(I16173,'DE-PARA'!C:D,2,0)),"NÃO ENCONTRADO")</f>
        <v>Pessoal</v>
      </c>
      <c r="L16173" s="50" t="str">
        <f>VLOOKUP(K16173,'Base -Receita-Despesa'!$B:$AS,1,FALSE)</f>
        <v>Pessoal</v>
      </c>
    </row>
    <row r="16174" spans="1:12" x14ac:dyDescent="0.3">
      <c r="A16174" s="82" t="str">
        <f t="shared" si="506"/>
        <v>2019</v>
      </c>
      <c r="B16174" s="260" t="s">
        <v>2228</v>
      </c>
      <c r="C16174" s="261" t="s">
        <v>138</v>
      </c>
      <c r="D16174" s="74" t="str">
        <f t="shared" si="505"/>
        <v>nov/2019</v>
      </c>
      <c r="E16174" s="264">
        <v>43788</v>
      </c>
      <c r="F16174" s="260">
        <v>491176</v>
      </c>
      <c r="G16174" s="260" t="s">
        <v>2229</v>
      </c>
      <c r="H16174" s="270" t="s">
        <v>2377</v>
      </c>
      <c r="I16174" s="270" t="s">
        <v>846</v>
      </c>
      <c r="J16174" s="266">
        <v>-1605.11</v>
      </c>
      <c r="K16174" s="83" t="str">
        <f>IFERROR(IFERROR(VLOOKUP(I16174,'DE-PARA'!B:D,3,0),VLOOKUP(I16174,'DE-PARA'!C:D,2,0)),"NÃO ENCONTRADO")</f>
        <v>Pessoal</v>
      </c>
      <c r="L16174" s="50" t="str">
        <f>VLOOKUP(K16174,'Base -Receita-Despesa'!$B:$AS,1,FALSE)</f>
        <v>Pessoal</v>
      </c>
    </row>
    <row r="16175" spans="1:12" x14ac:dyDescent="0.3">
      <c r="A16175" s="82" t="str">
        <f t="shared" si="506"/>
        <v>2019</v>
      </c>
      <c r="B16175" s="260" t="s">
        <v>2228</v>
      </c>
      <c r="C16175" s="261" t="s">
        <v>138</v>
      </c>
      <c r="D16175" s="74" t="str">
        <f t="shared" si="505"/>
        <v>nov/2019</v>
      </c>
      <c r="E16175" s="264">
        <v>43788</v>
      </c>
      <c r="F16175" s="260" t="s">
        <v>3638</v>
      </c>
      <c r="G16175" s="260" t="s">
        <v>2229</v>
      </c>
      <c r="H16175" s="265" t="s">
        <v>4753</v>
      </c>
      <c r="I16175" s="265" t="s">
        <v>2176</v>
      </c>
      <c r="J16175" s="266">
        <v>-6028.48</v>
      </c>
      <c r="K16175" s="83" t="str">
        <f>IFERROR(IFERROR(VLOOKUP(I16175,'DE-PARA'!B:D,3,0),VLOOKUP(I16175,'DE-PARA'!C:D,2,0)),"NÃO ENCONTRADO")</f>
        <v>Pessoal</v>
      </c>
      <c r="L16175" s="50" t="str">
        <f>VLOOKUP(K16175,'Base -Receita-Despesa'!$B:$AS,1,FALSE)</f>
        <v>Pessoal</v>
      </c>
    </row>
    <row r="16176" spans="1:12" x14ac:dyDescent="0.3">
      <c r="A16176" s="82" t="str">
        <f t="shared" si="506"/>
        <v>2019</v>
      </c>
      <c r="B16176" s="260" t="s">
        <v>2228</v>
      </c>
      <c r="C16176" s="261" t="s">
        <v>138</v>
      </c>
      <c r="D16176" s="74" t="str">
        <f t="shared" si="505"/>
        <v>nov/2019</v>
      </c>
      <c r="E16176" s="264">
        <v>43788</v>
      </c>
      <c r="F16176" s="260" t="s">
        <v>2938</v>
      </c>
      <c r="G16176" s="260" t="s">
        <v>2229</v>
      </c>
      <c r="H16176" s="265" t="s">
        <v>4753</v>
      </c>
      <c r="I16176" s="265" t="s">
        <v>2176</v>
      </c>
      <c r="J16176" s="266">
        <v>-7433.45</v>
      </c>
      <c r="K16176" s="83" t="str">
        <f>IFERROR(IFERROR(VLOOKUP(I16176,'DE-PARA'!B:D,3,0),VLOOKUP(I16176,'DE-PARA'!C:D,2,0)),"NÃO ENCONTRADO")</f>
        <v>Pessoal</v>
      </c>
      <c r="L16176" s="50" t="str">
        <f>VLOOKUP(K16176,'Base -Receita-Despesa'!$B:$AS,1,FALSE)</f>
        <v>Pessoal</v>
      </c>
    </row>
    <row r="16177" spans="1:12" x14ac:dyDescent="0.3">
      <c r="A16177" s="82" t="str">
        <f t="shared" si="506"/>
        <v>2019</v>
      </c>
      <c r="B16177" s="260" t="s">
        <v>2228</v>
      </c>
      <c r="C16177" s="261" t="s">
        <v>138</v>
      </c>
      <c r="D16177" s="74" t="str">
        <f t="shared" si="505"/>
        <v>nov/2019</v>
      </c>
      <c r="E16177" s="264">
        <v>43788</v>
      </c>
      <c r="F16177" s="260" t="s">
        <v>2943</v>
      </c>
      <c r="G16177" s="260" t="s">
        <v>2229</v>
      </c>
      <c r="H16177" s="265" t="s">
        <v>4753</v>
      </c>
      <c r="I16177" s="265" t="s">
        <v>2176</v>
      </c>
      <c r="J16177" s="266">
        <v>-2990.49</v>
      </c>
      <c r="K16177" s="83" t="str">
        <f>IFERROR(IFERROR(VLOOKUP(I16177,'DE-PARA'!B:D,3,0),VLOOKUP(I16177,'DE-PARA'!C:D,2,0)),"NÃO ENCONTRADO")</f>
        <v>Pessoal</v>
      </c>
      <c r="L16177" s="50" t="str">
        <f>VLOOKUP(K16177,'Base -Receita-Despesa'!$B:$AS,1,FALSE)</f>
        <v>Pessoal</v>
      </c>
    </row>
    <row r="16178" spans="1:12" x14ac:dyDescent="0.3">
      <c r="A16178" s="82" t="str">
        <f t="shared" si="506"/>
        <v>2019</v>
      </c>
      <c r="B16178" s="260" t="s">
        <v>2228</v>
      </c>
      <c r="C16178" s="261" t="s">
        <v>138</v>
      </c>
      <c r="D16178" s="74" t="str">
        <f t="shared" si="505"/>
        <v>nov/2019</v>
      </c>
      <c r="E16178" s="264">
        <v>43788</v>
      </c>
      <c r="F16178" s="260" t="s">
        <v>3109</v>
      </c>
      <c r="G16178" s="260" t="s">
        <v>2229</v>
      </c>
      <c r="H16178" s="265" t="s">
        <v>4753</v>
      </c>
      <c r="I16178" s="265" t="s">
        <v>2176</v>
      </c>
      <c r="J16178" s="265">
        <v>-154.08000000000001</v>
      </c>
      <c r="K16178" s="83" t="str">
        <f>IFERROR(IFERROR(VLOOKUP(I16178,'DE-PARA'!B:D,3,0),VLOOKUP(I16178,'DE-PARA'!C:D,2,0)),"NÃO ENCONTRADO")</f>
        <v>Pessoal</v>
      </c>
      <c r="L16178" s="50" t="str">
        <f>VLOOKUP(K16178,'Base -Receita-Despesa'!$B:$AS,1,FALSE)</f>
        <v>Pessoal</v>
      </c>
    </row>
    <row r="16179" spans="1:12" x14ac:dyDescent="0.3">
      <c r="A16179" s="82" t="str">
        <f t="shared" si="506"/>
        <v>2019</v>
      </c>
      <c r="B16179" s="260" t="s">
        <v>2228</v>
      </c>
      <c r="C16179" s="261" t="s">
        <v>138</v>
      </c>
      <c r="D16179" s="74" t="str">
        <f t="shared" si="505"/>
        <v>nov/2019</v>
      </c>
      <c r="E16179" s="264">
        <v>43788</v>
      </c>
      <c r="F16179" s="260" t="s">
        <v>3031</v>
      </c>
      <c r="G16179" s="260" t="s">
        <v>2229</v>
      </c>
      <c r="H16179" s="265" t="s">
        <v>4753</v>
      </c>
      <c r="I16179" s="265" t="s">
        <v>2176</v>
      </c>
      <c r="J16179" s="265">
        <v>-298.56</v>
      </c>
      <c r="K16179" s="83" t="str">
        <f>IFERROR(IFERROR(VLOOKUP(I16179,'DE-PARA'!B:D,3,0),VLOOKUP(I16179,'DE-PARA'!C:D,2,0)),"NÃO ENCONTRADO")</f>
        <v>Pessoal</v>
      </c>
      <c r="L16179" s="50" t="str">
        <f>VLOOKUP(K16179,'Base -Receita-Despesa'!$B:$AS,1,FALSE)</f>
        <v>Pessoal</v>
      </c>
    </row>
    <row r="16180" spans="1:12" x14ac:dyDescent="0.3">
      <c r="A16180" s="82" t="str">
        <f t="shared" si="506"/>
        <v>2019</v>
      </c>
      <c r="B16180" s="260" t="s">
        <v>2228</v>
      </c>
      <c r="C16180" s="261" t="s">
        <v>138</v>
      </c>
      <c r="D16180" s="74" t="str">
        <f t="shared" si="505"/>
        <v>nov/2019</v>
      </c>
      <c r="E16180" s="264">
        <v>43788</v>
      </c>
      <c r="F16180" s="260" t="s">
        <v>4974</v>
      </c>
      <c r="G16180" s="260" t="s">
        <v>2229</v>
      </c>
      <c r="H16180" s="265" t="s">
        <v>4736</v>
      </c>
      <c r="I16180" s="265" t="s">
        <v>188</v>
      </c>
      <c r="J16180" s="265">
        <v>-611.08000000000004</v>
      </c>
      <c r="K16180" s="83" t="str">
        <f>IFERROR(IFERROR(VLOOKUP(I16180,'DE-PARA'!B:D,3,0),VLOOKUP(I16180,'DE-PARA'!C:D,2,0)),"NÃO ENCONTRADO")</f>
        <v>Serviços</v>
      </c>
      <c r="L16180" s="50" t="str">
        <f>VLOOKUP(K16180,'Base -Receita-Despesa'!$B:$AS,1,FALSE)</f>
        <v>Serviços</v>
      </c>
    </row>
    <row r="16181" spans="1:12" x14ac:dyDescent="0.3">
      <c r="A16181" s="82" t="str">
        <f t="shared" si="506"/>
        <v>2019</v>
      </c>
      <c r="B16181" s="260" t="s">
        <v>2228</v>
      </c>
      <c r="C16181" s="261" t="s">
        <v>138</v>
      </c>
      <c r="D16181" s="74" t="str">
        <f t="shared" si="505"/>
        <v>nov/2019</v>
      </c>
      <c r="E16181" s="264">
        <v>43788</v>
      </c>
      <c r="F16181" s="260" t="s">
        <v>4975</v>
      </c>
      <c r="G16181" s="260" t="s">
        <v>2229</v>
      </c>
      <c r="H16181" s="265" t="s">
        <v>4736</v>
      </c>
      <c r="I16181" s="265" t="s">
        <v>179</v>
      </c>
      <c r="J16181" s="265">
        <v>-771.09</v>
      </c>
      <c r="K16181" s="83" t="str">
        <f>IFERROR(IFERROR(VLOOKUP(I16181,'DE-PARA'!B:D,3,0),VLOOKUP(I16181,'DE-PARA'!C:D,2,0)),"NÃO ENCONTRADO")</f>
        <v>Serviços</v>
      </c>
      <c r="L16181" s="50" t="str">
        <f>VLOOKUP(K16181,'Base -Receita-Despesa'!$B:$AS,1,FALSE)</f>
        <v>Serviços</v>
      </c>
    </row>
    <row r="16182" spans="1:12" x14ac:dyDescent="0.3">
      <c r="A16182" s="82" t="str">
        <f t="shared" si="506"/>
        <v>2019</v>
      </c>
      <c r="B16182" s="260" t="s">
        <v>2228</v>
      </c>
      <c r="C16182" s="261" t="s">
        <v>138</v>
      </c>
      <c r="D16182" s="74" t="str">
        <f t="shared" si="505"/>
        <v>nov/2019</v>
      </c>
      <c r="E16182" s="264">
        <v>43788</v>
      </c>
      <c r="F16182" s="260" t="s">
        <v>4976</v>
      </c>
      <c r="G16182" s="260" t="s">
        <v>2229</v>
      </c>
      <c r="H16182" s="265" t="s">
        <v>4736</v>
      </c>
      <c r="I16182" s="265" t="s">
        <v>179</v>
      </c>
      <c r="J16182" s="265">
        <v>-54.76</v>
      </c>
      <c r="K16182" s="83" t="str">
        <f>IFERROR(IFERROR(VLOOKUP(I16182,'DE-PARA'!B:D,3,0),VLOOKUP(I16182,'DE-PARA'!C:D,2,0)),"NÃO ENCONTRADO")</f>
        <v>Serviços</v>
      </c>
      <c r="L16182" s="50" t="str">
        <f>VLOOKUP(K16182,'Base -Receita-Despesa'!$B:$AS,1,FALSE)</f>
        <v>Serviços</v>
      </c>
    </row>
    <row r="16183" spans="1:12" x14ac:dyDescent="0.3">
      <c r="A16183" s="82" t="str">
        <f t="shared" si="506"/>
        <v>2019</v>
      </c>
      <c r="B16183" s="260" t="s">
        <v>2228</v>
      </c>
      <c r="C16183" s="261" t="s">
        <v>138</v>
      </c>
      <c r="D16183" s="74" t="str">
        <f t="shared" si="505"/>
        <v>nov/2019</v>
      </c>
      <c r="E16183" s="264">
        <v>43788</v>
      </c>
      <c r="F16183" s="260" t="s">
        <v>4977</v>
      </c>
      <c r="G16183" s="260" t="s">
        <v>2229</v>
      </c>
      <c r="H16183" s="265" t="s">
        <v>4743</v>
      </c>
      <c r="I16183" s="265" t="s">
        <v>145</v>
      </c>
      <c r="J16183" s="265">
        <v>-25.17</v>
      </c>
      <c r="K16183" s="83" t="str">
        <f>IFERROR(IFERROR(VLOOKUP(I16183,'DE-PARA'!B:D,3,0),VLOOKUP(I16183,'DE-PARA'!C:D,2,0)),"NÃO ENCONTRADO")</f>
        <v>Serviços</v>
      </c>
      <c r="L16183" s="50" t="str">
        <f>VLOOKUP(K16183,'Base -Receita-Despesa'!$B:$AS,1,FALSE)</f>
        <v>Serviços</v>
      </c>
    </row>
    <row r="16184" spans="1:12" x14ac:dyDescent="0.3">
      <c r="A16184" s="82" t="str">
        <f t="shared" si="506"/>
        <v>2019</v>
      </c>
      <c r="B16184" s="260" t="s">
        <v>2228</v>
      </c>
      <c r="C16184" s="261" t="s">
        <v>138</v>
      </c>
      <c r="D16184" s="74" t="str">
        <f t="shared" si="505"/>
        <v>nov/2019</v>
      </c>
      <c r="E16184" s="264">
        <v>43788</v>
      </c>
      <c r="F16184" s="260" t="s">
        <v>4978</v>
      </c>
      <c r="G16184" s="260" t="s">
        <v>2229</v>
      </c>
      <c r="H16184" s="265" t="s">
        <v>257</v>
      </c>
      <c r="I16184" s="265" t="s">
        <v>145</v>
      </c>
      <c r="J16184" s="265">
        <v>-14.6</v>
      </c>
      <c r="K16184" s="83" t="str">
        <f>IFERROR(IFERROR(VLOOKUP(I16184,'DE-PARA'!B:D,3,0),VLOOKUP(I16184,'DE-PARA'!C:D,2,0)),"NÃO ENCONTRADO")</f>
        <v>Serviços</v>
      </c>
      <c r="L16184" s="50" t="str">
        <f>VLOOKUP(K16184,'Base -Receita-Despesa'!$B:$AS,1,FALSE)</f>
        <v>Serviços</v>
      </c>
    </row>
    <row r="16185" spans="1:12" x14ac:dyDescent="0.3">
      <c r="A16185" s="82" t="str">
        <f t="shared" si="506"/>
        <v>2019</v>
      </c>
      <c r="B16185" s="260" t="s">
        <v>2228</v>
      </c>
      <c r="C16185" s="261" t="s">
        <v>138</v>
      </c>
      <c r="D16185" s="74" t="str">
        <f t="shared" si="505"/>
        <v>nov/2019</v>
      </c>
      <c r="E16185" s="264">
        <v>43788</v>
      </c>
      <c r="F16185" s="260" t="s">
        <v>4979</v>
      </c>
      <c r="G16185" s="260" t="s">
        <v>2229</v>
      </c>
      <c r="H16185" s="265" t="s">
        <v>4768</v>
      </c>
      <c r="I16185" s="265" t="s">
        <v>118</v>
      </c>
      <c r="J16185" s="265">
        <v>-987.29</v>
      </c>
      <c r="K16185" s="83" t="str">
        <f>IFERROR(IFERROR(VLOOKUP(I16185,'DE-PARA'!B:D,3,0),VLOOKUP(I16185,'DE-PARA'!C:D,2,0)),"NÃO ENCONTRADO")</f>
        <v>Serviços</v>
      </c>
      <c r="L16185" s="50" t="str">
        <f>VLOOKUP(K16185,'Base -Receita-Despesa'!$B:$AS,1,FALSE)</f>
        <v>Serviços</v>
      </c>
    </row>
    <row r="16186" spans="1:12" x14ac:dyDescent="0.3">
      <c r="A16186" s="82" t="str">
        <f t="shared" si="506"/>
        <v>2019</v>
      </c>
      <c r="B16186" s="260" t="s">
        <v>2228</v>
      </c>
      <c r="C16186" s="261" t="s">
        <v>138</v>
      </c>
      <c r="D16186" s="74" t="str">
        <f t="shared" si="505"/>
        <v>nov/2019</v>
      </c>
      <c r="E16186" s="264">
        <v>43788</v>
      </c>
      <c r="F16186" s="260" t="s">
        <v>4980</v>
      </c>
      <c r="G16186" s="260" t="s">
        <v>2229</v>
      </c>
      <c r="H16186" s="265" t="s">
        <v>2382</v>
      </c>
      <c r="I16186" s="265" t="s">
        <v>200</v>
      </c>
      <c r="J16186" s="265">
        <v>-69.38</v>
      </c>
      <c r="K16186" s="83" t="str">
        <f>IFERROR(IFERROR(VLOOKUP(I16186,'DE-PARA'!B:D,3,0),VLOOKUP(I16186,'DE-PARA'!C:D,2,0)),"NÃO ENCONTRADO")</f>
        <v>Serviços</v>
      </c>
      <c r="L16186" s="50" t="str">
        <f>VLOOKUP(K16186,'Base -Receita-Despesa'!$B:$AS,1,FALSE)</f>
        <v>Serviços</v>
      </c>
    </row>
    <row r="16187" spans="1:12" x14ac:dyDescent="0.3">
      <c r="A16187" s="82" t="str">
        <f t="shared" si="506"/>
        <v>2019</v>
      </c>
      <c r="B16187" s="260" t="s">
        <v>2228</v>
      </c>
      <c r="C16187" s="261" t="s">
        <v>138</v>
      </c>
      <c r="D16187" s="74" t="str">
        <f t="shared" si="505"/>
        <v>nov/2019</v>
      </c>
      <c r="E16187" s="264">
        <v>43788</v>
      </c>
      <c r="F16187" s="260">
        <v>144451</v>
      </c>
      <c r="G16187" s="260" t="s">
        <v>2229</v>
      </c>
      <c r="H16187" s="265" t="s">
        <v>4188</v>
      </c>
      <c r="I16187" s="265" t="s">
        <v>2183</v>
      </c>
      <c r="J16187" s="266">
        <v>-1587.83</v>
      </c>
      <c r="K16187" s="83" t="str">
        <f>IFERROR(IFERROR(VLOOKUP(I16187,'DE-PARA'!B:D,3,0),VLOOKUP(I16187,'DE-PARA'!C:D,2,0)),"NÃO ENCONTRADO")</f>
        <v>Materiais</v>
      </c>
      <c r="L16187" s="50" t="str">
        <f>VLOOKUP(K16187,'Base -Receita-Despesa'!$B:$AS,1,FALSE)</f>
        <v>Materiais</v>
      </c>
    </row>
    <row r="16188" spans="1:12" x14ac:dyDescent="0.3">
      <c r="A16188" s="82" t="str">
        <f t="shared" si="506"/>
        <v>2019</v>
      </c>
      <c r="B16188" s="260" t="s">
        <v>2228</v>
      </c>
      <c r="C16188" s="261" t="s">
        <v>138</v>
      </c>
      <c r="D16188" s="74" t="str">
        <f t="shared" si="505"/>
        <v>nov/2019</v>
      </c>
      <c r="E16188" s="264">
        <v>43788</v>
      </c>
      <c r="F16188" s="260" t="s">
        <v>1261</v>
      </c>
      <c r="G16188" s="260" t="s">
        <v>2229</v>
      </c>
      <c r="H16188" s="265" t="s">
        <v>879</v>
      </c>
      <c r="I16188" s="265" t="s">
        <v>135</v>
      </c>
      <c r="J16188" s="265">
        <v>-9.5</v>
      </c>
      <c r="K16188" s="83" t="str">
        <f>IFERROR(IFERROR(VLOOKUP(I16188,'DE-PARA'!B:D,3,0),VLOOKUP(I16188,'DE-PARA'!C:D,2,0)),"NÃO ENCONTRADO")</f>
        <v>Outras Saídas</v>
      </c>
      <c r="L16188" s="50" t="str">
        <f>VLOOKUP(K16188,'Base -Receita-Despesa'!$B:$AS,1,FALSE)</f>
        <v>Outras Saídas</v>
      </c>
    </row>
    <row r="16189" spans="1:12" x14ac:dyDescent="0.3">
      <c r="A16189" s="82" t="str">
        <f t="shared" si="506"/>
        <v>2019</v>
      </c>
      <c r="B16189" s="260" t="s">
        <v>2228</v>
      </c>
      <c r="C16189" s="261" t="s">
        <v>138</v>
      </c>
      <c r="D16189" s="74" t="str">
        <f t="shared" si="505"/>
        <v>nov/2019</v>
      </c>
      <c r="E16189" s="264">
        <v>43788</v>
      </c>
      <c r="F16189" s="260" t="s">
        <v>1261</v>
      </c>
      <c r="G16189" s="260" t="s">
        <v>2229</v>
      </c>
      <c r="H16189" s="265" t="s">
        <v>4866</v>
      </c>
      <c r="I16189" s="265" t="s">
        <v>135</v>
      </c>
      <c r="J16189" s="265">
        <v>-1</v>
      </c>
      <c r="K16189" s="83" t="str">
        <f>IFERROR(IFERROR(VLOOKUP(I16189,'DE-PARA'!B:D,3,0),VLOOKUP(I16189,'DE-PARA'!C:D,2,0)),"NÃO ENCONTRADO")</f>
        <v>Outras Saídas</v>
      </c>
      <c r="L16189" s="50" t="str">
        <f>VLOOKUP(K16189,'Base -Receita-Despesa'!$B:$AS,1,FALSE)</f>
        <v>Outras Saídas</v>
      </c>
    </row>
    <row r="16190" spans="1:12" x14ac:dyDescent="0.3">
      <c r="A16190" s="82" t="str">
        <f t="shared" si="506"/>
        <v>2019</v>
      </c>
      <c r="B16190" s="260" t="s">
        <v>2228</v>
      </c>
      <c r="C16190" s="261" t="s">
        <v>138</v>
      </c>
      <c r="D16190" s="74" t="str">
        <f t="shared" si="505"/>
        <v>nov/2019</v>
      </c>
      <c r="E16190" s="264">
        <v>43788</v>
      </c>
      <c r="F16190" s="260" t="s">
        <v>1070</v>
      </c>
      <c r="G16190" s="260" t="s">
        <v>2229</v>
      </c>
      <c r="H16190" s="265" t="s">
        <v>1071</v>
      </c>
      <c r="I16190" s="265" t="s">
        <v>2237</v>
      </c>
      <c r="J16190" s="266">
        <v>198362</v>
      </c>
      <c r="K16190" s="83" t="str">
        <f>IFERROR(IFERROR(VLOOKUP(I16190,'DE-PARA'!B:D,3,0),VLOOKUP(I16190,'DE-PARA'!C:D,2,0)),"NÃO ENCONTRADO")</f>
        <v>Entrada Conta Aplicação (+)</v>
      </c>
      <c r="L16190" s="50" t="str">
        <f>VLOOKUP(K16190,'Base -Receita-Despesa'!$B:$AS,1,FALSE)</f>
        <v>ENTRADA CONTA APLICAÇÃO (+)</v>
      </c>
    </row>
    <row r="16191" spans="1:12" x14ac:dyDescent="0.3">
      <c r="A16191" s="82" t="str">
        <f t="shared" si="506"/>
        <v>2019</v>
      </c>
      <c r="B16191" s="260" t="s">
        <v>2240</v>
      </c>
      <c r="C16191" s="261" t="s">
        <v>138</v>
      </c>
      <c r="D16191" s="74" t="str">
        <f t="shared" si="505"/>
        <v>nov/2019</v>
      </c>
      <c r="E16191" s="264">
        <v>43789</v>
      </c>
      <c r="F16191" s="260" t="s">
        <v>1261</v>
      </c>
      <c r="G16191" s="260" t="s">
        <v>2229</v>
      </c>
      <c r="H16191" s="265" t="s">
        <v>2338</v>
      </c>
      <c r="I16191" s="265" t="s">
        <v>135</v>
      </c>
      <c r="J16191" s="265">
        <v>-0.16</v>
      </c>
      <c r="K16191" s="83" t="str">
        <f>IFERROR(IFERROR(VLOOKUP(I16191,'DE-PARA'!B:D,3,0),VLOOKUP(I16191,'DE-PARA'!C:D,2,0)),"NÃO ENCONTRADO")</f>
        <v>Outras Saídas</v>
      </c>
      <c r="L16191" s="50" t="str">
        <f>VLOOKUP(K16191,'Base -Receita-Despesa'!$B:$AS,1,FALSE)</f>
        <v>Outras Saídas</v>
      </c>
    </row>
    <row r="16192" spans="1:12" x14ac:dyDescent="0.3">
      <c r="A16192" s="82" t="str">
        <f t="shared" si="506"/>
        <v>2019</v>
      </c>
      <c r="B16192" s="260" t="s">
        <v>2240</v>
      </c>
      <c r="C16192" s="261" t="s">
        <v>138</v>
      </c>
      <c r="D16192" s="74" t="str">
        <f t="shared" si="505"/>
        <v>nov/2019</v>
      </c>
      <c r="E16192" s="264">
        <v>43789</v>
      </c>
      <c r="F16192" s="260" t="s">
        <v>1261</v>
      </c>
      <c r="G16192" s="260" t="s">
        <v>2229</v>
      </c>
      <c r="H16192" s="265" t="s">
        <v>1071</v>
      </c>
      <c r="I16192" s="265" t="s">
        <v>2237</v>
      </c>
      <c r="J16192" s="265">
        <v>0.16</v>
      </c>
      <c r="K16192" s="83" t="str">
        <f>IFERROR(IFERROR(VLOOKUP(I16192,'DE-PARA'!B:D,3,0),VLOOKUP(I16192,'DE-PARA'!C:D,2,0)),"NÃO ENCONTRADO")</f>
        <v>Entrada Conta Aplicação (+)</v>
      </c>
      <c r="L16192" s="50" t="str">
        <f>VLOOKUP(K16192,'Base -Receita-Despesa'!$B:$AS,1,FALSE)</f>
        <v>ENTRADA CONTA APLICAÇÃO (+)</v>
      </c>
    </row>
    <row r="16193" spans="1:12" x14ac:dyDescent="0.3">
      <c r="A16193" s="82" t="str">
        <f t="shared" si="506"/>
        <v>2019</v>
      </c>
      <c r="B16193" s="260" t="s">
        <v>2228</v>
      </c>
      <c r="C16193" s="261" t="s">
        <v>138</v>
      </c>
      <c r="D16193" s="74" t="str">
        <f t="shared" si="505"/>
        <v>nov/2019</v>
      </c>
      <c r="E16193" s="264">
        <v>43789</v>
      </c>
      <c r="F16193" s="260">
        <v>144451</v>
      </c>
      <c r="G16193" s="260" t="s">
        <v>2229</v>
      </c>
      <c r="H16193" s="265" t="s">
        <v>4188</v>
      </c>
      <c r="I16193" s="280" t="s">
        <v>2183</v>
      </c>
      <c r="J16193" s="266">
        <v>1587.83</v>
      </c>
      <c r="K16193" s="83" t="str">
        <f>IFERROR(IFERROR(VLOOKUP(I16193,'DE-PARA'!B:D,3,0),VLOOKUP(I16193,'DE-PARA'!C:D,2,0)),"NÃO ENCONTRADO")</f>
        <v>Materiais</v>
      </c>
      <c r="L16193" s="50" t="str">
        <f>VLOOKUP(K16193,'Base -Receita-Despesa'!$B:$AS,1,FALSE)</f>
        <v>Materiais</v>
      </c>
    </row>
    <row r="16194" spans="1:12" x14ac:dyDescent="0.3">
      <c r="A16194" s="82" t="str">
        <f t="shared" si="506"/>
        <v>2019</v>
      </c>
      <c r="B16194" s="260" t="s">
        <v>2228</v>
      </c>
      <c r="C16194" s="261" t="s">
        <v>138</v>
      </c>
      <c r="D16194" s="74" t="str">
        <f t="shared" si="505"/>
        <v>nov/2019</v>
      </c>
      <c r="E16194" s="264">
        <v>43789</v>
      </c>
      <c r="F16194" s="260">
        <v>6661960</v>
      </c>
      <c r="G16194" s="260" t="s">
        <v>2229</v>
      </c>
      <c r="H16194" s="265" t="s">
        <v>516</v>
      </c>
      <c r="I16194" s="265" t="s">
        <v>4981</v>
      </c>
      <c r="J16194" s="266">
        <v>-3145.23</v>
      </c>
      <c r="K16194" s="83" t="str">
        <f>IFERROR(IFERROR(VLOOKUP(I16194,'DE-PARA'!B:D,3,0),VLOOKUP(I16194,'DE-PARA'!C:D,2,0)),"NÃO ENCONTRADO")</f>
        <v>Concessionárias (água, luz e telefone)</v>
      </c>
      <c r="L16194" s="50" t="str">
        <f>VLOOKUP(K16194,'Base -Receita-Despesa'!$B:$AS,1,FALSE)</f>
        <v>Concessionárias (água, luz e telefone)</v>
      </c>
    </row>
    <row r="16195" spans="1:12" x14ac:dyDescent="0.3">
      <c r="A16195" s="82" t="str">
        <f t="shared" si="506"/>
        <v>2019</v>
      </c>
      <c r="B16195" s="260" t="s">
        <v>2228</v>
      </c>
      <c r="C16195" s="261" t="s">
        <v>138</v>
      </c>
      <c r="D16195" s="74" t="str">
        <f t="shared" si="505"/>
        <v>nov/2019</v>
      </c>
      <c r="E16195" s="264">
        <v>43789</v>
      </c>
      <c r="F16195" s="260">
        <v>6661959</v>
      </c>
      <c r="G16195" s="260" t="s">
        <v>2229</v>
      </c>
      <c r="H16195" s="265" t="s">
        <v>516</v>
      </c>
      <c r="I16195" s="265" t="s">
        <v>4981</v>
      </c>
      <c r="J16195" s="266">
        <v>-2050.1999999999998</v>
      </c>
      <c r="K16195" s="83" t="str">
        <f>IFERROR(IFERROR(VLOOKUP(I16195,'DE-PARA'!B:D,3,0),VLOOKUP(I16195,'DE-PARA'!C:D,2,0)),"NÃO ENCONTRADO")</f>
        <v>Concessionárias (água, luz e telefone)</v>
      </c>
      <c r="L16195" s="50" t="str">
        <f>VLOOKUP(K16195,'Base -Receita-Despesa'!$B:$AS,1,FALSE)</f>
        <v>Concessionárias (água, luz e telefone)</v>
      </c>
    </row>
    <row r="16196" spans="1:12" x14ac:dyDescent="0.3">
      <c r="A16196" s="82" t="str">
        <f t="shared" si="506"/>
        <v>2019</v>
      </c>
      <c r="B16196" s="260" t="s">
        <v>2228</v>
      </c>
      <c r="C16196" s="261" t="s">
        <v>138</v>
      </c>
      <c r="D16196" s="74" t="str">
        <f t="shared" ref="D16196:D16259" si="507">TEXT(E16196,"mmm/aaaa")</f>
        <v>nov/2019</v>
      </c>
      <c r="E16196" s="264">
        <v>43789</v>
      </c>
      <c r="F16196" s="260" t="s">
        <v>4565</v>
      </c>
      <c r="G16196" s="260" t="s">
        <v>2229</v>
      </c>
      <c r="H16196" s="265" t="s">
        <v>4982</v>
      </c>
      <c r="I16196" s="270" t="s">
        <v>194</v>
      </c>
      <c r="J16196" s="266">
        <v>-25552.82</v>
      </c>
      <c r="K16196" s="83" t="str">
        <f>IFERROR(IFERROR(VLOOKUP(I16196,'DE-PARA'!B:D,3,0),VLOOKUP(I16196,'DE-PARA'!C:D,2,0)),"NÃO ENCONTRADO")</f>
        <v>Encargos sobre Folha de Pagamento</v>
      </c>
      <c r="L16196" s="50" t="str">
        <f>VLOOKUP(K16196,'Base -Receita-Despesa'!$B:$AS,1,FALSE)</f>
        <v>Encargos sobre Folha de Pagamento</v>
      </c>
    </row>
    <row r="16197" spans="1:12" x14ac:dyDescent="0.3">
      <c r="A16197" s="82" t="str">
        <f t="shared" si="506"/>
        <v>2019</v>
      </c>
      <c r="B16197" s="260" t="s">
        <v>2228</v>
      </c>
      <c r="C16197" s="261" t="s">
        <v>138</v>
      </c>
      <c r="D16197" s="74" t="str">
        <f t="shared" si="507"/>
        <v>nov/2019</v>
      </c>
      <c r="E16197" s="264">
        <v>43789</v>
      </c>
      <c r="F16197" s="260" t="s">
        <v>4542</v>
      </c>
      <c r="G16197" s="260" t="s">
        <v>2229</v>
      </c>
      <c r="H16197" s="265" t="s">
        <v>4983</v>
      </c>
      <c r="I16197" s="265" t="s">
        <v>194</v>
      </c>
      <c r="J16197" s="266">
        <v>-5067.2</v>
      </c>
      <c r="K16197" s="83" t="str">
        <f>IFERROR(IFERROR(VLOOKUP(I16197,'DE-PARA'!B:D,3,0),VLOOKUP(I16197,'DE-PARA'!C:D,2,0)),"NÃO ENCONTRADO")</f>
        <v>Encargos sobre Folha de Pagamento</v>
      </c>
      <c r="L16197" s="50" t="str">
        <f>VLOOKUP(K16197,'Base -Receita-Despesa'!$B:$AS,1,FALSE)</f>
        <v>Encargos sobre Folha de Pagamento</v>
      </c>
    </row>
    <row r="16198" spans="1:12" x14ac:dyDescent="0.3">
      <c r="A16198" s="82" t="str">
        <f t="shared" si="506"/>
        <v>2019</v>
      </c>
      <c r="B16198" s="260" t="s">
        <v>2228</v>
      </c>
      <c r="C16198" s="261" t="s">
        <v>138</v>
      </c>
      <c r="D16198" s="74" t="str">
        <f t="shared" si="507"/>
        <v>nov/2019</v>
      </c>
      <c r="E16198" s="264">
        <v>43789</v>
      </c>
      <c r="F16198" s="260">
        <v>19375</v>
      </c>
      <c r="G16198" s="260" t="s">
        <v>2229</v>
      </c>
      <c r="H16198" s="270" t="s">
        <v>4591</v>
      </c>
      <c r="I16198" s="270" t="s">
        <v>151</v>
      </c>
      <c r="J16198" s="265">
        <v>-420</v>
      </c>
      <c r="K16198" s="83" t="str">
        <f>IFERROR(IFERROR(VLOOKUP(I16198,'DE-PARA'!B:D,3,0),VLOOKUP(I16198,'DE-PARA'!C:D,2,0)),"NÃO ENCONTRADO")</f>
        <v>Concessionárias (água, luz e telefone)</v>
      </c>
      <c r="L16198" s="50" t="str">
        <f>VLOOKUP(K16198,'Base -Receita-Despesa'!$B:$AS,1,FALSE)</f>
        <v>Concessionárias (água, luz e telefone)</v>
      </c>
    </row>
    <row r="16199" spans="1:12" x14ac:dyDescent="0.3">
      <c r="A16199" s="82" t="str">
        <f t="shared" si="506"/>
        <v>2019</v>
      </c>
      <c r="B16199" s="260" t="s">
        <v>2228</v>
      </c>
      <c r="C16199" s="261" t="s">
        <v>138</v>
      </c>
      <c r="D16199" s="74" t="str">
        <f t="shared" si="507"/>
        <v>nov/2019</v>
      </c>
      <c r="E16199" s="264">
        <v>43789</v>
      </c>
      <c r="F16199" s="260" t="s">
        <v>4984</v>
      </c>
      <c r="G16199" s="260" t="s">
        <v>2229</v>
      </c>
      <c r="H16199" s="265" t="s">
        <v>2673</v>
      </c>
      <c r="I16199" s="265" t="s">
        <v>130</v>
      </c>
      <c r="J16199" s="266">
        <v>-3594.17</v>
      </c>
      <c r="K16199" s="83" t="str">
        <f>IFERROR(IFERROR(VLOOKUP(I16199,'DE-PARA'!B:D,3,0),VLOOKUP(I16199,'DE-PARA'!C:D,2,0)),"NÃO ENCONTRADO")</f>
        <v>Rescisões Trabalhistas</v>
      </c>
      <c r="L16199" s="50" t="str">
        <f>VLOOKUP(K16199,'Base -Receita-Despesa'!$B:$AS,1,FALSE)</f>
        <v>Rescisões Trabalhistas</v>
      </c>
    </row>
    <row r="16200" spans="1:12" x14ac:dyDescent="0.3">
      <c r="A16200" s="82" t="str">
        <f t="shared" si="506"/>
        <v>2019</v>
      </c>
      <c r="B16200" s="260" t="s">
        <v>2228</v>
      </c>
      <c r="C16200" s="261" t="s">
        <v>138</v>
      </c>
      <c r="D16200" s="74" t="str">
        <f t="shared" si="507"/>
        <v>nov/2019</v>
      </c>
      <c r="E16200" s="264">
        <v>43789</v>
      </c>
      <c r="F16200" s="260" t="s">
        <v>4984</v>
      </c>
      <c r="G16200" s="260" t="s">
        <v>2229</v>
      </c>
      <c r="H16200" s="265" t="s">
        <v>4401</v>
      </c>
      <c r="I16200" s="265" t="s">
        <v>130</v>
      </c>
      <c r="J16200" s="266">
        <v>-4100.41</v>
      </c>
      <c r="K16200" s="83" t="str">
        <f>IFERROR(IFERROR(VLOOKUP(I16200,'DE-PARA'!B:D,3,0),VLOOKUP(I16200,'DE-PARA'!C:D,2,0)),"NÃO ENCONTRADO")</f>
        <v>Rescisões Trabalhistas</v>
      </c>
      <c r="L16200" s="50" t="str">
        <f>VLOOKUP(K16200,'Base -Receita-Despesa'!$B:$AS,1,FALSE)</f>
        <v>Rescisões Trabalhistas</v>
      </c>
    </row>
    <row r="16201" spans="1:12" x14ac:dyDescent="0.3">
      <c r="A16201" s="82" t="str">
        <f t="shared" si="506"/>
        <v>2019</v>
      </c>
      <c r="B16201" s="260" t="s">
        <v>2228</v>
      </c>
      <c r="C16201" s="261" t="s">
        <v>138</v>
      </c>
      <c r="D16201" s="74" t="str">
        <f t="shared" si="507"/>
        <v>nov/2019</v>
      </c>
      <c r="E16201" s="264">
        <v>43789</v>
      </c>
      <c r="F16201" s="260" t="s">
        <v>4539</v>
      </c>
      <c r="G16201" s="260" t="s">
        <v>2229</v>
      </c>
      <c r="H16201" s="265" t="s">
        <v>4985</v>
      </c>
      <c r="I16201" s="265" t="s">
        <v>195</v>
      </c>
      <c r="J16201" s="266">
        <v>-186624.26</v>
      </c>
      <c r="K16201" s="83" t="str">
        <f>IFERROR(IFERROR(VLOOKUP(I16201,'DE-PARA'!B:D,3,0),VLOOKUP(I16201,'DE-PARA'!C:D,2,0)),"NÃO ENCONTRADO")</f>
        <v>Encargos sobre Folha de Pagamento</v>
      </c>
      <c r="L16201" s="50" t="str">
        <f>VLOOKUP(K16201,'Base -Receita-Despesa'!$B:$AS,1,FALSE)</f>
        <v>Encargos sobre Folha de Pagamento</v>
      </c>
    </row>
    <row r="16202" spans="1:12" x14ac:dyDescent="0.3">
      <c r="A16202" s="82" t="str">
        <f t="shared" si="506"/>
        <v>2019</v>
      </c>
      <c r="B16202" s="260" t="s">
        <v>2228</v>
      </c>
      <c r="C16202" s="261" t="s">
        <v>138</v>
      </c>
      <c r="D16202" s="74" t="str">
        <f t="shared" si="507"/>
        <v>nov/2019</v>
      </c>
      <c r="E16202" s="264">
        <v>43789</v>
      </c>
      <c r="F16202" s="260" t="s">
        <v>3376</v>
      </c>
      <c r="G16202" s="260" t="s">
        <v>2229</v>
      </c>
      <c r="H16202" s="265" t="s">
        <v>2673</v>
      </c>
      <c r="I16202" s="265" t="s">
        <v>130</v>
      </c>
      <c r="J16202" s="266">
        <v>-6588.74</v>
      </c>
      <c r="K16202" s="83" t="str">
        <f>IFERROR(IFERROR(VLOOKUP(I16202,'DE-PARA'!B:D,3,0),VLOOKUP(I16202,'DE-PARA'!C:D,2,0)),"NÃO ENCONTRADO")</f>
        <v>Rescisões Trabalhistas</v>
      </c>
      <c r="L16202" s="50" t="str">
        <f>VLOOKUP(K16202,'Base -Receita-Despesa'!$B:$AS,1,FALSE)</f>
        <v>Rescisões Trabalhistas</v>
      </c>
    </row>
    <row r="16203" spans="1:12" x14ac:dyDescent="0.3">
      <c r="A16203" s="82" t="str">
        <f t="shared" si="506"/>
        <v>2019</v>
      </c>
      <c r="B16203" s="260" t="s">
        <v>2228</v>
      </c>
      <c r="C16203" s="261" t="s">
        <v>138</v>
      </c>
      <c r="D16203" s="74" t="str">
        <f t="shared" si="507"/>
        <v>nov/2019</v>
      </c>
      <c r="E16203" s="264">
        <v>43789</v>
      </c>
      <c r="F16203" s="260">
        <v>179</v>
      </c>
      <c r="G16203" s="260" t="s">
        <v>2229</v>
      </c>
      <c r="H16203" s="265" t="s">
        <v>4736</v>
      </c>
      <c r="I16203" s="280" t="s">
        <v>179</v>
      </c>
      <c r="J16203" s="266">
        <v>-43871.79</v>
      </c>
      <c r="K16203" s="83" t="str">
        <f>IFERROR(IFERROR(VLOOKUP(I16203,'DE-PARA'!B:D,3,0),VLOOKUP(I16203,'DE-PARA'!C:D,2,0)),"NÃO ENCONTRADO")</f>
        <v>Serviços</v>
      </c>
      <c r="L16203" s="50" t="str">
        <f>VLOOKUP(K16203,'Base -Receita-Despesa'!$B:$AS,1,FALSE)</f>
        <v>Serviços</v>
      </c>
    </row>
    <row r="16204" spans="1:12" x14ac:dyDescent="0.3">
      <c r="A16204" s="82" t="str">
        <f t="shared" si="506"/>
        <v>2019</v>
      </c>
      <c r="B16204" s="260" t="s">
        <v>2228</v>
      </c>
      <c r="C16204" s="261" t="s">
        <v>138</v>
      </c>
      <c r="D16204" s="74" t="str">
        <f t="shared" si="507"/>
        <v>nov/2019</v>
      </c>
      <c r="E16204" s="264">
        <v>43789</v>
      </c>
      <c r="F16204" s="260">
        <v>170</v>
      </c>
      <c r="G16204" s="260" t="s">
        <v>2229</v>
      </c>
      <c r="H16204" s="265" t="s">
        <v>4736</v>
      </c>
      <c r="I16204" s="265" t="s">
        <v>188</v>
      </c>
      <c r="J16204" s="266">
        <v>-32526.75</v>
      </c>
      <c r="K16204" s="83" t="str">
        <f>IFERROR(IFERROR(VLOOKUP(I16204,'DE-PARA'!B:D,3,0),VLOOKUP(I16204,'DE-PARA'!C:D,2,0)),"NÃO ENCONTRADO")</f>
        <v>Serviços</v>
      </c>
      <c r="L16204" s="50" t="str">
        <f>VLOOKUP(K16204,'Base -Receita-Despesa'!$B:$AS,1,FALSE)</f>
        <v>Serviços</v>
      </c>
    </row>
    <row r="16205" spans="1:12" x14ac:dyDescent="0.3">
      <c r="A16205" s="82" t="str">
        <f t="shared" si="506"/>
        <v>2019</v>
      </c>
      <c r="B16205" s="260" t="s">
        <v>2228</v>
      </c>
      <c r="C16205" s="261" t="s">
        <v>138</v>
      </c>
      <c r="D16205" s="74" t="str">
        <f t="shared" si="507"/>
        <v>nov/2019</v>
      </c>
      <c r="E16205" s="264">
        <v>43789</v>
      </c>
      <c r="F16205" s="260">
        <v>2506767</v>
      </c>
      <c r="G16205" s="260" t="s">
        <v>2229</v>
      </c>
      <c r="H16205" s="265" t="s">
        <v>2392</v>
      </c>
      <c r="I16205" s="280" t="s">
        <v>145</v>
      </c>
      <c r="J16205" s="266">
        <v>-4355.25</v>
      </c>
      <c r="K16205" s="83" t="str">
        <f>IFERROR(IFERROR(VLOOKUP(I16205,'DE-PARA'!B:D,3,0),VLOOKUP(I16205,'DE-PARA'!C:D,2,0)),"NÃO ENCONTRADO")</f>
        <v>Serviços</v>
      </c>
      <c r="L16205" s="50" t="str">
        <f>VLOOKUP(K16205,'Base -Receita-Despesa'!$B:$AS,1,FALSE)</f>
        <v>Serviços</v>
      </c>
    </row>
    <row r="16206" spans="1:12" x14ac:dyDescent="0.3">
      <c r="A16206" s="82" t="str">
        <f t="shared" si="506"/>
        <v>2019</v>
      </c>
      <c r="B16206" s="260" t="s">
        <v>2228</v>
      </c>
      <c r="C16206" s="261" t="s">
        <v>138</v>
      </c>
      <c r="D16206" s="74" t="str">
        <f t="shared" si="507"/>
        <v>nov/2019</v>
      </c>
      <c r="E16206" s="264">
        <v>43789</v>
      </c>
      <c r="F16206" s="260">
        <v>144451</v>
      </c>
      <c r="G16206" s="260" t="s">
        <v>2229</v>
      </c>
      <c r="H16206" s="265" t="s">
        <v>4188</v>
      </c>
      <c r="I16206" s="280" t="s">
        <v>2183</v>
      </c>
      <c r="J16206" s="266">
        <v>-1587.83</v>
      </c>
      <c r="K16206" s="83" t="str">
        <f>IFERROR(IFERROR(VLOOKUP(I16206,'DE-PARA'!B:D,3,0),VLOOKUP(I16206,'DE-PARA'!C:D,2,0)),"NÃO ENCONTRADO")</f>
        <v>Materiais</v>
      </c>
      <c r="L16206" s="50" t="str">
        <f>VLOOKUP(K16206,'Base -Receita-Despesa'!$B:$AS,1,FALSE)</f>
        <v>Materiais</v>
      </c>
    </row>
    <row r="16207" spans="1:12" x14ac:dyDescent="0.3">
      <c r="A16207" s="82" t="str">
        <f t="shared" si="506"/>
        <v>2019</v>
      </c>
      <c r="B16207" s="260" t="s">
        <v>2228</v>
      </c>
      <c r="C16207" s="261" t="s">
        <v>138</v>
      </c>
      <c r="D16207" s="74" t="str">
        <f t="shared" si="507"/>
        <v>nov/2019</v>
      </c>
      <c r="E16207" s="264">
        <v>43789</v>
      </c>
      <c r="F16207" s="260">
        <v>5442</v>
      </c>
      <c r="G16207" s="260" t="s">
        <v>2229</v>
      </c>
      <c r="H16207" s="280" t="s">
        <v>4799</v>
      </c>
      <c r="I16207" s="265" t="s">
        <v>2182</v>
      </c>
      <c r="J16207" s="265">
        <v>-358.8</v>
      </c>
      <c r="K16207" s="83" t="str">
        <f>IFERROR(IFERROR(VLOOKUP(I16207,'DE-PARA'!B:D,3,0),VLOOKUP(I16207,'DE-PARA'!C:D,2,0)),"NÃO ENCONTRADO")</f>
        <v>Materiais</v>
      </c>
      <c r="L16207" s="50" t="str">
        <f>VLOOKUP(K16207,'Base -Receita-Despesa'!$B:$AS,1,FALSE)</f>
        <v>Materiais</v>
      </c>
    </row>
    <row r="16208" spans="1:12" x14ac:dyDescent="0.3">
      <c r="A16208" s="82" t="str">
        <f t="shared" si="506"/>
        <v>2019</v>
      </c>
      <c r="B16208" s="260" t="s">
        <v>2228</v>
      </c>
      <c r="C16208" s="261" t="s">
        <v>138</v>
      </c>
      <c r="D16208" s="74" t="str">
        <f t="shared" si="507"/>
        <v>nov/2019</v>
      </c>
      <c r="E16208" s="264">
        <v>43789</v>
      </c>
      <c r="F16208" s="262" t="s">
        <v>4517</v>
      </c>
      <c r="G16208" s="260" t="s">
        <v>2229</v>
      </c>
      <c r="H16208" s="270" t="s">
        <v>4986</v>
      </c>
      <c r="I16208" s="270" t="s">
        <v>2209</v>
      </c>
      <c r="J16208" s="265">
        <v>-304.3</v>
      </c>
      <c r="K16208" s="83" t="str">
        <f>IFERROR(IFERROR(VLOOKUP(I16208,'DE-PARA'!B:D,3,0),VLOOKUP(I16208,'DE-PARA'!C:D,2,0)),"NÃO ENCONTRADO")</f>
        <v>Despesas com Viagens</v>
      </c>
      <c r="L16208" s="50" t="str">
        <f>VLOOKUP(K16208,'Base -Receita-Despesa'!$B:$AS,1,FALSE)</f>
        <v>Despesas com Viagens</v>
      </c>
    </row>
    <row r="16209" spans="1:12" x14ac:dyDescent="0.3">
      <c r="A16209" s="82" t="str">
        <f t="shared" si="506"/>
        <v>2019</v>
      </c>
      <c r="B16209" s="260" t="s">
        <v>2228</v>
      </c>
      <c r="C16209" s="261" t="s">
        <v>138</v>
      </c>
      <c r="D16209" s="74" t="str">
        <f t="shared" si="507"/>
        <v>nov/2019</v>
      </c>
      <c r="E16209" s="264">
        <v>43789</v>
      </c>
      <c r="F16209" s="260">
        <v>107298</v>
      </c>
      <c r="G16209" s="260" t="s">
        <v>2229</v>
      </c>
      <c r="H16209" s="265" t="s">
        <v>4783</v>
      </c>
      <c r="I16209" s="265" t="s">
        <v>2192</v>
      </c>
      <c r="J16209" s="266">
        <v>-5706.43</v>
      </c>
      <c r="K16209" s="83" t="str">
        <f>IFERROR(IFERROR(VLOOKUP(I16209,'DE-PARA'!B:D,3,0),VLOOKUP(I16209,'DE-PARA'!C:D,2,0)),"NÃO ENCONTRADO")</f>
        <v>Materiais</v>
      </c>
      <c r="L16209" s="50" t="str">
        <f>VLOOKUP(K16209,'Base -Receita-Despesa'!$B:$AS,1,FALSE)</f>
        <v>Materiais</v>
      </c>
    </row>
    <row r="16210" spans="1:12" x14ac:dyDescent="0.3">
      <c r="A16210" s="82" t="str">
        <f t="shared" si="506"/>
        <v>2019</v>
      </c>
      <c r="B16210" s="260" t="s">
        <v>2228</v>
      </c>
      <c r="C16210" s="261" t="s">
        <v>138</v>
      </c>
      <c r="D16210" s="74" t="str">
        <f t="shared" si="507"/>
        <v>nov/2019</v>
      </c>
      <c r="E16210" s="264">
        <v>43789</v>
      </c>
      <c r="F16210" s="260" t="s">
        <v>3376</v>
      </c>
      <c r="G16210" s="260" t="s">
        <v>2229</v>
      </c>
      <c r="H16210" s="270" t="s">
        <v>4401</v>
      </c>
      <c r="I16210" s="270" t="s">
        <v>130</v>
      </c>
      <c r="J16210" s="266">
        <v>-4763.6000000000004</v>
      </c>
      <c r="K16210" s="83" t="str">
        <f>IFERROR(IFERROR(VLOOKUP(I16210,'DE-PARA'!B:D,3,0),VLOOKUP(I16210,'DE-PARA'!C:D,2,0)),"NÃO ENCONTRADO")</f>
        <v>Rescisões Trabalhistas</v>
      </c>
      <c r="L16210" s="50" t="str">
        <f>VLOOKUP(K16210,'Base -Receita-Despesa'!$B:$AS,1,FALSE)</f>
        <v>Rescisões Trabalhistas</v>
      </c>
    </row>
    <row r="16211" spans="1:12" x14ac:dyDescent="0.3">
      <c r="A16211" s="82" t="str">
        <f t="shared" si="506"/>
        <v>2019</v>
      </c>
      <c r="B16211" s="260" t="s">
        <v>2228</v>
      </c>
      <c r="C16211" s="261" t="s">
        <v>138</v>
      </c>
      <c r="D16211" s="74" t="str">
        <f t="shared" si="507"/>
        <v>nov/2019</v>
      </c>
      <c r="E16211" s="264">
        <v>43789</v>
      </c>
      <c r="F16211" s="260" t="s">
        <v>1261</v>
      </c>
      <c r="G16211" s="260" t="s">
        <v>2229</v>
      </c>
      <c r="H16211" s="265" t="s">
        <v>2250</v>
      </c>
      <c r="I16211" s="265" t="s">
        <v>135</v>
      </c>
      <c r="J16211" s="265">
        <v>-9.5</v>
      </c>
      <c r="K16211" s="83" t="str">
        <f>IFERROR(IFERROR(VLOOKUP(I16211,'DE-PARA'!B:D,3,0),VLOOKUP(I16211,'DE-PARA'!C:D,2,0)),"NÃO ENCONTRADO")</f>
        <v>Outras Saídas</v>
      </c>
      <c r="L16211" s="50" t="str">
        <f>VLOOKUP(K16211,'Base -Receita-Despesa'!$B:$AS,1,FALSE)</f>
        <v>Outras Saídas</v>
      </c>
    </row>
    <row r="16212" spans="1:12" x14ac:dyDescent="0.3">
      <c r="A16212" s="82" t="str">
        <f t="shared" si="506"/>
        <v>2019</v>
      </c>
      <c r="B16212" s="260" t="s">
        <v>2228</v>
      </c>
      <c r="C16212" s="261" t="s">
        <v>138</v>
      </c>
      <c r="D16212" s="74" t="str">
        <f t="shared" si="507"/>
        <v>nov/2019</v>
      </c>
      <c r="E16212" s="264">
        <v>43789</v>
      </c>
      <c r="F16212" s="260" t="s">
        <v>1261</v>
      </c>
      <c r="G16212" s="260" t="s">
        <v>2229</v>
      </c>
      <c r="H16212" s="265" t="s">
        <v>2250</v>
      </c>
      <c r="I16212" s="265" t="s">
        <v>135</v>
      </c>
      <c r="J16212" s="265">
        <v>-9.5</v>
      </c>
      <c r="K16212" s="83" t="str">
        <f>IFERROR(IFERROR(VLOOKUP(I16212,'DE-PARA'!B:D,3,0),VLOOKUP(I16212,'DE-PARA'!C:D,2,0)),"NÃO ENCONTRADO")</f>
        <v>Outras Saídas</v>
      </c>
      <c r="L16212" s="50" t="str">
        <f>VLOOKUP(K16212,'Base -Receita-Despesa'!$B:$AS,1,FALSE)</f>
        <v>Outras Saídas</v>
      </c>
    </row>
    <row r="16213" spans="1:12" x14ac:dyDescent="0.3">
      <c r="A16213" s="82" t="str">
        <f t="shared" si="506"/>
        <v>2019</v>
      </c>
      <c r="B16213" s="260" t="s">
        <v>2228</v>
      </c>
      <c r="C16213" s="261" t="s">
        <v>138</v>
      </c>
      <c r="D16213" s="74" t="str">
        <f t="shared" si="507"/>
        <v>nov/2019</v>
      </c>
      <c r="E16213" s="264">
        <v>43789</v>
      </c>
      <c r="F16213" s="260" t="s">
        <v>1261</v>
      </c>
      <c r="G16213" s="260" t="s">
        <v>2229</v>
      </c>
      <c r="H16213" s="265" t="s">
        <v>2250</v>
      </c>
      <c r="I16213" s="265" t="s">
        <v>135</v>
      </c>
      <c r="J16213" s="265">
        <v>-9.5</v>
      </c>
      <c r="K16213" s="83" t="str">
        <f>IFERROR(IFERROR(VLOOKUP(I16213,'DE-PARA'!B:D,3,0),VLOOKUP(I16213,'DE-PARA'!C:D,2,0)),"NÃO ENCONTRADO")</f>
        <v>Outras Saídas</v>
      </c>
      <c r="L16213" s="50" t="str">
        <f>VLOOKUP(K16213,'Base -Receita-Despesa'!$B:$AS,1,FALSE)</f>
        <v>Outras Saídas</v>
      </c>
    </row>
    <row r="16214" spans="1:12" x14ac:dyDescent="0.3">
      <c r="A16214" s="82" t="str">
        <f t="shared" si="506"/>
        <v>2019</v>
      </c>
      <c r="B16214" s="260" t="s">
        <v>2228</v>
      </c>
      <c r="C16214" s="261" t="s">
        <v>138</v>
      </c>
      <c r="D16214" s="74" t="str">
        <f t="shared" si="507"/>
        <v>nov/2019</v>
      </c>
      <c r="E16214" s="264">
        <v>43789</v>
      </c>
      <c r="F16214" s="260" t="s">
        <v>1261</v>
      </c>
      <c r="G16214" s="260" t="s">
        <v>2229</v>
      </c>
      <c r="H16214" s="265" t="s">
        <v>2250</v>
      </c>
      <c r="I16214" s="265" t="s">
        <v>135</v>
      </c>
      <c r="J16214" s="265">
        <v>-9.5</v>
      </c>
      <c r="K16214" s="83" t="str">
        <f>IFERROR(IFERROR(VLOOKUP(I16214,'DE-PARA'!B:D,3,0),VLOOKUP(I16214,'DE-PARA'!C:D,2,0)),"NÃO ENCONTRADO")</f>
        <v>Outras Saídas</v>
      </c>
      <c r="L16214" s="50" t="str">
        <f>VLOOKUP(K16214,'Base -Receita-Despesa'!$B:$AS,1,FALSE)</f>
        <v>Outras Saídas</v>
      </c>
    </row>
    <row r="16215" spans="1:12" x14ac:dyDescent="0.3">
      <c r="A16215" s="82" t="str">
        <f t="shared" si="506"/>
        <v>2019</v>
      </c>
      <c r="B16215" s="260" t="s">
        <v>2228</v>
      </c>
      <c r="C16215" s="261" t="s">
        <v>138</v>
      </c>
      <c r="D16215" s="74" t="str">
        <f t="shared" si="507"/>
        <v>nov/2019</v>
      </c>
      <c r="E16215" s="264">
        <v>43789</v>
      </c>
      <c r="F16215" s="260" t="s">
        <v>1261</v>
      </c>
      <c r="G16215" s="260" t="s">
        <v>2229</v>
      </c>
      <c r="H16215" s="265" t="s">
        <v>2250</v>
      </c>
      <c r="I16215" s="265" t="s">
        <v>135</v>
      </c>
      <c r="J16215" s="265">
        <v>-9.5</v>
      </c>
      <c r="K16215" s="83" t="str">
        <f>IFERROR(IFERROR(VLOOKUP(I16215,'DE-PARA'!B:D,3,0),VLOOKUP(I16215,'DE-PARA'!C:D,2,0)),"NÃO ENCONTRADO")</f>
        <v>Outras Saídas</v>
      </c>
      <c r="L16215" s="50" t="str">
        <f>VLOOKUP(K16215,'Base -Receita-Despesa'!$B:$AS,1,FALSE)</f>
        <v>Outras Saídas</v>
      </c>
    </row>
    <row r="16216" spans="1:12" x14ac:dyDescent="0.3">
      <c r="A16216" s="82" t="str">
        <f t="shared" si="506"/>
        <v>2019</v>
      </c>
      <c r="B16216" s="260" t="s">
        <v>2228</v>
      </c>
      <c r="C16216" s="261" t="s">
        <v>138</v>
      </c>
      <c r="D16216" s="74" t="str">
        <f t="shared" si="507"/>
        <v>nov/2019</v>
      </c>
      <c r="E16216" s="264">
        <v>43789</v>
      </c>
      <c r="F16216" s="260" t="s">
        <v>1261</v>
      </c>
      <c r="G16216" s="260" t="s">
        <v>2229</v>
      </c>
      <c r="H16216" s="265" t="s">
        <v>2250</v>
      </c>
      <c r="I16216" s="265" t="s">
        <v>135</v>
      </c>
      <c r="J16216" s="265">
        <v>-9.5</v>
      </c>
      <c r="K16216" s="83" t="str">
        <f>IFERROR(IFERROR(VLOOKUP(I16216,'DE-PARA'!B:D,3,0),VLOOKUP(I16216,'DE-PARA'!C:D,2,0)),"NÃO ENCONTRADO")</f>
        <v>Outras Saídas</v>
      </c>
      <c r="L16216" s="50" t="str">
        <f>VLOOKUP(K16216,'Base -Receita-Despesa'!$B:$AS,1,FALSE)</f>
        <v>Outras Saídas</v>
      </c>
    </row>
    <row r="16217" spans="1:12" x14ac:dyDescent="0.3">
      <c r="A16217" s="82" t="str">
        <f t="shared" si="506"/>
        <v>2019</v>
      </c>
      <c r="B16217" s="260" t="s">
        <v>2228</v>
      </c>
      <c r="C16217" s="261" t="s">
        <v>138</v>
      </c>
      <c r="D16217" s="74" t="str">
        <f t="shared" si="507"/>
        <v>nov/2019</v>
      </c>
      <c r="E16217" s="264">
        <v>43789</v>
      </c>
      <c r="F16217" s="260" t="s">
        <v>1261</v>
      </c>
      <c r="G16217" s="260" t="s">
        <v>2229</v>
      </c>
      <c r="H16217" s="265" t="s">
        <v>2250</v>
      </c>
      <c r="I16217" s="265" t="s">
        <v>135</v>
      </c>
      <c r="J16217" s="265">
        <v>-9.5</v>
      </c>
      <c r="K16217" s="83" t="str">
        <f>IFERROR(IFERROR(VLOOKUP(I16217,'DE-PARA'!B:D,3,0),VLOOKUP(I16217,'DE-PARA'!C:D,2,0)),"NÃO ENCONTRADO")</f>
        <v>Outras Saídas</v>
      </c>
      <c r="L16217" s="50" t="str">
        <f>VLOOKUP(K16217,'Base -Receita-Despesa'!$B:$AS,1,FALSE)</f>
        <v>Outras Saídas</v>
      </c>
    </row>
    <row r="16218" spans="1:12" x14ac:dyDescent="0.3">
      <c r="A16218" s="82" t="str">
        <f t="shared" si="506"/>
        <v>2019</v>
      </c>
      <c r="B16218" s="260" t="s">
        <v>2228</v>
      </c>
      <c r="C16218" s="261" t="s">
        <v>138</v>
      </c>
      <c r="D16218" s="74" t="str">
        <f t="shared" si="507"/>
        <v>nov/2019</v>
      </c>
      <c r="E16218" s="264">
        <v>43789</v>
      </c>
      <c r="F16218" s="260" t="s">
        <v>1261</v>
      </c>
      <c r="G16218" s="260" t="s">
        <v>2229</v>
      </c>
      <c r="H16218" s="265" t="s">
        <v>2250</v>
      </c>
      <c r="I16218" s="265" t="s">
        <v>135</v>
      </c>
      <c r="J16218" s="265">
        <v>-9.5</v>
      </c>
      <c r="K16218" s="83" t="str">
        <f>IFERROR(IFERROR(VLOOKUP(I16218,'DE-PARA'!B:D,3,0),VLOOKUP(I16218,'DE-PARA'!C:D,2,0)),"NÃO ENCONTRADO")</f>
        <v>Outras Saídas</v>
      </c>
      <c r="L16218" s="50" t="str">
        <f>VLOOKUP(K16218,'Base -Receita-Despesa'!$B:$AS,1,FALSE)</f>
        <v>Outras Saídas</v>
      </c>
    </row>
    <row r="16219" spans="1:12" x14ac:dyDescent="0.3">
      <c r="A16219" s="82" t="str">
        <f t="shared" si="506"/>
        <v>2019</v>
      </c>
      <c r="B16219" s="260" t="s">
        <v>2228</v>
      </c>
      <c r="C16219" s="261" t="s">
        <v>138</v>
      </c>
      <c r="D16219" s="74" t="str">
        <f t="shared" si="507"/>
        <v>nov/2019</v>
      </c>
      <c r="E16219" s="264">
        <v>43789</v>
      </c>
      <c r="F16219" s="260" t="s">
        <v>1261</v>
      </c>
      <c r="G16219" s="260" t="s">
        <v>2229</v>
      </c>
      <c r="H16219" s="265" t="s">
        <v>4866</v>
      </c>
      <c r="I16219" s="265" t="s">
        <v>135</v>
      </c>
      <c r="J16219" s="265">
        <v>-1</v>
      </c>
      <c r="K16219" s="83" t="str">
        <f>IFERROR(IFERROR(VLOOKUP(I16219,'DE-PARA'!B:D,3,0),VLOOKUP(I16219,'DE-PARA'!C:D,2,0)),"NÃO ENCONTRADO")</f>
        <v>Outras Saídas</v>
      </c>
      <c r="L16219" s="50" t="str">
        <f>VLOOKUP(K16219,'Base -Receita-Despesa'!$B:$AS,1,FALSE)</f>
        <v>Outras Saídas</v>
      </c>
    </row>
    <row r="16220" spans="1:12" x14ac:dyDescent="0.3">
      <c r="A16220" s="82" t="str">
        <f t="shared" si="506"/>
        <v>2019</v>
      </c>
      <c r="B16220" s="260" t="s">
        <v>2228</v>
      </c>
      <c r="C16220" s="261" t="s">
        <v>138</v>
      </c>
      <c r="D16220" s="74" t="str">
        <f t="shared" si="507"/>
        <v>nov/2019</v>
      </c>
      <c r="E16220" s="264">
        <v>43789</v>
      </c>
      <c r="F16220" s="260" t="s">
        <v>1070</v>
      </c>
      <c r="G16220" s="260" t="s">
        <v>2229</v>
      </c>
      <c r="H16220" s="265" t="s">
        <v>1071</v>
      </c>
      <c r="I16220" s="265" t="s">
        <v>2237</v>
      </c>
      <c r="J16220" s="266">
        <v>329106.95</v>
      </c>
      <c r="K16220" s="83" t="str">
        <f>IFERROR(IFERROR(VLOOKUP(I16220,'DE-PARA'!B:D,3,0),VLOOKUP(I16220,'DE-PARA'!C:D,2,0)),"NÃO ENCONTRADO")</f>
        <v>Entrada Conta Aplicação (+)</v>
      </c>
      <c r="L16220" s="50" t="str">
        <f>VLOOKUP(K16220,'Base -Receita-Despesa'!$B:$AS,1,FALSE)</f>
        <v>ENTRADA CONTA APLICAÇÃO (+)</v>
      </c>
    </row>
    <row r="16221" spans="1:12" x14ac:dyDescent="0.3">
      <c r="A16221" s="82" t="str">
        <f t="shared" si="506"/>
        <v>2019</v>
      </c>
      <c r="B16221" s="262" t="s">
        <v>2228</v>
      </c>
      <c r="C16221" s="261" t="s">
        <v>138</v>
      </c>
      <c r="D16221" s="74" t="str">
        <f t="shared" si="507"/>
        <v>nov/2019</v>
      </c>
      <c r="E16221" s="274">
        <v>43790</v>
      </c>
      <c r="F16221" s="262" t="s">
        <v>208</v>
      </c>
      <c r="G16221" s="262" t="s">
        <v>2229</v>
      </c>
      <c r="H16221" s="270" t="s">
        <v>4641</v>
      </c>
      <c r="I16221" s="270" t="s">
        <v>160</v>
      </c>
      <c r="J16221" s="270">
        <v>-170.19</v>
      </c>
      <c r="K16221" s="83" t="str">
        <f>IFERROR(IFERROR(VLOOKUP(I16221,'DE-PARA'!B:D,3,0),VLOOKUP(I16221,'DE-PARA'!C:D,2,0)),"NÃO ENCONTRADO")</f>
        <v>Outras Saídas</v>
      </c>
      <c r="L16221" s="50" t="str">
        <f>VLOOKUP(K16221,'Base -Receita-Despesa'!$B:$AS,1,FALSE)</f>
        <v>Outras Saídas</v>
      </c>
    </row>
    <row r="16222" spans="1:12" x14ac:dyDescent="0.3">
      <c r="A16222" s="82" t="str">
        <f t="shared" si="506"/>
        <v>2019</v>
      </c>
      <c r="B16222" s="260" t="s">
        <v>2228</v>
      </c>
      <c r="C16222" s="261" t="s">
        <v>138</v>
      </c>
      <c r="D16222" s="74" t="str">
        <f t="shared" si="507"/>
        <v>nov/2019</v>
      </c>
      <c r="E16222" s="264">
        <v>43790</v>
      </c>
      <c r="F16222" s="262" t="s">
        <v>4517</v>
      </c>
      <c r="G16222" s="260" t="s">
        <v>2229</v>
      </c>
      <c r="H16222" s="265" t="s">
        <v>1119</v>
      </c>
      <c r="I16222" s="265" t="s">
        <v>2209</v>
      </c>
      <c r="J16222" s="265">
        <v>-269.27999999999997</v>
      </c>
      <c r="K16222" s="83" t="str">
        <f>IFERROR(IFERROR(VLOOKUP(I16222,'DE-PARA'!B:D,3,0),VLOOKUP(I16222,'DE-PARA'!C:D,2,0)),"NÃO ENCONTRADO")</f>
        <v>Despesas com Viagens</v>
      </c>
      <c r="L16222" s="50" t="str">
        <f>VLOOKUP(K16222,'Base -Receita-Despesa'!$B:$AS,1,FALSE)</f>
        <v>Despesas com Viagens</v>
      </c>
    </row>
    <row r="16223" spans="1:12" x14ac:dyDescent="0.3">
      <c r="A16223" s="82" t="str">
        <f t="shared" si="506"/>
        <v>2019</v>
      </c>
      <c r="B16223" s="260" t="s">
        <v>2228</v>
      </c>
      <c r="C16223" s="261" t="s">
        <v>138</v>
      </c>
      <c r="D16223" s="74" t="str">
        <f t="shared" si="507"/>
        <v>nov/2019</v>
      </c>
      <c r="E16223" s="264">
        <v>43790</v>
      </c>
      <c r="F16223" s="260">
        <v>1131022</v>
      </c>
      <c r="G16223" s="260" t="s">
        <v>2284</v>
      </c>
      <c r="H16223" s="265" t="s">
        <v>2605</v>
      </c>
      <c r="I16223" s="265" t="s">
        <v>2182</v>
      </c>
      <c r="J16223" s="266">
        <v>-2663.95</v>
      </c>
      <c r="K16223" s="83" t="str">
        <f>IFERROR(IFERROR(VLOOKUP(I16223,'DE-PARA'!B:D,3,0),VLOOKUP(I16223,'DE-PARA'!C:D,2,0)),"NÃO ENCONTRADO")</f>
        <v>Materiais</v>
      </c>
      <c r="L16223" s="50" t="str">
        <f>VLOOKUP(K16223,'Base -Receita-Despesa'!$B:$AS,1,FALSE)</f>
        <v>Materiais</v>
      </c>
    </row>
    <row r="16224" spans="1:12" x14ac:dyDescent="0.3">
      <c r="A16224" s="82" t="str">
        <f t="shared" si="506"/>
        <v>2019</v>
      </c>
      <c r="B16224" s="260" t="s">
        <v>2228</v>
      </c>
      <c r="C16224" s="261" t="s">
        <v>138</v>
      </c>
      <c r="D16224" s="74" t="str">
        <f t="shared" si="507"/>
        <v>nov/2019</v>
      </c>
      <c r="E16224" s="264">
        <v>43790</v>
      </c>
      <c r="F16224" s="260" t="s">
        <v>4517</v>
      </c>
      <c r="G16224" s="260" t="s">
        <v>2229</v>
      </c>
      <c r="H16224" s="265" t="s">
        <v>394</v>
      </c>
      <c r="I16224" s="265" t="s">
        <v>2209</v>
      </c>
      <c r="J16224" s="265">
        <v>-313.7</v>
      </c>
      <c r="K16224" s="83" t="str">
        <f>IFERROR(IFERROR(VLOOKUP(I16224,'DE-PARA'!B:D,3,0),VLOOKUP(I16224,'DE-PARA'!C:D,2,0)),"NÃO ENCONTRADO")</f>
        <v>Despesas com Viagens</v>
      </c>
      <c r="L16224" s="50" t="str">
        <f>VLOOKUP(K16224,'Base -Receita-Despesa'!$B:$AS,1,FALSE)</f>
        <v>Despesas com Viagens</v>
      </c>
    </row>
    <row r="16225" spans="1:12" x14ac:dyDescent="0.3">
      <c r="A16225" s="82" t="str">
        <f t="shared" si="506"/>
        <v>2019</v>
      </c>
      <c r="B16225" s="260" t="s">
        <v>2228</v>
      </c>
      <c r="C16225" s="261" t="s">
        <v>138</v>
      </c>
      <c r="D16225" s="74" t="str">
        <f t="shared" si="507"/>
        <v>nov/2019</v>
      </c>
      <c r="E16225" s="264">
        <v>43790</v>
      </c>
      <c r="F16225" s="260">
        <v>421</v>
      </c>
      <c r="G16225" s="260" t="s">
        <v>2229</v>
      </c>
      <c r="H16225" s="265" t="s">
        <v>2395</v>
      </c>
      <c r="I16225" s="270" t="s">
        <v>215</v>
      </c>
      <c r="J16225" s="266">
        <v>-11250</v>
      </c>
      <c r="K16225" s="83" t="str">
        <f>IFERROR(IFERROR(VLOOKUP(I16225,'DE-PARA'!B:D,3,0),VLOOKUP(I16225,'DE-PARA'!C:D,2,0)),"NÃO ENCONTRADO")</f>
        <v>Serviços</v>
      </c>
      <c r="L16225" s="50" t="str">
        <f>VLOOKUP(K16225,'Base -Receita-Despesa'!$B:$AS,1,FALSE)</f>
        <v>Serviços</v>
      </c>
    </row>
    <row r="16226" spans="1:12" x14ac:dyDescent="0.3">
      <c r="A16226" s="82" t="str">
        <f t="shared" si="506"/>
        <v>2019</v>
      </c>
      <c r="B16226" s="260" t="s">
        <v>2228</v>
      </c>
      <c r="C16226" s="261" t="s">
        <v>138</v>
      </c>
      <c r="D16226" s="74" t="str">
        <f t="shared" si="507"/>
        <v>nov/2019</v>
      </c>
      <c r="E16226" s="264">
        <v>43790</v>
      </c>
      <c r="F16226" s="260">
        <v>29812</v>
      </c>
      <c r="G16226" s="260" t="s">
        <v>2229</v>
      </c>
      <c r="H16226" s="265" t="s">
        <v>2456</v>
      </c>
      <c r="I16226" s="265" t="s">
        <v>2181</v>
      </c>
      <c r="J16226" s="265">
        <v>-335.24</v>
      </c>
      <c r="K16226" s="83" t="str">
        <f>IFERROR(IFERROR(VLOOKUP(I16226,'DE-PARA'!B:D,3,0),VLOOKUP(I16226,'DE-PARA'!C:D,2,0)),"NÃO ENCONTRADO")</f>
        <v>Materiais</v>
      </c>
      <c r="L16226" s="50" t="str">
        <f>VLOOKUP(K16226,'Base -Receita-Despesa'!$B:$AS,1,FALSE)</f>
        <v>Materiais</v>
      </c>
    </row>
    <row r="16227" spans="1:12" x14ac:dyDescent="0.3">
      <c r="A16227" s="82" t="str">
        <f t="shared" si="506"/>
        <v>2019</v>
      </c>
      <c r="B16227" s="260" t="s">
        <v>2228</v>
      </c>
      <c r="C16227" s="261" t="s">
        <v>138</v>
      </c>
      <c r="D16227" s="74" t="str">
        <f t="shared" si="507"/>
        <v>nov/2019</v>
      </c>
      <c r="E16227" s="264">
        <v>43790</v>
      </c>
      <c r="F16227" s="260" t="s">
        <v>4517</v>
      </c>
      <c r="G16227" s="260" t="s">
        <v>2229</v>
      </c>
      <c r="H16227" s="265" t="s">
        <v>134</v>
      </c>
      <c r="I16227" s="265" t="s">
        <v>2209</v>
      </c>
      <c r="J16227" s="265">
        <v>-427.78</v>
      </c>
      <c r="K16227" s="83" t="str">
        <f>IFERROR(IFERROR(VLOOKUP(I16227,'DE-PARA'!B:D,3,0),VLOOKUP(I16227,'DE-PARA'!C:D,2,0)),"NÃO ENCONTRADO")</f>
        <v>Despesas com Viagens</v>
      </c>
      <c r="L16227" s="50" t="str">
        <f>VLOOKUP(K16227,'Base -Receita-Despesa'!$B:$AS,1,FALSE)</f>
        <v>Despesas com Viagens</v>
      </c>
    </row>
    <row r="16228" spans="1:12" x14ac:dyDescent="0.3">
      <c r="A16228" s="82" t="str">
        <f t="shared" si="506"/>
        <v>2019</v>
      </c>
      <c r="B16228" s="260" t="s">
        <v>2228</v>
      </c>
      <c r="C16228" s="261" t="s">
        <v>138</v>
      </c>
      <c r="D16228" s="74" t="str">
        <f t="shared" si="507"/>
        <v>nov/2019</v>
      </c>
      <c r="E16228" s="264">
        <v>43790</v>
      </c>
      <c r="F16228" s="260" t="s">
        <v>4517</v>
      </c>
      <c r="G16228" s="260" t="s">
        <v>2229</v>
      </c>
      <c r="H16228" s="265" t="s">
        <v>1080</v>
      </c>
      <c r="I16228" s="265" t="s">
        <v>2209</v>
      </c>
      <c r="J16228" s="265">
        <v>-131.58000000000001</v>
      </c>
      <c r="K16228" s="83" t="str">
        <f>IFERROR(IFERROR(VLOOKUP(I16228,'DE-PARA'!B:D,3,0),VLOOKUP(I16228,'DE-PARA'!C:D,2,0)),"NÃO ENCONTRADO")</f>
        <v>Despesas com Viagens</v>
      </c>
      <c r="L16228" s="50" t="str">
        <f>VLOOKUP(K16228,'Base -Receita-Despesa'!$B:$AS,1,FALSE)</f>
        <v>Despesas com Viagens</v>
      </c>
    </row>
    <row r="16229" spans="1:12" x14ac:dyDescent="0.3">
      <c r="A16229" s="82" t="str">
        <f t="shared" si="506"/>
        <v>2019</v>
      </c>
      <c r="B16229" s="260" t="s">
        <v>2228</v>
      </c>
      <c r="C16229" s="261" t="s">
        <v>138</v>
      </c>
      <c r="D16229" s="74" t="str">
        <f t="shared" si="507"/>
        <v>nov/2019</v>
      </c>
      <c r="E16229" s="264">
        <v>43790</v>
      </c>
      <c r="F16229" s="260" t="s">
        <v>1261</v>
      </c>
      <c r="G16229" s="260" t="s">
        <v>2229</v>
      </c>
      <c r="H16229" s="265" t="s">
        <v>879</v>
      </c>
      <c r="I16229" s="265" t="s">
        <v>135</v>
      </c>
      <c r="J16229" s="265">
        <v>-9.5</v>
      </c>
      <c r="K16229" s="83" t="str">
        <f>IFERROR(IFERROR(VLOOKUP(I16229,'DE-PARA'!B:D,3,0),VLOOKUP(I16229,'DE-PARA'!C:D,2,0)),"NÃO ENCONTRADO")</f>
        <v>Outras Saídas</v>
      </c>
      <c r="L16229" s="50" t="str">
        <f>VLOOKUP(K16229,'Base -Receita-Despesa'!$B:$AS,1,FALSE)</f>
        <v>Outras Saídas</v>
      </c>
    </row>
    <row r="16230" spans="1:12" x14ac:dyDescent="0.3">
      <c r="A16230" s="82" t="str">
        <f t="shared" si="506"/>
        <v>2019</v>
      </c>
      <c r="B16230" s="260" t="s">
        <v>2228</v>
      </c>
      <c r="C16230" s="261" t="s">
        <v>138</v>
      </c>
      <c r="D16230" s="74" t="str">
        <f t="shared" si="507"/>
        <v>nov/2019</v>
      </c>
      <c r="E16230" s="264">
        <v>43790</v>
      </c>
      <c r="F16230" s="260" t="s">
        <v>1261</v>
      </c>
      <c r="G16230" s="260" t="s">
        <v>2229</v>
      </c>
      <c r="H16230" s="265" t="s">
        <v>879</v>
      </c>
      <c r="I16230" s="265" t="s">
        <v>135</v>
      </c>
      <c r="J16230" s="265">
        <v>-9.5</v>
      </c>
      <c r="K16230" s="83" t="str">
        <f>IFERROR(IFERROR(VLOOKUP(I16230,'DE-PARA'!B:D,3,0),VLOOKUP(I16230,'DE-PARA'!C:D,2,0)),"NÃO ENCONTRADO")</f>
        <v>Outras Saídas</v>
      </c>
      <c r="L16230" s="50" t="str">
        <f>VLOOKUP(K16230,'Base -Receita-Despesa'!$B:$AS,1,FALSE)</f>
        <v>Outras Saídas</v>
      </c>
    </row>
    <row r="16231" spans="1:12" x14ac:dyDescent="0.3">
      <c r="A16231" s="82" t="str">
        <f t="shared" si="506"/>
        <v>2019</v>
      </c>
      <c r="B16231" s="260" t="s">
        <v>2228</v>
      </c>
      <c r="C16231" s="261" t="s">
        <v>138</v>
      </c>
      <c r="D16231" s="74" t="str">
        <f t="shared" si="507"/>
        <v>nov/2019</v>
      </c>
      <c r="E16231" s="264">
        <v>43790</v>
      </c>
      <c r="F16231" s="260" t="s">
        <v>1261</v>
      </c>
      <c r="G16231" s="260" t="s">
        <v>2229</v>
      </c>
      <c r="H16231" s="265" t="s">
        <v>879</v>
      </c>
      <c r="I16231" s="265" t="s">
        <v>135</v>
      </c>
      <c r="J16231" s="265">
        <v>-9.5</v>
      </c>
      <c r="K16231" s="83" t="str">
        <f>IFERROR(IFERROR(VLOOKUP(I16231,'DE-PARA'!B:D,3,0),VLOOKUP(I16231,'DE-PARA'!C:D,2,0)),"NÃO ENCONTRADO")</f>
        <v>Outras Saídas</v>
      </c>
      <c r="L16231" s="50" t="str">
        <f>VLOOKUP(K16231,'Base -Receita-Despesa'!$B:$AS,1,FALSE)</f>
        <v>Outras Saídas</v>
      </c>
    </row>
    <row r="16232" spans="1:12" x14ac:dyDescent="0.3">
      <c r="A16232" s="82" t="str">
        <f t="shared" si="506"/>
        <v>2019</v>
      </c>
      <c r="B16232" s="260" t="s">
        <v>2228</v>
      </c>
      <c r="C16232" s="261" t="s">
        <v>138</v>
      </c>
      <c r="D16232" s="74" t="str">
        <f t="shared" si="507"/>
        <v>nov/2019</v>
      </c>
      <c r="E16232" s="264">
        <v>43790</v>
      </c>
      <c r="F16232" s="260" t="s">
        <v>1261</v>
      </c>
      <c r="G16232" s="260" t="s">
        <v>2229</v>
      </c>
      <c r="H16232" s="265" t="s">
        <v>879</v>
      </c>
      <c r="I16232" s="265" t="s">
        <v>135</v>
      </c>
      <c r="J16232" s="265">
        <v>-9.5</v>
      </c>
      <c r="K16232" s="83" t="str">
        <f>IFERROR(IFERROR(VLOOKUP(I16232,'DE-PARA'!B:D,3,0),VLOOKUP(I16232,'DE-PARA'!C:D,2,0)),"NÃO ENCONTRADO")</f>
        <v>Outras Saídas</v>
      </c>
      <c r="L16232" s="50" t="str">
        <f>VLOOKUP(K16232,'Base -Receita-Despesa'!$B:$AS,1,FALSE)</f>
        <v>Outras Saídas</v>
      </c>
    </row>
    <row r="16233" spans="1:12" x14ac:dyDescent="0.3">
      <c r="A16233" s="82" t="str">
        <f t="shared" si="506"/>
        <v>2019</v>
      </c>
      <c r="B16233" s="260" t="s">
        <v>2228</v>
      </c>
      <c r="C16233" s="261" t="s">
        <v>138</v>
      </c>
      <c r="D16233" s="74" t="str">
        <f t="shared" si="507"/>
        <v>nov/2019</v>
      </c>
      <c r="E16233" s="264">
        <v>43790</v>
      </c>
      <c r="F16233" s="260" t="s">
        <v>1261</v>
      </c>
      <c r="G16233" s="260" t="s">
        <v>2229</v>
      </c>
      <c r="H16233" s="265" t="s">
        <v>879</v>
      </c>
      <c r="I16233" s="265" t="s">
        <v>135</v>
      </c>
      <c r="J16233" s="265">
        <v>-9.5</v>
      </c>
      <c r="K16233" s="83" t="str">
        <f>IFERROR(IFERROR(VLOOKUP(I16233,'DE-PARA'!B:D,3,0),VLOOKUP(I16233,'DE-PARA'!C:D,2,0)),"NÃO ENCONTRADO")</f>
        <v>Outras Saídas</v>
      </c>
      <c r="L16233" s="50" t="str">
        <f>VLOOKUP(K16233,'Base -Receita-Despesa'!$B:$AS,1,FALSE)</f>
        <v>Outras Saídas</v>
      </c>
    </row>
    <row r="16234" spans="1:12" x14ac:dyDescent="0.3">
      <c r="A16234" s="82" t="str">
        <f t="shared" ref="A16234:A16297" si="508">IF(K16234="NÃO ENCONTRADO",0,RIGHT(D16234,4))</f>
        <v>2019</v>
      </c>
      <c r="B16234" s="260" t="s">
        <v>2228</v>
      </c>
      <c r="C16234" s="261" t="s">
        <v>138</v>
      </c>
      <c r="D16234" s="74" t="str">
        <f t="shared" si="507"/>
        <v>nov/2019</v>
      </c>
      <c r="E16234" s="264">
        <v>43790</v>
      </c>
      <c r="F16234" s="260" t="s">
        <v>1261</v>
      </c>
      <c r="G16234" s="260" t="s">
        <v>2229</v>
      </c>
      <c r="H16234" s="265" t="s">
        <v>4866</v>
      </c>
      <c r="I16234" s="265" t="s">
        <v>135</v>
      </c>
      <c r="J16234" s="265">
        <v>-1</v>
      </c>
      <c r="K16234" s="83" t="str">
        <f>IFERROR(IFERROR(VLOOKUP(I16234,'DE-PARA'!B:D,3,0),VLOOKUP(I16234,'DE-PARA'!C:D,2,0)),"NÃO ENCONTRADO")</f>
        <v>Outras Saídas</v>
      </c>
      <c r="L16234" s="50" t="str">
        <f>VLOOKUP(K16234,'Base -Receita-Despesa'!$B:$AS,1,FALSE)</f>
        <v>Outras Saídas</v>
      </c>
    </row>
    <row r="16235" spans="1:12" x14ac:dyDescent="0.3">
      <c r="A16235" s="82" t="str">
        <f t="shared" si="508"/>
        <v>2019</v>
      </c>
      <c r="B16235" s="260" t="s">
        <v>2228</v>
      </c>
      <c r="C16235" s="261" t="s">
        <v>138</v>
      </c>
      <c r="D16235" s="74" t="str">
        <f t="shared" si="507"/>
        <v>nov/2019</v>
      </c>
      <c r="E16235" s="264">
        <v>43790</v>
      </c>
      <c r="F16235" s="260" t="s">
        <v>1261</v>
      </c>
      <c r="G16235" s="260" t="s">
        <v>2229</v>
      </c>
      <c r="H16235" s="265" t="s">
        <v>4866</v>
      </c>
      <c r="I16235" s="265" t="s">
        <v>135</v>
      </c>
      <c r="J16235" s="265">
        <v>-1</v>
      </c>
      <c r="K16235" s="83" t="str">
        <f>IFERROR(IFERROR(VLOOKUP(I16235,'DE-PARA'!B:D,3,0),VLOOKUP(I16235,'DE-PARA'!C:D,2,0)),"NÃO ENCONTRADO")</f>
        <v>Outras Saídas</v>
      </c>
      <c r="L16235" s="50" t="str">
        <f>VLOOKUP(K16235,'Base -Receita-Despesa'!$B:$AS,1,FALSE)</f>
        <v>Outras Saídas</v>
      </c>
    </row>
    <row r="16236" spans="1:12" x14ac:dyDescent="0.3">
      <c r="A16236" s="82" t="str">
        <f t="shared" si="508"/>
        <v>2019</v>
      </c>
      <c r="B16236" s="260" t="s">
        <v>2228</v>
      </c>
      <c r="C16236" s="261" t="s">
        <v>138</v>
      </c>
      <c r="D16236" s="74" t="str">
        <f t="shared" si="507"/>
        <v>nov/2019</v>
      </c>
      <c r="E16236" s="264">
        <v>43790</v>
      </c>
      <c r="F16236" s="260" t="s">
        <v>1070</v>
      </c>
      <c r="G16236" s="260" t="s">
        <v>2229</v>
      </c>
      <c r="H16236" s="265" t="s">
        <v>1071</v>
      </c>
      <c r="I16236" s="265" t="s">
        <v>2237</v>
      </c>
      <c r="J16236" s="266">
        <v>15611.22</v>
      </c>
      <c r="K16236" s="83" t="str">
        <f>IFERROR(IFERROR(VLOOKUP(I16236,'DE-PARA'!B:D,3,0),VLOOKUP(I16236,'DE-PARA'!C:D,2,0)),"NÃO ENCONTRADO")</f>
        <v>Entrada Conta Aplicação (+)</v>
      </c>
      <c r="L16236" s="50" t="str">
        <f>VLOOKUP(K16236,'Base -Receita-Despesa'!$B:$AS,1,FALSE)</f>
        <v>ENTRADA CONTA APLICAÇÃO (+)</v>
      </c>
    </row>
    <row r="16237" spans="1:12" x14ac:dyDescent="0.3">
      <c r="A16237" s="82" t="str">
        <f t="shared" si="508"/>
        <v>2019</v>
      </c>
      <c r="B16237" s="262" t="s">
        <v>2228</v>
      </c>
      <c r="C16237" s="261" t="s">
        <v>138</v>
      </c>
      <c r="D16237" s="74" t="str">
        <f t="shared" si="507"/>
        <v>nov/2019</v>
      </c>
      <c r="E16237" s="274">
        <v>43794</v>
      </c>
      <c r="F16237" s="262" t="s">
        <v>3376</v>
      </c>
      <c r="G16237" s="262" t="s">
        <v>2229</v>
      </c>
      <c r="H16237" s="270" t="s">
        <v>4831</v>
      </c>
      <c r="I16237" s="270" t="s">
        <v>130</v>
      </c>
      <c r="J16237" s="270">
        <v>-737.14</v>
      </c>
      <c r="K16237" s="83" t="str">
        <f>IFERROR(IFERROR(VLOOKUP(I16237,'DE-PARA'!B:D,3,0),VLOOKUP(I16237,'DE-PARA'!C:D,2,0)),"NÃO ENCONTRADO")</f>
        <v>Rescisões Trabalhistas</v>
      </c>
      <c r="L16237" s="50" t="str">
        <f>VLOOKUP(K16237,'Base -Receita-Despesa'!$B:$AS,1,FALSE)</f>
        <v>Rescisões Trabalhistas</v>
      </c>
    </row>
    <row r="16238" spans="1:12" x14ac:dyDescent="0.3">
      <c r="A16238" s="82" t="str">
        <f t="shared" si="508"/>
        <v>2019</v>
      </c>
      <c r="B16238" s="260" t="s">
        <v>2228</v>
      </c>
      <c r="C16238" s="261" t="s">
        <v>138</v>
      </c>
      <c r="D16238" s="74" t="str">
        <f t="shared" si="507"/>
        <v>nov/2019</v>
      </c>
      <c r="E16238" s="264">
        <v>43794</v>
      </c>
      <c r="F16238" s="260" t="s">
        <v>2460</v>
      </c>
      <c r="G16238" s="260" t="s">
        <v>2229</v>
      </c>
      <c r="H16238" s="265" t="s">
        <v>4831</v>
      </c>
      <c r="I16238" s="265" t="s">
        <v>130</v>
      </c>
      <c r="J16238" s="265">
        <v>-65.66</v>
      </c>
      <c r="K16238" s="83" t="str">
        <f>IFERROR(IFERROR(VLOOKUP(I16238,'DE-PARA'!B:D,3,0),VLOOKUP(I16238,'DE-PARA'!C:D,2,0)),"NÃO ENCONTRADO")</f>
        <v>Rescisões Trabalhistas</v>
      </c>
      <c r="L16238" s="50" t="str">
        <f>VLOOKUP(K16238,'Base -Receita-Despesa'!$B:$AS,1,FALSE)</f>
        <v>Rescisões Trabalhistas</v>
      </c>
    </row>
    <row r="16239" spans="1:12" x14ac:dyDescent="0.3">
      <c r="A16239" s="82" t="str">
        <f t="shared" si="508"/>
        <v>2019</v>
      </c>
      <c r="B16239" s="260" t="s">
        <v>2228</v>
      </c>
      <c r="C16239" s="261" t="s">
        <v>138</v>
      </c>
      <c r="D16239" s="74" t="str">
        <f t="shared" si="507"/>
        <v>nov/2019</v>
      </c>
      <c r="E16239" s="264">
        <v>43794</v>
      </c>
      <c r="F16239" s="260" t="s">
        <v>1261</v>
      </c>
      <c r="G16239" s="260" t="s">
        <v>2229</v>
      </c>
      <c r="H16239" s="265" t="s">
        <v>4866</v>
      </c>
      <c r="I16239" s="265" t="s">
        <v>135</v>
      </c>
      <c r="J16239" s="265">
        <v>-1</v>
      </c>
      <c r="K16239" s="83" t="str">
        <f>IFERROR(IFERROR(VLOOKUP(I16239,'DE-PARA'!B:D,3,0),VLOOKUP(I16239,'DE-PARA'!C:D,2,0)),"NÃO ENCONTRADO")</f>
        <v>Outras Saídas</v>
      </c>
      <c r="L16239" s="50" t="str">
        <f>VLOOKUP(K16239,'Base -Receita-Despesa'!$B:$AS,1,FALSE)</f>
        <v>Outras Saídas</v>
      </c>
    </row>
    <row r="16240" spans="1:12" x14ac:dyDescent="0.3">
      <c r="A16240" s="82" t="str">
        <f t="shared" si="508"/>
        <v>2019</v>
      </c>
      <c r="B16240" s="260" t="s">
        <v>2228</v>
      </c>
      <c r="C16240" s="261" t="s">
        <v>138</v>
      </c>
      <c r="D16240" s="74" t="str">
        <f t="shared" si="507"/>
        <v>nov/2019</v>
      </c>
      <c r="E16240" s="264">
        <v>43794</v>
      </c>
      <c r="F16240" s="260" t="s">
        <v>1070</v>
      </c>
      <c r="G16240" s="260" t="s">
        <v>2229</v>
      </c>
      <c r="H16240" s="265" t="s">
        <v>1071</v>
      </c>
      <c r="I16240" s="265" t="s">
        <v>2237</v>
      </c>
      <c r="J16240" s="265">
        <v>803.8</v>
      </c>
      <c r="K16240" s="83" t="str">
        <f>IFERROR(IFERROR(VLOOKUP(I16240,'DE-PARA'!B:D,3,0),VLOOKUP(I16240,'DE-PARA'!C:D,2,0)),"NÃO ENCONTRADO")</f>
        <v>Entrada Conta Aplicação (+)</v>
      </c>
      <c r="L16240" s="50" t="str">
        <f>VLOOKUP(K16240,'Base -Receita-Despesa'!$B:$AS,1,FALSE)</f>
        <v>ENTRADA CONTA APLICAÇÃO (+)</v>
      </c>
    </row>
    <row r="16241" spans="1:12" x14ac:dyDescent="0.3">
      <c r="A16241" s="82" t="str">
        <f t="shared" si="508"/>
        <v>2019</v>
      </c>
      <c r="B16241" s="260" t="s">
        <v>2228</v>
      </c>
      <c r="C16241" s="261" t="s">
        <v>138</v>
      </c>
      <c r="D16241" s="74" t="str">
        <f t="shared" si="507"/>
        <v>nov/2019</v>
      </c>
      <c r="E16241" s="264">
        <v>43795</v>
      </c>
      <c r="F16241" s="260" t="s">
        <v>4517</v>
      </c>
      <c r="G16241" s="260" t="s">
        <v>2229</v>
      </c>
      <c r="H16241" s="265" t="s">
        <v>4986</v>
      </c>
      <c r="I16241" s="265" t="s">
        <v>2209</v>
      </c>
      <c r="J16241" s="265">
        <v>-423.16</v>
      </c>
      <c r="K16241" s="83" t="str">
        <f>IFERROR(IFERROR(VLOOKUP(I16241,'DE-PARA'!B:D,3,0),VLOOKUP(I16241,'DE-PARA'!C:D,2,0)),"NÃO ENCONTRADO")</f>
        <v>Despesas com Viagens</v>
      </c>
      <c r="L16241" s="50" t="str">
        <f>VLOOKUP(K16241,'Base -Receita-Despesa'!$B:$AS,1,FALSE)</f>
        <v>Despesas com Viagens</v>
      </c>
    </row>
    <row r="16242" spans="1:12" x14ac:dyDescent="0.3">
      <c r="A16242" s="82" t="str">
        <f t="shared" si="508"/>
        <v>2019</v>
      </c>
      <c r="B16242" s="260" t="s">
        <v>2228</v>
      </c>
      <c r="C16242" s="261" t="s">
        <v>138</v>
      </c>
      <c r="D16242" s="74" t="str">
        <f t="shared" si="507"/>
        <v>nov/2019</v>
      </c>
      <c r="E16242" s="264">
        <v>43795</v>
      </c>
      <c r="F16242" s="260" t="s">
        <v>4517</v>
      </c>
      <c r="G16242" s="260" t="s">
        <v>2229</v>
      </c>
      <c r="H16242" s="265" t="s">
        <v>4610</v>
      </c>
      <c r="I16242" s="265" t="s">
        <v>2209</v>
      </c>
      <c r="J16242" s="265">
        <v>-263.16000000000003</v>
      </c>
      <c r="K16242" s="83" t="str">
        <f>IFERROR(IFERROR(VLOOKUP(I16242,'DE-PARA'!B:D,3,0),VLOOKUP(I16242,'DE-PARA'!C:D,2,0)),"NÃO ENCONTRADO")</f>
        <v>Despesas com Viagens</v>
      </c>
      <c r="L16242" s="50" t="str">
        <f>VLOOKUP(K16242,'Base -Receita-Despesa'!$B:$AS,1,FALSE)</f>
        <v>Despesas com Viagens</v>
      </c>
    </row>
    <row r="16243" spans="1:12" x14ac:dyDescent="0.3">
      <c r="A16243" s="82" t="str">
        <f t="shared" si="508"/>
        <v>2019</v>
      </c>
      <c r="B16243" s="260" t="s">
        <v>2228</v>
      </c>
      <c r="C16243" s="261" t="s">
        <v>138</v>
      </c>
      <c r="D16243" s="74" t="str">
        <f t="shared" si="507"/>
        <v>nov/2019</v>
      </c>
      <c r="E16243" s="264">
        <v>43795</v>
      </c>
      <c r="F16243" s="260" t="s">
        <v>4517</v>
      </c>
      <c r="G16243" s="260" t="s">
        <v>2229</v>
      </c>
      <c r="H16243" s="265" t="s">
        <v>4571</v>
      </c>
      <c r="I16243" s="265" t="s">
        <v>2209</v>
      </c>
      <c r="J16243" s="265">
        <v>-492.06</v>
      </c>
      <c r="K16243" s="83" t="str">
        <f>IFERROR(IFERROR(VLOOKUP(I16243,'DE-PARA'!B:D,3,0),VLOOKUP(I16243,'DE-PARA'!C:D,2,0)),"NÃO ENCONTRADO")</f>
        <v>Despesas com Viagens</v>
      </c>
      <c r="L16243" s="50" t="str">
        <f>VLOOKUP(K16243,'Base -Receita-Despesa'!$B:$AS,1,FALSE)</f>
        <v>Despesas com Viagens</v>
      </c>
    </row>
    <row r="16244" spans="1:12" x14ac:dyDescent="0.3">
      <c r="A16244" s="82" t="str">
        <f t="shared" si="508"/>
        <v>2019</v>
      </c>
      <c r="B16244" s="260" t="s">
        <v>2228</v>
      </c>
      <c r="C16244" s="261" t="s">
        <v>138</v>
      </c>
      <c r="D16244" s="74" t="str">
        <f t="shared" si="507"/>
        <v>nov/2019</v>
      </c>
      <c r="E16244" s="264">
        <v>43795</v>
      </c>
      <c r="F16244" s="260" t="s">
        <v>4517</v>
      </c>
      <c r="G16244" s="260" t="s">
        <v>2229</v>
      </c>
      <c r="H16244" s="265" t="s">
        <v>3840</v>
      </c>
      <c r="I16244" s="265" t="s">
        <v>2209</v>
      </c>
      <c r="J16244" s="265">
        <v>-37.200000000000003</v>
      </c>
      <c r="K16244" s="83" t="str">
        <f>IFERROR(IFERROR(VLOOKUP(I16244,'DE-PARA'!B:D,3,0),VLOOKUP(I16244,'DE-PARA'!C:D,2,0)),"NÃO ENCONTRADO")</f>
        <v>Despesas com Viagens</v>
      </c>
      <c r="L16244" s="50" t="str">
        <f>VLOOKUP(K16244,'Base -Receita-Despesa'!$B:$AS,1,FALSE)</f>
        <v>Despesas com Viagens</v>
      </c>
    </row>
    <row r="16245" spans="1:12" x14ac:dyDescent="0.3">
      <c r="A16245" s="82" t="str">
        <f t="shared" si="508"/>
        <v>2019</v>
      </c>
      <c r="B16245" s="260" t="s">
        <v>2228</v>
      </c>
      <c r="C16245" s="261" t="s">
        <v>138</v>
      </c>
      <c r="D16245" s="74" t="str">
        <f t="shared" si="507"/>
        <v>nov/2019</v>
      </c>
      <c r="E16245" s="264">
        <v>43795</v>
      </c>
      <c r="F16245" s="260" t="s">
        <v>4517</v>
      </c>
      <c r="G16245" s="260" t="s">
        <v>2229</v>
      </c>
      <c r="H16245" s="265" t="s">
        <v>4746</v>
      </c>
      <c r="I16245" s="265" t="s">
        <v>2209</v>
      </c>
      <c r="J16245" s="265">
        <v>-160</v>
      </c>
      <c r="K16245" s="83" t="str">
        <f>IFERROR(IFERROR(VLOOKUP(I16245,'DE-PARA'!B:D,3,0),VLOOKUP(I16245,'DE-PARA'!C:D,2,0)),"NÃO ENCONTRADO")</f>
        <v>Despesas com Viagens</v>
      </c>
      <c r="L16245" s="50" t="str">
        <f>VLOOKUP(K16245,'Base -Receita-Despesa'!$B:$AS,1,FALSE)</f>
        <v>Despesas com Viagens</v>
      </c>
    </row>
    <row r="16246" spans="1:12" x14ac:dyDescent="0.3">
      <c r="A16246" s="82" t="str">
        <f t="shared" si="508"/>
        <v>2019</v>
      </c>
      <c r="B16246" s="260" t="s">
        <v>2228</v>
      </c>
      <c r="C16246" s="261" t="s">
        <v>138</v>
      </c>
      <c r="D16246" s="74" t="str">
        <f t="shared" si="507"/>
        <v>nov/2019</v>
      </c>
      <c r="E16246" s="264">
        <v>43795</v>
      </c>
      <c r="F16246" s="260" t="s">
        <v>4517</v>
      </c>
      <c r="G16246" s="260" t="s">
        <v>2229</v>
      </c>
      <c r="H16246" s="265" t="s">
        <v>4987</v>
      </c>
      <c r="I16246" s="265" t="s">
        <v>2209</v>
      </c>
      <c r="J16246" s="265">
        <v>-160</v>
      </c>
      <c r="K16246" s="83" t="str">
        <f>IFERROR(IFERROR(VLOOKUP(I16246,'DE-PARA'!B:D,3,0),VLOOKUP(I16246,'DE-PARA'!C:D,2,0)),"NÃO ENCONTRADO")</f>
        <v>Despesas com Viagens</v>
      </c>
      <c r="L16246" s="50" t="str">
        <f>VLOOKUP(K16246,'Base -Receita-Despesa'!$B:$AS,1,FALSE)</f>
        <v>Despesas com Viagens</v>
      </c>
    </row>
    <row r="16247" spans="1:12" x14ac:dyDescent="0.3">
      <c r="A16247" s="82" t="str">
        <f t="shared" si="508"/>
        <v>2019</v>
      </c>
      <c r="B16247" s="260" t="s">
        <v>2228</v>
      </c>
      <c r="C16247" s="261" t="s">
        <v>138</v>
      </c>
      <c r="D16247" s="74" t="str">
        <f t="shared" si="507"/>
        <v>nov/2019</v>
      </c>
      <c r="E16247" s="264">
        <v>43795</v>
      </c>
      <c r="F16247" s="260" t="s">
        <v>4517</v>
      </c>
      <c r="G16247" s="260" t="s">
        <v>2229</v>
      </c>
      <c r="H16247" s="265" t="s">
        <v>4988</v>
      </c>
      <c r="I16247" s="265" t="s">
        <v>2209</v>
      </c>
      <c r="J16247" s="265">
        <v>-159.4</v>
      </c>
      <c r="K16247" s="83" t="str">
        <f>IFERROR(IFERROR(VLOOKUP(I16247,'DE-PARA'!B:D,3,0),VLOOKUP(I16247,'DE-PARA'!C:D,2,0)),"NÃO ENCONTRADO")</f>
        <v>Despesas com Viagens</v>
      </c>
      <c r="L16247" s="50" t="str">
        <f>VLOOKUP(K16247,'Base -Receita-Despesa'!$B:$AS,1,FALSE)</f>
        <v>Despesas com Viagens</v>
      </c>
    </row>
    <row r="16248" spans="1:12" x14ac:dyDescent="0.3">
      <c r="A16248" s="82" t="str">
        <f t="shared" si="508"/>
        <v>2019</v>
      </c>
      <c r="B16248" s="260" t="s">
        <v>2228</v>
      </c>
      <c r="C16248" s="261" t="s">
        <v>138</v>
      </c>
      <c r="D16248" s="74" t="str">
        <f t="shared" si="507"/>
        <v>nov/2019</v>
      </c>
      <c r="E16248" s="264">
        <v>43795</v>
      </c>
      <c r="F16248" s="260" t="s">
        <v>4517</v>
      </c>
      <c r="G16248" s="260" t="s">
        <v>2229</v>
      </c>
      <c r="H16248" s="265" t="s">
        <v>1457</v>
      </c>
      <c r="I16248" s="265" t="s">
        <v>2209</v>
      </c>
      <c r="J16248" s="265">
        <v>-37.18</v>
      </c>
      <c r="K16248" s="83" t="str">
        <f>IFERROR(IFERROR(VLOOKUP(I16248,'DE-PARA'!B:D,3,0),VLOOKUP(I16248,'DE-PARA'!C:D,2,0)),"NÃO ENCONTRADO")</f>
        <v>Despesas com Viagens</v>
      </c>
      <c r="L16248" s="50" t="str">
        <f>VLOOKUP(K16248,'Base -Receita-Despesa'!$B:$AS,1,FALSE)</f>
        <v>Despesas com Viagens</v>
      </c>
    </row>
    <row r="16249" spans="1:12" x14ac:dyDescent="0.3">
      <c r="A16249" s="82" t="str">
        <f t="shared" si="508"/>
        <v>2019</v>
      </c>
      <c r="B16249" s="260" t="s">
        <v>2228</v>
      </c>
      <c r="C16249" s="261" t="s">
        <v>138</v>
      </c>
      <c r="D16249" s="74" t="str">
        <f t="shared" si="507"/>
        <v>nov/2019</v>
      </c>
      <c r="E16249" s="264">
        <v>43795</v>
      </c>
      <c r="F16249" s="260" t="s">
        <v>1261</v>
      </c>
      <c r="G16249" s="260" t="s">
        <v>2229</v>
      </c>
      <c r="H16249" s="265" t="s">
        <v>879</v>
      </c>
      <c r="I16249" s="265" t="s">
        <v>135</v>
      </c>
      <c r="J16249" s="265">
        <v>-9.5</v>
      </c>
      <c r="K16249" s="83" t="str">
        <f>IFERROR(IFERROR(VLOOKUP(I16249,'DE-PARA'!B:D,3,0),VLOOKUP(I16249,'DE-PARA'!C:D,2,0)),"NÃO ENCONTRADO")</f>
        <v>Outras Saídas</v>
      </c>
      <c r="L16249" s="50" t="str">
        <f>VLOOKUP(K16249,'Base -Receita-Despesa'!$B:$AS,1,FALSE)</f>
        <v>Outras Saídas</v>
      </c>
    </row>
    <row r="16250" spans="1:12" x14ac:dyDescent="0.3">
      <c r="A16250" s="82" t="str">
        <f t="shared" si="508"/>
        <v>2019</v>
      </c>
      <c r="B16250" s="260" t="s">
        <v>2228</v>
      </c>
      <c r="C16250" s="261" t="s">
        <v>138</v>
      </c>
      <c r="D16250" s="74" t="str">
        <f t="shared" si="507"/>
        <v>nov/2019</v>
      </c>
      <c r="E16250" s="264">
        <v>43795</v>
      </c>
      <c r="F16250" s="260" t="s">
        <v>1261</v>
      </c>
      <c r="G16250" s="260" t="s">
        <v>2229</v>
      </c>
      <c r="H16250" s="265" t="s">
        <v>879</v>
      </c>
      <c r="I16250" s="265" t="s">
        <v>135</v>
      </c>
      <c r="J16250" s="265">
        <v>-9.5</v>
      </c>
      <c r="K16250" s="83" t="str">
        <f>IFERROR(IFERROR(VLOOKUP(I16250,'DE-PARA'!B:D,3,0),VLOOKUP(I16250,'DE-PARA'!C:D,2,0)),"NÃO ENCONTRADO")</f>
        <v>Outras Saídas</v>
      </c>
      <c r="L16250" s="50" t="str">
        <f>VLOOKUP(K16250,'Base -Receita-Despesa'!$B:$AS,1,FALSE)</f>
        <v>Outras Saídas</v>
      </c>
    </row>
    <row r="16251" spans="1:12" x14ac:dyDescent="0.3">
      <c r="A16251" s="82" t="str">
        <f t="shared" si="508"/>
        <v>2019</v>
      </c>
      <c r="B16251" s="260" t="s">
        <v>2228</v>
      </c>
      <c r="C16251" s="261" t="s">
        <v>138</v>
      </c>
      <c r="D16251" s="74" t="str">
        <f t="shared" si="507"/>
        <v>nov/2019</v>
      </c>
      <c r="E16251" s="264">
        <v>43795</v>
      </c>
      <c r="F16251" s="260" t="s">
        <v>1261</v>
      </c>
      <c r="G16251" s="260" t="s">
        <v>2229</v>
      </c>
      <c r="H16251" s="265" t="s">
        <v>879</v>
      </c>
      <c r="I16251" s="265" t="s">
        <v>135</v>
      </c>
      <c r="J16251" s="265">
        <v>-9.5</v>
      </c>
      <c r="K16251" s="83" t="str">
        <f>IFERROR(IFERROR(VLOOKUP(I16251,'DE-PARA'!B:D,3,0),VLOOKUP(I16251,'DE-PARA'!C:D,2,0)),"NÃO ENCONTRADO")</f>
        <v>Outras Saídas</v>
      </c>
      <c r="L16251" s="50" t="str">
        <f>VLOOKUP(K16251,'Base -Receita-Despesa'!$B:$AS,1,FALSE)</f>
        <v>Outras Saídas</v>
      </c>
    </row>
    <row r="16252" spans="1:12" x14ac:dyDescent="0.3">
      <c r="A16252" s="82" t="str">
        <f t="shared" si="508"/>
        <v>2019</v>
      </c>
      <c r="B16252" s="260" t="s">
        <v>2228</v>
      </c>
      <c r="C16252" s="261" t="s">
        <v>138</v>
      </c>
      <c r="D16252" s="74" t="str">
        <f t="shared" si="507"/>
        <v>nov/2019</v>
      </c>
      <c r="E16252" s="264">
        <v>43795</v>
      </c>
      <c r="F16252" s="260" t="s">
        <v>1261</v>
      </c>
      <c r="G16252" s="260" t="s">
        <v>2229</v>
      </c>
      <c r="H16252" s="265" t="s">
        <v>4866</v>
      </c>
      <c r="I16252" s="265" t="s">
        <v>135</v>
      </c>
      <c r="J16252" s="265">
        <v>-1</v>
      </c>
      <c r="K16252" s="83" t="str">
        <f>IFERROR(IFERROR(VLOOKUP(I16252,'DE-PARA'!B:D,3,0),VLOOKUP(I16252,'DE-PARA'!C:D,2,0)),"NÃO ENCONTRADO")</f>
        <v>Outras Saídas</v>
      </c>
      <c r="L16252" s="50" t="str">
        <f>VLOOKUP(K16252,'Base -Receita-Despesa'!$B:$AS,1,FALSE)</f>
        <v>Outras Saídas</v>
      </c>
    </row>
    <row r="16253" spans="1:12" x14ac:dyDescent="0.3">
      <c r="A16253" s="82" t="str">
        <f t="shared" si="508"/>
        <v>2019</v>
      </c>
      <c r="B16253" s="260" t="s">
        <v>2228</v>
      </c>
      <c r="C16253" s="261" t="s">
        <v>138</v>
      </c>
      <c r="D16253" s="74" t="str">
        <f t="shared" si="507"/>
        <v>nov/2019</v>
      </c>
      <c r="E16253" s="264">
        <v>43795</v>
      </c>
      <c r="F16253" s="260" t="s">
        <v>1261</v>
      </c>
      <c r="G16253" s="260" t="s">
        <v>2229</v>
      </c>
      <c r="H16253" s="265" t="s">
        <v>4866</v>
      </c>
      <c r="I16253" s="265" t="s">
        <v>135</v>
      </c>
      <c r="J16253" s="265">
        <v>-1</v>
      </c>
      <c r="K16253" s="83" t="str">
        <f>IFERROR(IFERROR(VLOOKUP(I16253,'DE-PARA'!B:D,3,0),VLOOKUP(I16253,'DE-PARA'!C:D,2,0)),"NÃO ENCONTRADO")</f>
        <v>Outras Saídas</v>
      </c>
      <c r="L16253" s="50" t="str">
        <f>VLOOKUP(K16253,'Base -Receita-Despesa'!$B:$AS,1,FALSE)</f>
        <v>Outras Saídas</v>
      </c>
    </row>
    <row r="16254" spans="1:12" x14ac:dyDescent="0.3">
      <c r="A16254" s="82" t="str">
        <f t="shared" si="508"/>
        <v>2019</v>
      </c>
      <c r="B16254" s="260" t="s">
        <v>2228</v>
      </c>
      <c r="C16254" s="261" t="s">
        <v>138</v>
      </c>
      <c r="D16254" s="74" t="str">
        <f t="shared" si="507"/>
        <v>nov/2019</v>
      </c>
      <c r="E16254" s="264">
        <v>43795</v>
      </c>
      <c r="F16254" s="260" t="s">
        <v>1261</v>
      </c>
      <c r="G16254" s="260" t="s">
        <v>2229</v>
      </c>
      <c r="H16254" s="265" t="s">
        <v>4866</v>
      </c>
      <c r="I16254" s="265" t="s">
        <v>135</v>
      </c>
      <c r="J16254" s="265">
        <v>-1</v>
      </c>
      <c r="K16254" s="83" t="str">
        <f>IFERROR(IFERROR(VLOOKUP(I16254,'DE-PARA'!B:D,3,0),VLOOKUP(I16254,'DE-PARA'!C:D,2,0)),"NÃO ENCONTRADO")</f>
        <v>Outras Saídas</v>
      </c>
      <c r="L16254" s="50" t="str">
        <f>VLOOKUP(K16254,'Base -Receita-Despesa'!$B:$AS,1,FALSE)</f>
        <v>Outras Saídas</v>
      </c>
    </row>
    <row r="16255" spans="1:12" x14ac:dyDescent="0.3">
      <c r="A16255" s="82" t="str">
        <f t="shared" si="508"/>
        <v>2019</v>
      </c>
      <c r="B16255" s="260" t="s">
        <v>2228</v>
      </c>
      <c r="C16255" s="261" t="s">
        <v>138</v>
      </c>
      <c r="D16255" s="74" t="str">
        <f t="shared" si="507"/>
        <v>nov/2019</v>
      </c>
      <c r="E16255" s="264">
        <v>43795</v>
      </c>
      <c r="F16255" s="260" t="s">
        <v>1261</v>
      </c>
      <c r="G16255" s="260" t="s">
        <v>2229</v>
      </c>
      <c r="H16255" s="265" t="s">
        <v>4866</v>
      </c>
      <c r="I16255" s="265" t="s">
        <v>135</v>
      </c>
      <c r="J16255" s="265">
        <v>-1</v>
      </c>
      <c r="K16255" s="83" t="str">
        <f>IFERROR(IFERROR(VLOOKUP(I16255,'DE-PARA'!B:D,3,0),VLOOKUP(I16255,'DE-PARA'!C:D,2,0)),"NÃO ENCONTRADO")</f>
        <v>Outras Saídas</v>
      </c>
      <c r="L16255" s="50" t="str">
        <f>VLOOKUP(K16255,'Base -Receita-Despesa'!$B:$AS,1,FALSE)</f>
        <v>Outras Saídas</v>
      </c>
    </row>
    <row r="16256" spans="1:12" x14ac:dyDescent="0.3">
      <c r="A16256" s="82" t="str">
        <f t="shared" si="508"/>
        <v>2019</v>
      </c>
      <c r="B16256" s="260" t="s">
        <v>2228</v>
      </c>
      <c r="C16256" s="261" t="s">
        <v>138</v>
      </c>
      <c r="D16256" s="74" t="str">
        <f t="shared" si="507"/>
        <v>nov/2019</v>
      </c>
      <c r="E16256" s="264">
        <v>43795</v>
      </c>
      <c r="F16256" s="260" t="s">
        <v>1261</v>
      </c>
      <c r="G16256" s="260" t="s">
        <v>2229</v>
      </c>
      <c r="H16256" s="265" t="s">
        <v>4866</v>
      </c>
      <c r="I16256" s="265" t="s">
        <v>135</v>
      </c>
      <c r="J16256" s="265">
        <v>-1</v>
      </c>
      <c r="K16256" s="83" t="str">
        <f>IFERROR(IFERROR(VLOOKUP(I16256,'DE-PARA'!B:D,3,0),VLOOKUP(I16256,'DE-PARA'!C:D,2,0)),"NÃO ENCONTRADO")</f>
        <v>Outras Saídas</v>
      </c>
      <c r="L16256" s="50" t="str">
        <f>VLOOKUP(K16256,'Base -Receita-Despesa'!$B:$AS,1,FALSE)</f>
        <v>Outras Saídas</v>
      </c>
    </row>
    <row r="16257" spans="1:12" x14ac:dyDescent="0.3">
      <c r="A16257" s="82" t="str">
        <f t="shared" si="508"/>
        <v>2019</v>
      </c>
      <c r="B16257" s="260" t="s">
        <v>2228</v>
      </c>
      <c r="C16257" s="261" t="s">
        <v>138</v>
      </c>
      <c r="D16257" s="74" t="str">
        <f t="shared" si="507"/>
        <v>nov/2019</v>
      </c>
      <c r="E16257" s="264">
        <v>43795</v>
      </c>
      <c r="F16257" s="260" t="s">
        <v>1070</v>
      </c>
      <c r="G16257" s="260" t="s">
        <v>2229</v>
      </c>
      <c r="H16257" s="265" t="s">
        <v>1071</v>
      </c>
      <c r="I16257" s="265" t="s">
        <v>2237</v>
      </c>
      <c r="J16257" s="266">
        <v>1765.66</v>
      </c>
      <c r="K16257" s="83" t="str">
        <f>IFERROR(IFERROR(VLOOKUP(I16257,'DE-PARA'!B:D,3,0),VLOOKUP(I16257,'DE-PARA'!C:D,2,0)),"NÃO ENCONTRADO")</f>
        <v>Entrada Conta Aplicação (+)</v>
      </c>
      <c r="L16257" s="50" t="str">
        <f>VLOOKUP(K16257,'Base -Receita-Despesa'!$B:$AS,1,FALSE)</f>
        <v>ENTRADA CONTA APLICAÇÃO (+)</v>
      </c>
    </row>
    <row r="16258" spans="1:12" x14ac:dyDescent="0.3">
      <c r="A16258" s="82" t="str">
        <f t="shared" si="508"/>
        <v>2019</v>
      </c>
      <c r="B16258" s="260" t="s">
        <v>2240</v>
      </c>
      <c r="C16258" s="261" t="s">
        <v>138</v>
      </c>
      <c r="D16258" s="74" t="str">
        <f t="shared" si="507"/>
        <v>nov/2019</v>
      </c>
      <c r="E16258" s="264">
        <v>43796</v>
      </c>
      <c r="F16258" s="260" t="s">
        <v>4374</v>
      </c>
      <c r="G16258" s="260" t="s">
        <v>2229</v>
      </c>
      <c r="H16258" s="265" t="s">
        <v>4374</v>
      </c>
      <c r="I16258" s="265" t="s">
        <v>1064</v>
      </c>
      <c r="J16258" s="266">
        <v>-1792174.62</v>
      </c>
      <c r="K16258" s="83" t="str">
        <f>IFERROR(IFERROR(VLOOKUP(I16258,'DE-PARA'!B:D,3,0),VLOOKUP(I16258,'DE-PARA'!C:D,2,0)),"NÃO ENCONTRADO")</f>
        <v>Saídas Da C/A Por Regates (-)</v>
      </c>
      <c r="L16258" s="50" t="str">
        <f>VLOOKUP(K16258,'Base -Receita-Despesa'!$B:$AS,1,FALSE)</f>
        <v>SAÍDAS DA C/A POR REGATES (-)</v>
      </c>
    </row>
    <row r="16259" spans="1:12" x14ac:dyDescent="0.3">
      <c r="A16259" s="82" t="str">
        <f t="shared" si="508"/>
        <v>2019</v>
      </c>
      <c r="B16259" s="260" t="s">
        <v>2240</v>
      </c>
      <c r="C16259" s="261" t="s">
        <v>138</v>
      </c>
      <c r="D16259" s="74" t="str">
        <f t="shared" si="507"/>
        <v>nov/2019</v>
      </c>
      <c r="E16259" s="264">
        <v>43796</v>
      </c>
      <c r="F16259" s="260" t="s">
        <v>161</v>
      </c>
      <c r="G16259" s="260" t="s">
        <v>2229</v>
      </c>
      <c r="H16259" s="265" t="s">
        <v>161</v>
      </c>
      <c r="I16259" s="265" t="s">
        <v>2168</v>
      </c>
      <c r="J16259" s="266">
        <v>2292174.62</v>
      </c>
      <c r="K16259" s="83" t="str">
        <f>IFERROR(IFERROR(VLOOKUP(I16259,'DE-PARA'!B:D,3,0),VLOOKUP(I16259,'DE-PARA'!C:D,2,0)),"NÃO ENCONTRADO")</f>
        <v>Repasses Contrato de Gestão</v>
      </c>
      <c r="L16259" s="50" t="str">
        <f>VLOOKUP(K16259,'Base -Receita-Despesa'!$B:$AS,1,FALSE)</f>
        <v>Repasses Contrato de Gestão</v>
      </c>
    </row>
    <row r="16260" spans="1:12" x14ac:dyDescent="0.3">
      <c r="A16260" s="82" t="str">
        <f t="shared" si="508"/>
        <v>2019</v>
      </c>
      <c r="B16260" s="260" t="s">
        <v>2240</v>
      </c>
      <c r="C16260" s="261" t="s">
        <v>138</v>
      </c>
      <c r="D16260" s="74" t="str">
        <f t="shared" ref="D16260:D16323" si="509">TEXT(E16260,"mmm/aaaa")</f>
        <v>nov/2019</v>
      </c>
      <c r="E16260" s="264">
        <v>43796</v>
      </c>
      <c r="F16260" s="260" t="s">
        <v>1061</v>
      </c>
      <c r="G16260" s="260" t="s">
        <v>2229</v>
      </c>
      <c r="H16260" s="265" t="s">
        <v>4370</v>
      </c>
      <c r="I16260" s="265" t="s">
        <v>126</v>
      </c>
      <c r="J16260" s="266">
        <v>-500000</v>
      </c>
      <c r="K16260" s="83" t="str">
        <f>IFERROR(IFERROR(VLOOKUP(I16260,'DE-PARA'!B:D,3,0),VLOOKUP(I16260,'DE-PARA'!C:D,2,0)),"NÃO ENCONTRADO")</f>
        <v>TEV – Transferências Entre Contas (Entradas)</v>
      </c>
      <c r="L16260" s="50" t="str">
        <f>VLOOKUP(K16260,'Base -Receita-Despesa'!$B:$AS,1,FALSE)</f>
        <v>TEV – Transferências Entre Contas (Entradas)</v>
      </c>
    </row>
    <row r="16261" spans="1:12" x14ac:dyDescent="0.3">
      <c r="A16261" s="82" t="str">
        <f t="shared" si="508"/>
        <v>2019</v>
      </c>
      <c r="B16261" s="260" t="s">
        <v>2240</v>
      </c>
      <c r="C16261" s="261" t="s">
        <v>138</v>
      </c>
      <c r="D16261" s="74" t="str">
        <f t="shared" si="509"/>
        <v>nov/2019</v>
      </c>
      <c r="E16261" s="264">
        <v>43796</v>
      </c>
      <c r="F16261" s="260" t="s">
        <v>1261</v>
      </c>
      <c r="G16261" s="260" t="s">
        <v>2229</v>
      </c>
      <c r="H16261" s="265" t="s">
        <v>2338</v>
      </c>
      <c r="I16261" s="265" t="s">
        <v>135</v>
      </c>
      <c r="J16261" s="265">
        <v>-0.01</v>
      </c>
      <c r="K16261" s="83" t="str">
        <f>IFERROR(IFERROR(VLOOKUP(I16261,'DE-PARA'!B:D,3,0),VLOOKUP(I16261,'DE-PARA'!C:D,2,0)),"NÃO ENCONTRADO")</f>
        <v>Outras Saídas</v>
      </c>
      <c r="L16261" s="50" t="str">
        <f>VLOOKUP(K16261,'Base -Receita-Despesa'!$B:$AS,1,FALSE)</f>
        <v>Outras Saídas</v>
      </c>
    </row>
    <row r="16262" spans="1:12" x14ac:dyDescent="0.3">
      <c r="A16262" s="82" t="str">
        <f t="shared" si="508"/>
        <v>2019</v>
      </c>
      <c r="B16262" s="260" t="s">
        <v>2240</v>
      </c>
      <c r="C16262" s="261" t="s">
        <v>138</v>
      </c>
      <c r="D16262" s="74" t="str">
        <f t="shared" si="509"/>
        <v>nov/2019</v>
      </c>
      <c r="E16262" s="264">
        <v>43796</v>
      </c>
      <c r="F16262" s="260" t="s">
        <v>1070</v>
      </c>
      <c r="G16262" s="260" t="s">
        <v>2229</v>
      </c>
      <c r="H16262" s="265" t="s">
        <v>1071</v>
      </c>
      <c r="I16262" s="265" t="s">
        <v>2237</v>
      </c>
      <c r="J16262" s="265">
        <v>0.01</v>
      </c>
      <c r="K16262" s="83" t="str">
        <f>IFERROR(IFERROR(VLOOKUP(I16262,'DE-PARA'!B:D,3,0),VLOOKUP(I16262,'DE-PARA'!C:D,2,0)),"NÃO ENCONTRADO")</f>
        <v>Entrada Conta Aplicação (+)</v>
      </c>
      <c r="L16262" s="50" t="str">
        <f>VLOOKUP(K16262,'Base -Receita-Despesa'!$B:$AS,1,FALSE)</f>
        <v>ENTRADA CONTA APLICAÇÃO (+)</v>
      </c>
    </row>
    <row r="16263" spans="1:12" x14ac:dyDescent="0.3">
      <c r="A16263" s="82" t="str">
        <f t="shared" si="508"/>
        <v>2019</v>
      </c>
      <c r="B16263" s="260" t="s">
        <v>2228</v>
      </c>
      <c r="C16263" s="261" t="s">
        <v>138</v>
      </c>
      <c r="D16263" s="74" t="str">
        <f t="shared" si="509"/>
        <v>nov/2019</v>
      </c>
      <c r="E16263" s="264">
        <v>43796</v>
      </c>
      <c r="F16263" s="260">
        <v>92</v>
      </c>
      <c r="G16263" s="260" t="s">
        <v>2229</v>
      </c>
      <c r="H16263" s="265" t="s">
        <v>4753</v>
      </c>
      <c r="I16263" s="265" t="s">
        <v>2176</v>
      </c>
      <c r="J16263" s="266">
        <v>136907.78</v>
      </c>
      <c r="K16263" s="83" t="str">
        <f>IFERROR(IFERROR(VLOOKUP(I16263,'DE-PARA'!B:D,3,0),VLOOKUP(I16263,'DE-PARA'!C:D,2,0)),"NÃO ENCONTRADO")</f>
        <v>Pessoal</v>
      </c>
      <c r="L16263" s="50" t="str">
        <f>VLOOKUP(K16263,'Base -Receita-Despesa'!$B:$AS,1,FALSE)</f>
        <v>Pessoal</v>
      </c>
    </row>
    <row r="16264" spans="1:12" x14ac:dyDescent="0.3">
      <c r="A16264" s="82" t="str">
        <f t="shared" si="508"/>
        <v>2019</v>
      </c>
      <c r="B16264" s="260" t="s">
        <v>2228</v>
      </c>
      <c r="C16264" s="261" t="s">
        <v>138</v>
      </c>
      <c r="D16264" s="74" t="str">
        <f t="shared" si="509"/>
        <v>nov/2019</v>
      </c>
      <c r="E16264" s="264">
        <v>43796</v>
      </c>
      <c r="F16264" s="260" t="s">
        <v>1061</v>
      </c>
      <c r="G16264" s="260" t="s">
        <v>2229</v>
      </c>
      <c r="H16264" s="265" t="s">
        <v>4370</v>
      </c>
      <c r="I16264" s="265" t="s">
        <v>126</v>
      </c>
      <c r="J16264" s="266">
        <v>500000</v>
      </c>
      <c r="K16264" s="83" t="str">
        <f>IFERROR(IFERROR(VLOOKUP(I16264,'DE-PARA'!B:D,3,0),VLOOKUP(I16264,'DE-PARA'!C:D,2,0)),"NÃO ENCONTRADO")</f>
        <v>TEV – Transferências Entre Contas (Entradas)</v>
      </c>
      <c r="L16264" s="50" t="str">
        <f>VLOOKUP(K16264,'Base -Receita-Despesa'!$B:$AS,1,FALSE)</f>
        <v>TEV – Transferências Entre Contas (Entradas)</v>
      </c>
    </row>
    <row r="16265" spans="1:12" x14ac:dyDescent="0.3">
      <c r="A16265" s="82" t="str">
        <f t="shared" si="508"/>
        <v>2019</v>
      </c>
      <c r="B16265" s="260" t="s">
        <v>2228</v>
      </c>
      <c r="C16265" s="261" t="s">
        <v>138</v>
      </c>
      <c r="D16265" s="74" t="str">
        <f t="shared" si="509"/>
        <v>nov/2019</v>
      </c>
      <c r="E16265" s="264">
        <v>43796</v>
      </c>
      <c r="F16265" s="260" t="s">
        <v>4423</v>
      </c>
      <c r="G16265" s="260" t="s">
        <v>2229</v>
      </c>
      <c r="H16265" s="265" t="s">
        <v>2586</v>
      </c>
      <c r="I16265" s="265" t="s">
        <v>540</v>
      </c>
      <c r="J16265" s="265">
        <v>-231.44</v>
      </c>
      <c r="K16265" s="83" t="str">
        <f>IFERROR(IFERROR(VLOOKUP(I16265,'DE-PARA'!B:D,3,0),VLOOKUP(I16265,'DE-PARA'!C:D,2,0)),"NÃO ENCONTRADO")</f>
        <v>Tributos, Taxas e Contribuições</v>
      </c>
      <c r="L16265" s="50" t="str">
        <f>VLOOKUP(K16265,'Base -Receita-Despesa'!$B:$AS,1,FALSE)</f>
        <v>Tributos, Taxas e Contribuições</v>
      </c>
    </row>
    <row r="16266" spans="1:12" x14ac:dyDescent="0.3">
      <c r="A16266" s="82" t="str">
        <f t="shared" si="508"/>
        <v>2019</v>
      </c>
      <c r="B16266" s="260" t="s">
        <v>2228</v>
      </c>
      <c r="C16266" s="261" t="s">
        <v>138</v>
      </c>
      <c r="D16266" s="74" t="str">
        <f t="shared" si="509"/>
        <v>nov/2019</v>
      </c>
      <c r="E16266" s="264">
        <v>43796</v>
      </c>
      <c r="F16266" s="260" t="s">
        <v>4423</v>
      </c>
      <c r="G16266" s="260" t="s">
        <v>2229</v>
      </c>
      <c r="H16266" s="265" t="s">
        <v>2586</v>
      </c>
      <c r="I16266" s="265" t="s">
        <v>540</v>
      </c>
      <c r="J16266" s="265">
        <v>-201.25</v>
      </c>
      <c r="K16266" s="83" t="str">
        <f>IFERROR(IFERROR(VLOOKUP(I16266,'DE-PARA'!B:D,3,0),VLOOKUP(I16266,'DE-PARA'!C:D,2,0)),"NÃO ENCONTRADO")</f>
        <v>Tributos, Taxas e Contribuições</v>
      </c>
      <c r="L16266" s="50" t="str">
        <f>VLOOKUP(K16266,'Base -Receita-Despesa'!$B:$AS,1,FALSE)</f>
        <v>Tributos, Taxas e Contribuições</v>
      </c>
    </row>
    <row r="16267" spans="1:12" x14ac:dyDescent="0.3">
      <c r="A16267" s="82" t="str">
        <f t="shared" si="508"/>
        <v>2019</v>
      </c>
      <c r="B16267" s="260" t="s">
        <v>2228</v>
      </c>
      <c r="C16267" s="261" t="s">
        <v>138</v>
      </c>
      <c r="D16267" s="74" t="str">
        <f t="shared" si="509"/>
        <v>nov/2019</v>
      </c>
      <c r="E16267" s="264">
        <v>43796</v>
      </c>
      <c r="F16267" s="260">
        <v>92</v>
      </c>
      <c r="G16267" s="260" t="s">
        <v>2229</v>
      </c>
      <c r="H16267" s="265" t="s">
        <v>4753</v>
      </c>
      <c r="I16267" s="265" t="s">
        <v>2176</v>
      </c>
      <c r="J16267" s="266">
        <v>-136907.78</v>
      </c>
      <c r="K16267" s="83" t="str">
        <f>IFERROR(IFERROR(VLOOKUP(I16267,'DE-PARA'!B:D,3,0),VLOOKUP(I16267,'DE-PARA'!C:D,2,0)),"NÃO ENCONTRADO")</f>
        <v>Pessoal</v>
      </c>
      <c r="L16267" s="50" t="str">
        <f>VLOOKUP(K16267,'Base -Receita-Despesa'!$B:$AS,1,FALSE)</f>
        <v>Pessoal</v>
      </c>
    </row>
    <row r="16268" spans="1:12" x14ac:dyDescent="0.3">
      <c r="A16268" s="82" t="str">
        <f t="shared" si="508"/>
        <v>2019</v>
      </c>
      <c r="B16268" s="260" t="s">
        <v>2228</v>
      </c>
      <c r="C16268" s="261" t="s">
        <v>138</v>
      </c>
      <c r="D16268" s="74" t="str">
        <f t="shared" si="509"/>
        <v>nov/2019</v>
      </c>
      <c r="E16268" s="264">
        <v>43796</v>
      </c>
      <c r="F16268" s="260" t="s">
        <v>1261</v>
      </c>
      <c r="G16268" s="260" t="s">
        <v>2229</v>
      </c>
      <c r="H16268" s="265" t="s">
        <v>879</v>
      </c>
      <c r="I16268" s="265" t="s">
        <v>135</v>
      </c>
      <c r="J16268" s="265">
        <v>-9.5</v>
      </c>
      <c r="K16268" s="83" t="str">
        <f>IFERROR(IFERROR(VLOOKUP(I16268,'DE-PARA'!B:D,3,0),VLOOKUP(I16268,'DE-PARA'!C:D,2,0)),"NÃO ENCONTRADO")</f>
        <v>Outras Saídas</v>
      </c>
      <c r="L16268" s="50" t="str">
        <f>VLOOKUP(K16268,'Base -Receita-Despesa'!$B:$AS,1,FALSE)</f>
        <v>Outras Saídas</v>
      </c>
    </row>
    <row r="16269" spans="1:12" x14ac:dyDescent="0.3">
      <c r="A16269" s="82" t="str">
        <f t="shared" si="508"/>
        <v>2019</v>
      </c>
      <c r="B16269" s="260" t="s">
        <v>2240</v>
      </c>
      <c r="C16269" s="261" t="s">
        <v>138</v>
      </c>
      <c r="D16269" s="74" t="str">
        <f t="shared" si="509"/>
        <v>nov/2019</v>
      </c>
      <c r="E16269" s="264">
        <v>43797</v>
      </c>
      <c r="F16269" s="260" t="s">
        <v>1061</v>
      </c>
      <c r="G16269" s="260" t="s">
        <v>2229</v>
      </c>
      <c r="H16269" s="265" t="s">
        <v>4370</v>
      </c>
      <c r="I16269" s="265" t="s">
        <v>126</v>
      </c>
      <c r="J16269" s="266">
        <v>-500000</v>
      </c>
      <c r="K16269" s="83" t="str">
        <f>IFERROR(IFERROR(VLOOKUP(I16269,'DE-PARA'!B:D,3,0),VLOOKUP(I16269,'DE-PARA'!C:D,2,0)),"NÃO ENCONTRADO")</f>
        <v>TEV – Transferências Entre Contas (Entradas)</v>
      </c>
      <c r="L16269" s="50" t="str">
        <f>VLOOKUP(K16269,'Base -Receita-Despesa'!$B:$AS,1,FALSE)</f>
        <v>TEV – Transferências Entre Contas (Entradas)</v>
      </c>
    </row>
    <row r="16270" spans="1:12" x14ac:dyDescent="0.3">
      <c r="A16270" s="82" t="str">
        <f t="shared" si="508"/>
        <v>2019</v>
      </c>
      <c r="B16270" s="260" t="s">
        <v>2240</v>
      </c>
      <c r="C16270" s="261" t="s">
        <v>138</v>
      </c>
      <c r="D16270" s="74" t="str">
        <f t="shared" si="509"/>
        <v>nov/2019</v>
      </c>
      <c r="E16270" s="264">
        <v>43797</v>
      </c>
      <c r="F16270" s="260" t="s">
        <v>1261</v>
      </c>
      <c r="G16270" s="260" t="s">
        <v>2229</v>
      </c>
      <c r="H16270" s="265" t="s">
        <v>2338</v>
      </c>
      <c r="I16270" s="265" t="s">
        <v>135</v>
      </c>
      <c r="J16270" s="265">
        <v>-41.17</v>
      </c>
      <c r="K16270" s="83" t="str">
        <f>IFERROR(IFERROR(VLOOKUP(I16270,'DE-PARA'!B:D,3,0),VLOOKUP(I16270,'DE-PARA'!C:D,2,0)),"NÃO ENCONTRADO")</f>
        <v>Outras Saídas</v>
      </c>
      <c r="L16270" s="50" t="str">
        <f>VLOOKUP(K16270,'Base -Receita-Despesa'!$B:$AS,1,FALSE)</f>
        <v>Outras Saídas</v>
      </c>
    </row>
    <row r="16271" spans="1:12" x14ac:dyDescent="0.3">
      <c r="A16271" s="82" t="str">
        <f t="shared" si="508"/>
        <v>2019</v>
      </c>
      <c r="B16271" s="260" t="s">
        <v>2240</v>
      </c>
      <c r="C16271" s="261" t="s">
        <v>138</v>
      </c>
      <c r="D16271" s="74" t="str">
        <f t="shared" si="509"/>
        <v>nov/2019</v>
      </c>
      <c r="E16271" s="264">
        <v>43797</v>
      </c>
      <c r="F16271" s="260" t="s">
        <v>1070</v>
      </c>
      <c r="G16271" s="260" t="s">
        <v>2229</v>
      </c>
      <c r="H16271" s="265" t="s">
        <v>1071</v>
      </c>
      <c r="I16271" s="265" t="s">
        <v>2237</v>
      </c>
      <c r="J16271" s="266">
        <v>500041.17</v>
      </c>
      <c r="K16271" s="83" t="str">
        <f>IFERROR(IFERROR(VLOOKUP(I16271,'DE-PARA'!B:D,3,0),VLOOKUP(I16271,'DE-PARA'!C:D,2,0)),"NÃO ENCONTRADO")</f>
        <v>Entrada Conta Aplicação (+)</v>
      </c>
      <c r="L16271" s="50" t="str">
        <f>VLOOKUP(K16271,'Base -Receita-Despesa'!$B:$AS,1,FALSE)</f>
        <v>ENTRADA CONTA APLICAÇÃO (+)</v>
      </c>
    </row>
    <row r="16272" spans="1:12" x14ac:dyDescent="0.3">
      <c r="A16272" s="82" t="str">
        <f t="shared" si="508"/>
        <v>2019</v>
      </c>
      <c r="B16272" s="260" t="s">
        <v>2228</v>
      </c>
      <c r="C16272" s="261" t="s">
        <v>138</v>
      </c>
      <c r="D16272" s="74" t="str">
        <f t="shared" si="509"/>
        <v>nov/2019</v>
      </c>
      <c r="E16272" s="264">
        <v>43797</v>
      </c>
      <c r="F16272" s="260" t="s">
        <v>1061</v>
      </c>
      <c r="G16272" s="260" t="s">
        <v>2229</v>
      </c>
      <c r="H16272" s="265" t="s">
        <v>4370</v>
      </c>
      <c r="I16272" s="265" t="s">
        <v>126</v>
      </c>
      <c r="J16272" s="266">
        <v>500000</v>
      </c>
      <c r="K16272" s="83" t="str">
        <f>IFERROR(IFERROR(VLOOKUP(I16272,'DE-PARA'!B:D,3,0),VLOOKUP(I16272,'DE-PARA'!C:D,2,0)),"NÃO ENCONTRADO")</f>
        <v>TEV – Transferências Entre Contas (Entradas)</v>
      </c>
      <c r="L16272" s="50" t="str">
        <f>VLOOKUP(K16272,'Base -Receita-Despesa'!$B:$AS,1,FALSE)</f>
        <v>TEV – Transferências Entre Contas (Entradas)</v>
      </c>
    </row>
    <row r="16273" spans="1:12" x14ac:dyDescent="0.3">
      <c r="A16273" s="82" t="str">
        <f t="shared" si="508"/>
        <v>2019</v>
      </c>
      <c r="B16273" s="260" t="s">
        <v>2228</v>
      </c>
      <c r="C16273" s="261" t="s">
        <v>138</v>
      </c>
      <c r="D16273" s="74" t="str">
        <f t="shared" si="509"/>
        <v>nov/2019</v>
      </c>
      <c r="E16273" s="264">
        <v>43797</v>
      </c>
      <c r="F16273" s="260">
        <v>92</v>
      </c>
      <c r="G16273" s="260" t="s">
        <v>2229</v>
      </c>
      <c r="H16273" s="265" t="s">
        <v>4753</v>
      </c>
      <c r="I16273" s="265" t="s">
        <v>2176</v>
      </c>
      <c r="J16273" s="266">
        <v>-136907.78</v>
      </c>
      <c r="K16273" s="83" t="str">
        <f>IFERROR(IFERROR(VLOOKUP(I16273,'DE-PARA'!B:D,3,0),VLOOKUP(I16273,'DE-PARA'!C:D,2,0)),"NÃO ENCONTRADO")</f>
        <v>Pessoal</v>
      </c>
      <c r="L16273" s="50" t="str">
        <f>VLOOKUP(K16273,'Base -Receita-Despesa'!$B:$AS,1,FALSE)</f>
        <v>Pessoal</v>
      </c>
    </row>
    <row r="16274" spans="1:12" x14ac:dyDescent="0.3">
      <c r="A16274" s="82" t="str">
        <f t="shared" si="508"/>
        <v>2019</v>
      </c>
      <c r="B16274" s="260" t="s">
        <v>2228</v>
      </c>
      <c r="C16274" s="261" t="s">
        <v>138</v>
      </c>
      <c r="D16274" s="74" t="str">
        <f t="shared" si="509"/>
        <v>nov/2019</v>
      </c>
      <c r="E16274" s="264">
        <v>43797</v>
      </c>
      <c r="F16274" s="260">
        <v>2517459</v>
      </c>
      <c r="G16274" s="260" t="s">
        <v>2229</v>
      </c>
      <c r="H16274" s="265" t="s">
        <v>2392</v>
      </c>
      <c r="I16274" s="270" t="s">
        <v>145</v>
      </c>
      <c r="J16274" s="266">
        <v>-4355.25</v>
      </c>
      <c r="K16274" s="83" t="str">
        <f>IFERROR(IFERROR(VLOOKUP(I16274,'DE-PARA'!B:D,3,0),VLOOKUP(I16274,'DE-PARA'!C:D,2,0)),"NÃO ENCONTRADO")</f>
        <v>Serviços</v>
      </c>
      <c r="L16274" s="50" t="str">
        <f>VLOOKUP(K16274,'Base -Receita-Despesa'!$B:$AS,1,FALSE)</f>
        <v>Serviços</v>
      </c>
    </row>
    <row r="16275" spans="1:12" x14ac:dyDescent="0.3">
      <c r="A16275" s="82" t="str">
        <f t="shared" si="508"/>
        <v>2019</v>
      </c>
      <c r="B16275" s="260" t="s">
        <v>2228</v>
      </c>
      <c r="C16275" s="261" t="s">
        <v>138</v>
      </c>
      <c r="D16275" s="74" t="str">
        <f t="shared" si="509"/>
        <v>nov/2019</v>
      </c>
      <c r="E16275" s="264">
        <v>43797</v>
      </c>
      <c r="F16275" s="260" t="s">
        <v>1261</v>
      </c>
      <c r="G16275" s="260" t="s">
        <v>2229</v>
      </c>
      <c r="H16275" s="265" t="s">
        <v>879</v>
      </c>
      <c r="I16275" s="265" t="s">
        <v>135</v>
      </c>
      <c r="J16275" s="265">
        <v>-9.5</v>
      </c>
      <c r="K16275" s="83" t="str">
        <f>IFERROR(IFERROR(VLOOKUP(I16275,'DE-PARA'!B:D,3,0),VLOOKUP(I16275,'DE-PARA'!C:D,2,0)),"NÃO ENCONTRADO")</f>
        <v>Outras Saídas</v>
      </c>
      <c r="L16275" s="50" t="str">
        <f>VLOOKUP(K16275,'Base -Receita-Despesa'!$B:$AS,1,FALSE)</f>
        <v>Outras Saídas</v>
      </c>
    </row>
    <row r="16276" spans="1:12" x14ac:dyDescent="0.3">
      <c r="A16276" s="82" t="str">
        <f t="shared" si="508"/>
        <v>2019</v>
      </c>
      <c r="B16276" s="260" t="s">
        <v>2228</v>
      </c>
      <c r="C16276" s="261" t="s">
        <v>138</v>
      </c>
      <c r="D16276" s="74" t="str">
        <f t="shared" si="509"/>
        <v>nov/2019</v>
      </c>
      <c r="E16276" s="264">
        <v>43797</v>
      </c>
      <c r="F16276" s="260" t="s">
        <v>1261</v>
      </c>
      <c r="G16276" s="260" t="s">
        <v>2229</v>
      </c>
      <c r="H16276" s="265" t="s">
        <v>879</v>
      </c>
      <c r="I16276" s="265" t="s">
        <v>135</v>
      </c>
      <c r="J16276" s="265">
        <v>-9.5</v>
      </c>
      <c r="K16276" s="83" t="str">
        <f>IFERROR(IFERROR(VLOOKUP(I16276,'DE-PARA'!B:D,3,0),VLOOKUP(I16276,'DE-PARA'!C:D,2,0)),"NÃO ENCONTRADO")</f>
        <v>Outras Saídas</v>
      </c>
      <c r="L16276" s="50" t="str">
        <f>VLOOKUP(K16276,'Base -Receita-Despesa'!$B:$AS,1,FALSE)</f>
        <v>Outras Saídas</v>
      </c>
    </row>
    <row r="16277" spans="1:12" x14ac:dyDescent="0.3">
      <c r="A16277" s="82" t="str">
        <f t="shared" si="508"/>
        <v>2019</v>
      </c>
      <c r="B16277" s="260" t="s">
        <v>2228</v>
      </c>
      <c r="C16277" s="261" t="s">
        <v>138</v>
      </c>
      <c r="D16277" s="74" t="str">
        <f t="shared" si="509"/>
        <v>nov/2019</v>
      </c>
      <c r="E16277" s="264">
        <v>43797</v>
      </c>
      <c r="F16277" s="260" t="s">
        <v>4733</v>
      </c>
      <c r="G16277" s="260" t="s">
        <v>2229</v>
      </c>
      <c r="H16277" s="270" t="s">
        <v>2746</v>
      </c>
      <c r="I16277" s="265" t="s">
        <v>133</v>
      </c>
      <c r="J16277" s="266">
        <v>-3070.07</v>
      </c>
      <c r="K16277" s="83" t="str">
        <f>IFERROR(IFERROR(VLOOKUP(I16277,'DE-PARA'!B:D,3,0),VLOOKUP(I16277,'DE-PARA'!C:D,2,0)),"NÃO ENCONTRADO")</f>
        <v>Pessoal</v>
      </c>
      <c r="L16277" s="50" t="str">
        <f>VLOOKUP(K16277,'Base -Receita-Despesa'!$B:$AS,1,FALSE)</f>
        <v>Pessoal</v>
      </c>
    </row>
    <row r="16278" spans="1:12" x14ac:dyDescent="0.3">
      <c r="A16278" s="82" t="str">
        <f t="shared" si="508"/>
        <v>2019</v>
      </c>
      <c r="B16278" s="260" t="s">
        <v>2228</v>
      </c>
      <c r="C16278" s="261" t="s">
        <v>138</v>
      </c>
      <c r="D16278" s="74" t="str">
        <f t="shared" si="509"/>
        <v>nov/2019</v>
      </c>
      <c r="E16278" s="264">
        <v>43797</v>
      </c>
      <c r="F16278" s="260" t="s">
        <v>4733</v>
      </c>
      <c r="G16278" s="260" t="s">
        <v>2229</v>
      </c>
      <c r="H16278" s="280" t="s">
        <v>2963</v>
      </c>
      <c r="I16278" s="265" t="s">
        <v>133</v>
      </c>
      <c r="J16278" s="266">
        <v>-2051.21</v>
      </c>
      <c r="K16278" s="83" t="str">
        <f>IFERROR(IFERROR(VLOOKUP(I16278,'DE-PARA'!B:D,3,0),VLOOKUP(I16278,'DE-PARA'!C:D,2,0)),"NÃO ENCONTRADO")</f>
        <v>Pessoal</v>
      </c>
      <c r="L16278" s="50" t="str">
        <f>VLOOKUP(K16278,'Base -Receita-Despesa'!$B:$AS,1,FALSE)</f>
        <v>Pessoal</v>
      </c>
    </row>
    <row r="16279" spans="1:12" x14ac:dyDescent="0.3">
      <c r="A16279" s="82" t="str">
        <f t="shared" si="508"/>
        <v>2019</v>
      </c>
      <c r="B16279" s="260" t="s">
        <v>2228</v>
      </c>
      <c r="C16279" s="261" t="s">
        <v>138</v>
      </c>
      <c r="D16279" s="74" t="str">
        <f t="shared" si="509"/>
        <v>nov/2019</v>
      </c>
      <c r="E16279" s="264">
        <v>43797</v>
      </c>
      <c r="F16279" s="260" t="s">
        <v>4733</v>
      </c>
      <c r="G16279" s="260" t="s">
        <v>2229</v>
      </c>
      <c r="H16279" s="280" t="s">
        <v>4567</v>
      </c>
      <c r="I16279" s="265" t="s">
        <v>133</v>
      </c>
      <c r="J16279" s="266">
        <v>-1653.22</v>
      </c>
      <c r="K16279" s="83" t="str">
        <f>IFERROR(IFERROR(VLOOKUP(I16279,'DE-PARA'!B:D,3,0),VLOOKUP(I16279,'DE-PARA'!C:D,2,0)),"NÃO ENCONTRADO")</f>
        <v>Pessoal</v>
      </c>
      <c r="L16279" s="50" t="str">
        <f>VLOOKUP(K16279,'Base -Receita-Despesa'!$B:$AS,1,FALSE)</f>
        <v>Pessoal</v>
      </c>
    </row>
    <row r="16280" spans="1:12" x14ac:dyDescent="0.3">
      <c r="A16280" s="82" t="str">
        <f t="shared" si="508"/>
        <v>2019</v>
      </c>
      <c r="B16280" s="260" t="s">
        <v>2228</v>
      </c>
      <c r="C16280" s="261" t="s">
        <v>138</v>
      </c>
      <c r="D16280" s="74" t="str">
        <f t="shared" si="509"/>
        <v>nov/2019</v>
      </c>
      <c r="E16280" s="264">
        <v>43797</v>
      </c>
      <c r="F16280" s="260" t="s">
        <v>4733</v>
      </c>
      <c r="G16280" s="260" t="s">
        <v>2229</v>
      </c>
      <c r="H16280" s="280" t="s">
        <v>1523</v>
      </c>
      <c r="I16280" s="265" t="s">
        <v>133</v>
      </c>
      <c r="J16280" s="266">
        <v>-8084.7</v>
      </c>
      <c r="K16280" s="83" t="str">
        <f>IFERROR(IFERROR(VLOOKUP(I16280,'DE-PARA'!B:D,3,0),VLOOKUP(I16280,'DE-PARA'!C:D,2,0)),"NÃO ENCONTRADO")</f>
        <v>Pessoal</v>
      </c>
      <c r="L16280" s="50" t="str">
        <f>VLOOKUP(K16280,'Base -Receita-Despesa'!$B:$AS,1,FALSE)</f>
        <v>Pessoal</v>
      </c>
    </row>
    <row r="16281" spans="1:12" x14ac:dyDescent="0.3">
      <c r="A16281" s="82" t="str">
        <f t="shared" si="508"/>
        <v>2019</v>
      </c>
      <c r="B16281" s="260" t="s">
        <v>2228</v>
      </c>
      <c r="C16281" s="261" t="s">
        <v>138</v>
      </c>
      <c r="D16281" s="74" t="str">
        <f t="shared" si="509"/>
        <v>nov/2019</v>
      </c>
      <c r="E16281" s="264">
        <v>43797</v>
      </c>
      <c r="F16281" s="260" t="s">
        <v>4733</v>
      </c>
      <c r="G16281" s="260" t="s">
        <v>2229</v>
      </c>
      <c r="H16281" s="265" t="s">
        <v>3278</v>
      </c>
      <c r="I16281" s="265" t="s">
        <v>133</v>
      </c>
      <c r="J16281" s="266">
        <v>-4846.47</v>
      </c>
      <c r="K16281" s="83" t="str">
        <f>IFERROR(IFERROR(VLOOKUP(I16281,'DE-PARA'!B:D,3,0),VLOOKUP(I16281,'DE-PARA'!C:D,2,0)),"NÃO ENCONTRADO")</f>
        <v>Pessoal</v>
      </c>
      <c r="L16281" s="50" t="str">
        <f>VLOOKUP(K16281,'Base -Receita-Despesa'!$B:$AS,1,FALSE)</f>
        <v>Pessoal</v>
      </c>
    </row>
    <row r="16282" spans="1:12" x14ac:dyDescent="0.3">
      <c r="A16282" s="82" t="str">
        <f t="shared" si="508"/>
        <v>2019</v>
      </c>
      <c r="B16282" s="260" t="s">
        <v>2228</v>
      </c>
      <c r="C16282" s="261" t="s">
        <v>138</v>
      </c>
      <c r="D16282" s="74" t="str">
        <f t="shared" si="509"/>
        <v>nov/2019</v>
      </c>
      <c r="E16282" s="264">
        <v>43797</v>
      </c>
      <c r="F16282" s="260" t="s">
        <v>1267</v>
      </c>
      <c r="G16282" s="260" t="s">
        <v>2229</v>
      </c>
      <c r="H16282" s="265" t="s">
        <v>1267</v>
      </c>
      <c r="I16282" s="265" t="s">
        <v>160</v>
      </c>
      <c r="J16282" s="265">
        <v>18.8</v>
      </c>
      <c r="K16282" s="83" t="str">
        <f>IFERROR(IFERROR(VLOOKUP(I16282,'DE-PARA'!B:D,3,0),VLOOKUP(I16282,'DE-PARA'!C:D,2,0)),"NÃO ENCONTRADO")</f>
        <v>Outras Saídas</v>
      </c>
      <c r="L16282" s="50" t="str">
        <f>VLOOKUP(K16282,'Base -Receita-Despesa'!$B:$AS,1,FALSE)</f>
        <v>Outras Saídas</v>
      </c>
    </row>
    <row r="16283" spans="1:12" x14ac:dyDescent="0.3">
      <c r="A16283" s="82" t="str">
        <f t="shared" si="508"/>
        <v>2019</v>
      </c>
      <c r="B16283" s="260" t="s">
        <v>2240</v>
      </c>
      <c r="C16283" s="261" t="s">
        <v>138</v>
      </c>
      <c r="D16283" s="74" t="str">
        <f t="shared" si="509"/>
        <v>nov/2019</v>
      </c>
      <c r="E16283" s="264">
        <v>43798</v>
      </c>
      <c r="F16283" s="260" t="s">
        <v>1061</v>
      </c>
      <c r="G16283" s="260" t="s">
        <v>2229</v>
      </c>
      <c r="H16283" s="265" t="s">
        <v>4370</v>
      </c>
      <c r="I16283" s="265" t="s">
        <v>126</v>
      </c>
      <c r="J16283" s="266">
        <v>-500000</v>
      </c>
      <c r="K16283" s="83" t="str">
        <f>IFERROR(IFERROR(VLOOKUP(I16283,'DE-PARA'!B:D,3,0),VLOOKUP(I16283,'DE-PARA'!C:D,2,0)),"NÃO ENCONTRADO")</f>
        <v>TEV – Transferências Entre Contas (Entradas)</v>
      </c>
      <c r="L16283" s="50" t="str">
        <f>VLOOKUP(K16283,'Base -Receita-Despesa'!$B:$AS,1,FALSE)</f>
        <v>TEV – Transferências Entre Contas (Entradas)</v>
      </c>
    </row>
    <row r="16284" spans="1:12" x14ac:dyDescent="0.3">
      <c r="A16284" s="82" t="str">
        <f t="shared" si="508"/>
        <v>2019</v>
      </c>
      <c r="B16284" s="260" t="s">
        <v>2240</v>
      </c>
      <c r="C16284" s="261" t="s">
        <v>138</v>
      </c>
      <c r="D16284" s="74" t="str">
        <f t="shared" si="509"/>
        <v>nov/2019</v>
      </c>
      <c r="E16284" s="264">
        <v>43798</v>
      </c>
      <c r="F16284" s="260" t="s">
        <v>1070</v>
      </c>
      <c r="G16284" s="260" t="s">
        <v>2229</v>
      </c>
      <c r="H16284" s="265" t="s">
        <v>1071</v>
      </c>
      <c r="I16284" s="265" t="s">
        <v>2237</v>
      </c>
      <c r="J16284" s="266">
        <v>500000</v>
      </c>
      <c r="K16284" s="83" t="str">
        <f>IFERROR(IFERROR(VLOOKUP(I16284,'DE-PARA'!B:D,3,0),VLOOKUP(I16284,'DE-PARA'!C:D,2,0)),"NÃO ENCONTRADO")</f>
        <v>Entrada Conta Aplicação (+)</v>
      </c>
      <c r="L16284" s="50" t="str">
        <f>VLOOKUP(K16284,'Base -Receita-Despesa'!$B:$AS,1,FALSE)</f>
        <v>ENTRADA CONTA APLICAÇÃO (+)</v>
      </c>
    </row>
    <row r="16285" spans="1:12" x14ac:dyDescent="0.3">
      <c r="A16285" s="82" t="str">
        <f t="shared" si="508"/>
        <v>2019</v>
      </c>
      <c r="B16285" s="260" t="s">
        <v>2228</v>
      </c>
      <c r="C16285" s="261" t="s">
        <v>138</v>
      </c>
      <c r="D16285" s="74" t="str">
        <f t="shared" si="509"/>
        <v>nov/2019</v>
      </c>
      <c r="E16285" s="264">
        <v>43798</v>
      </c>
      <c r="F16285" s="260" t="s">
        <v>3376</v>
      </c>
      <c r="G16285" s="260" t="s">
        <v>2229</v>
      </c>
      <c r="H16285" s="265" t="s">
        <v>2418</v>
      </c>
      <c r="I16285" s="265" t="s">
        <v>130</v>
      </c>
      <c r="J16285" s="266">
        <v>8829.8700000000008</v>
      </c>
      <c r="K16285" s="83" t="str">
        <f>IFERROR(IFERROR(VLOOKUP(I16285,'DE-PARA'!B:D,3,0),VLOOKUP(I16285,'DE-PARA'!C:D,2,0)),"NÃO ENCONTRADO")</f>
        <v>Rescisões Trabalhistas</v>
      </c>
      <c r="L16285" s="50" t="str">
        <f>VLOOKUP(K16285,'Base -Receita-Despesa'!$B:$AS,1,FALSE)</f>
        <v>Rescisões Trabalhistas</v>
      </c>
    </row>
    <row r="16286" spans="1:12" x14ac:dyDescent="0.3">
      <c r="A16286" s="82" t="str">
        <f t="shared" si="508"/>
        <v>2019</v>
      </c>
      <c r="B16286" s="260" t="s">
        <v>2228</v>
      </c>
      <c r="C16286" s="261" t="s">
        <v>138</v>
      </c>
      <c r="D16286" s="74" t="str">
        <f t="shared" si="509"/>
        <v>nov/2019</v>
      </c>
      <c r="E16286" s="264">
        <v>43798</v>
      </c>
      <c r="F16286" s="260" t="s">
        <v>1061</v>
      </c>
      <c r="G16286" s="260" t="s">
        <v>2229</v>
      </c>
      <c r="H16286" s="265" t="s">
        <v>4370</v>
      </c>
      <c r="I16286" s="265" t="s">
        <v>126</v>
      </c>
      <c r="J16286" s="266">
        <v>500000</v>
      </c>
      <c r="K16286" s="83" t="str">
        <f>IFERROR(IFERROR(VLOOKUP(I16286,'DE-PARA'!B:D,3,0),VLOOKUP(I16286,'DE-PARA'!C:D,2,0)),"NÃO ENCONTRADO")</f>
        <v>TEV – Transferências Entre Contas (Entradas)</v>
      </c>
      <c r="L16286" s="50" t="str">
        <f>VLOOKUP(K16286,'Base -Receita-Despesa'!$B:$AS,1,FALSE)</f>
        <v>TEV – Transferências Entre Contas (Entradas)</v>
      </c>
    </row>
    <row r="16287" spans="1:12" x14ac:dyDescent="0.3">
      <c r="A16287" s="82" t="str">
        <f t="shared" si="508"/>
        <v>2019</v>
      </c>
      <c r="B16287" s="260" t="s">
        <v>2228</v>
      </c>
      <c r="C16287" s="261" t="s">
        <v>138</v>
      </c>
      <c r="D16287" s="74" t="str">
        <f t="shared" si="509"/>
        <v>nov/2019</v>
      </c>
      <c r="E16287" s="264">
        <v>43798</v>
      </c>
      <c r="F16287" s="276" t="s">
        <v>4412</v>
      </c>
      <c r="G16287" s="260" t="s">
        <v>2229</v>
      </c>
      <c r="H16287" s="280" t="s">
        <v>4989</v>
      </c>
      <c r="I16287" s="280" t="s">
        <v>130</v>
      </c>
      <c r="J16287" s="265">
        <v>-668.71</v>
      </c>
      <c r="K16287" s="83" t="str">
        <f>IFERROR(IFERROR(VLOOKUP(I16287,'DE-PARA'!B:D,3,0),VLOOKUP(I16287,'DE-PARA'!C:D,2,0)),"NÃO ENCONTRADO")</f>
        <v>Rescisões Trabalhistas</v>
      </c>
      <c r="L16287" s="50" t="str">
        <f>VLOOKUP(K16287,'Base -Receita-Despesa'!$B:$AS,1,FALSE)</f>
        <v>Rescisões Trabalhistas</v>
      </c>
    </row>
    <row r="16288" spans="1:12" x14ac:dyDescent="0.3">
      <c r="A16288" s="82" t="str">
        <f t="shared" si="508"/>
        <v>2019</v>
      </c>
      <c r="B16288" s="260" t="s">
        <v>2228</v>
      </c>
      <c r="C16288" s="261" t="s">
        <v>138</v>
      </c>
      <c r="D16288" s="74" t="str">
        <f t="shared" si="509"/>
        <v>nov/2019</v>
      </c>
      <c r="E16288" s="264">
        <v>43798</v>
      </c>
      <c r="F16288" s="260" t="s">
        <v>4412</v>
      </c>
      <c r="G16288" s="260" t="s">
        <v>2229</v>
      </c>
      <c r="H16288" s="343" t="s">
        <v>4990</v>
      </c>
      <c r="I16288" s="265" t="s">
        <v>130</v>
      </c>
      <c r="J16288" s="266">
        <v>-1245.24</v>
      </c>
      <c r="K16288" s="83" t="str">
        <f>IFERROR(IFERROR(VLOOKUP(I16288,'DE-PARA'!B:D,3,0),VLOOKUP(I16288,'DE-PARA'!C:D,2,0)),"NÃO ENCONTRADO")</f>
        <v>Rescisões Trabalhistas</v>
      </c>
      <c r="L16288" s="50" t="str">
        <f>VLOOKUP(K16288,'Base -Receita-Despesa'!$B:$AS,1,FALSE)</f>
        <v>Rescisões Trabalhistas</v>
      </c>
    </row>
    <row r="16289" spans="1:12" x14ac:dyDescent="0.3">
      <c r="A16289" s="82" t="str">
        <f t="shared" si="508"/>
        <v>2019</v>
      </c>
      <c r="B16289" s="260" t="s">
        <v>2228</v>
      </c>
      <c r="C16289" s="261" t="s">
        <v>138</v>
      </c>
      <c r="D16289" s="74" t="str">
        <f t="shared" si="509"/>
        <v>nov/2019</v>
      </c>
      <c r="E16289" s="264">
        <v>43798</v>
      </c>
      <c r="F16289" s="276">
        <v>2094534</v>
      </c>
      <c r="G16289" s="260" t="s">
        <v>2229</v>
      </c>
      <c r="H16289" s="280" t="s">
        <v>3364</v>
      </c>
      <c r="I16289" s="280" t="s">
        <v>846</v>
      </c>
      <c r="J16289" s="265">
        <v>-363.5</v>
      </c>
      <c r="K16289" s="83" t="str">
        <f>IFERROR(IFERROR(VLOOKUP(I16289,'DE-PARA'!B:D,3,0),VLOOKUP(I16289,'DE-PARA'!C:D,2,0)),"NÃO ENCONTRADO")</f>
        <v>Pessoal</v>
      </c>
      <c r="L16289" s="50" t="str">
        <f>VLOOKUP(K16289,'Base -Receita-Despesa'!$B:$AS,1,FALSE)</f>
        <v>Pessoal</v>
      </c>
    </row>
    <row r="16290" spans="1:12" x14ac:dyDescent="0.3">
      <c r="A16290" s="82" t="str">
        <f t="shared" si="508"/>
        <v>2019</v>
      </c>
      <c r="B16290" s="260" t="s">
        <v>2228</v>
      </c>
      <c r="C16290" s="261" t="s">
        <v>138</v>
      </c>
      <c r="D16290" s="74" t="str">
        <f t="shared" si="509"/>
        <v>nov/2019</v>
      </c>
      <c r="E16290" s="264">
        <v>43798</v>
      </c>
      <c r="F16290" s="260" t="s">
        <v>3376</v>
      </c>
      <c r="G16290" s="260" t="s">
        <v>2229</v>
      </c>
      <c r="H16290" s="280" t="s">
        <v>4989</v>
      </c>
      <c r="I16290" s="265" t="s">
        <v>130</v>
      </c>
      <c r="J16290" s="266">
        <v>-5290.24</v>
      </c>
      <c r="K16290" s="83" t="str">
        <f>IFERROR(IFERROR(VLOOKUP(I16290,'DE-PARA'!B:D,3,0),VLOOKUP(I16290,'DE-PARA'!C:D,2,0)),"NÃO ENCONTRADO")</f>
        <v>Rescisões Trabalhistas</v>
      </c>
      <c r="L16290" s="50" t="str">
        <f>VLOOKUP(K16290,'Base -Receita-Despesa'!$B:$AS,1,FALSE)</f>
        <v>Rescisões Trabalhistas</v>
      </c>
    </row>
    <row r="16291" spans="1:12" x14ac:dyDescent="0.3">
      <c r="A16291" s="82" t="str">
        <f t="shared" si="508"/>
        <v>2019</v>
      </c>
      <c r="B16291" s="260" t="s">
        <v>2228</v>
      </c>
      <c r="C16291" s="261" t="s">
        <v>138</v>
      </c>
      <c r="D16291" s="74" t="str">
        <f t="shared" si="509"/>
        <v>nov/2019</v>
      </c>
      <c r="E16291" s="264">
        <v>43798</v>
      </c>
      <c r="F16291" s="260" t="s">
        <v>3376</v>
      </c>
      <c r="G16291" s="260" t="s">
        <v>2229</v>
      </c>
      <c r="H16291" s="265" t="s">
        <v>2418</v>
      </c>
      <c r="I16291" s="265" t="s">
        <v>130</v>
      </c>
      <c r="J16291" s="266">
        <v>-8829.8700000000008</v>
      </c>
      <c r="K16291" s="83" t="str">
        <f>IFERROR(IFERROR(VLOOKUP(I16291,'DE-PARA'!B:D,3,0),VLOOKUP(I16291,'DE-PARA'!C:D,2,0)),"NÃO ENCONTRADO")</f>
        <v>Rescisões Trabalhistas</v>
      </c>
      <c r="L16291" s="50" t="str">
        <f>VLOOKUP(K16291,'Base -Receita-Despesa'!$B:$AS,1,FALSE)</f>
        <v>Rescisões Trabalhistas</v>
      </c>
    </row>
    <row r="16292" spans="1:12" x14ac:dyDescent="0.3">
      <c r="A16292" s="82" t="str">
        <f t="shared" si="508"/>
        <v>2019</v>
      </c>
      <c r="B16292" s="260" t="s">
        <v>2228</v>
      </c>
      <c r="C16292" s="261" t="s">
        <v>138</v>
      </c>
      <c r="D16292" s="74" t="str">
        <f t="shared" si="509"/>
        <v>nov/2019</v>
      </c>
      <c r="E16292" s="264">
        <v>43798</v>
      </c>
      <c r="F16292" s="260" t="s">
        <v>3376</v>
      </c>
      <c r="G16292" s="260" t="s">
        <v>2229</v>
      </c>
      <c r="H16292" s="265" t="s">
        <v>2418</v>
      </c>
      <c r="I16292" s="265" t="s">
        <v>130</v>
      </c>
      <c r="J16292" s="266">
        <v>-8829.8700000000008</v>
      </c>
      <c r="K16292" s="83" t="str">
        <f>IFERROR(IFERROR(VLOOKUP(I16292,'DE-PARA'!B:D,3,0),VLOOKUP(I16292,'DE-PARA'!C:D,2,0)),"NÃO ENCONTRADO")</f>
        <v>Rescisões Trabalhistas</v>
      </c>
      <c r="L16292" s="50" t="str">
        <f>VLOOKUP(K16292,'Base -Receita-Despesa'!$B:$AS,1,FALSE)</f>
        <v>Rescisões Trabalhistas</v>
      </c>
    </row>
    <row r="16293" spans="1:12" x14ac:dyDescent="0.3">
      <c r="A16293" s="82" t="str">
        <f t="shared" si="508"/>
        <v>2019</v>
      </c>
      <c r="B16293" s="260" t="s">
        <v>2228</v>
      </c>
      <c r="C16293" s="261" t="s">
        <v>138</v>
      </c>
      <c r="D16293" s="74" t="str">
        <f t="shared" si="509"/>
        <v>nov/2019</v>
      </c>
      <c r="E16293" s="264">
        <v>43798</v>
      </c>
      <c r="F16293" s="260" t="s">
        <v>1261</v>
      </c>
      <c r="G16293" s="260" t="s">
        <v>2229</v>
      </c>
      <c r="H16293" s="265" t="s">
        <v>879</v>
      </c>
      <c r="I16293" s="265" t="s">
        <v>135</v>
      </c>
      <c r="J16293" s="265">
        <v>-9.5</v>
      </c>
      <c r="K16293" s="83" t="str">
        <f>IFERROR(IFERROR(VLOOKUP(I16293,'DE-PARA'!B:D,3,0),VLOOKUP(I16293,'DE-PARA'!C:D,2,0)),"NÃO ENCONTRADO")</f>
        <v>Outras Saídas</v>
      </c>
      <c r="L16293" s="50" t="str">
        <f>VLOOKUP(K16293,'Base -Receita-Despesa'!$B:$AS,1,FALSE)</f>
        <v>Outras Saídas</v>
      </c>
    </row>
    <row r="16294" spans="1:12" x14ac:dyDescent="0.3">
      <c r="A16294" s="82" t="str">
        <f t="shared" si="508"/>
        <v>2019</v>
      </c>
      <c r="B16294" s="260" t="s">
        <v>2228</v>
      </c>
      <c r="C16294" s="261" t="s">
        <v>138</v>
      </c>
      <c r="D16294" s="74" t="str">
        <f t="shared" si="509"/>
        <v>nov/2019</v>
      </c>
      <c r="E16294" s="264">
        <v>43798</v>
      </c>
      <c r="F16294" s="260" t="s">
        <v>1261</v>
      </c>
      <c r="G16294" s="260" t="s">
        <v>2229</v>
      </c>
      <c r="H16294" s="265" t="s">
        <v>879</v>
      </c>
      <c r="I16294" s="265" t="s">
        <v>135</v>
      </c>
      <c r="J16294" s="265">
        <v>-9.5</v>
      </c>
      <c r="K16294" s="83" t="str">
        <f>IFERROR(IFERROR(VLOOKUP(I16294,'DE-PARA'!B:D,3,0),VLOOKUP(I16294,'DE-PARA'!C:D,2,0)),"NÃO ENCONTRADO")</f>
        <v>Outras Saídas</v>
      </c>
      <c r="L16294" s="50" t="str">
        <f>VLOOKUP(K16294,'Base -Receita-Despesa'!$B:$AS,1,FALSE)</f>
        <v>Outras Saídas</v>
      </c>
    </row>
    <row r="16295" spans="1:12" x14ac:dyDescent="0.3">
      <c r="A16295" s="82" t="str">
        <f t="shared" si="508"/>
        <v>2019</v>
      </c>
      <c r="B16295" s="260" t="s">
        <v>2228</v>
      </c>
      <c r="C16295" s="261" t="s">
        <v>138</v>
      </c>
      <c r="D16295" s="74" t="str">
        <f t="shared" si="509"/>
        <v>nov/2019</v>
      </c>
      <c r="E16295" s="264">
        <v>43798</v>
      </c>
      <c r="F16295" s="260" t="s">
        <v>1261</v>
      </c>
      <c r="G16295" s="260" t="s">
        <v>2229</v>
      </c>
      <c r="H16295" s="265" t="s">
        <v>879</v>
      </c>
      <c r="I16295" s="265" t="s">
        <v>135</v>
      </c>
      <c r="J16295" s="265">
        <v>-9.5</v>
      </c>
      <c r="K16295" s="83" t="str">
        <f>IFERROR(IFERROR(VLOOKUP(I16295,'DE-PARA'!B:D,3,0),VLOOKUP(I16295,'DE-PARA'!C:D,2,0)),"NÃO ENCONTRADO")</f>
        <v>Outras Saídas</v>
      </c>
      <c r="L16295" s="50" t="str">
        <f>VLOOKUP(K16295,'Base -Receita-Despesa'!$B:$AS,1,FALSE)</f>
        <v>Outras Saídas</v>
      </c>
    </row>
    <row r="16296" spans="1:12" x14ac:dyDescent="0.3">
      <c r="A16296" s="82" t="str">
        <f t="shared" si="508"/>
        <v>2019</v>
      </c>
      <c r="B16296" s="260" t="s">
        <v>2240</v>
      </c>
      <c r="C16296" s="261" t="s">
        <v>138</v>
      </c>
      <c r="D16296" s="74" t="str">
        <f t="shared" si="509"/>
        <v>nov/2019</v>
      </c>
      <c r="E16296" s="264">
        <v>43799</v>
      </c>
      <c r="F16296" s="260" t="s">
        <v>250</v>
      </c>
      <c r="G16296" s="260" t="s">
        <v>2229</v>
      </c>
      <c r="H16296" s="265" t="s">
        <v>4991</v>
      </c>
      <c r="I16296" s="265" t="s">
        <v>2171</v>
      </c>
      <c r="J16296" s="265">
        <v>119.69</v>
      </c>
      <c r="K16296" s="83" t="str">
        <f>IFERROR(IFERROR(VLOOKUP(I16296,'DE-PARA'!B:D,3,0),VLOOKUP(I16296,'DE-PARA'!C:D,2,0)),"NÃO ENCONTRADO")</f>
        <v>Rendimentos sobre Aplicações Financeiras</v>
      </c>
      <c r="L16296" s="50" t="str">
        <f>VLOOKUP(K16296,'Base -Receita-Despesa'!$B:$AS,1,FALSE)</f>
        <v>Rendimentos sobre Aplicações Financeiras</v>
      </c>
    </row>
    <row r="16297" spans="1:12" x14ac:dyDescent="0.3">
      <c r="A16297" s="82" t="str">
        <f t="shared" si="508"/>
        <v>2019</v>
      </c>
      <c r="B16297" s="260" t="s">
        <v>2228</v>
      </c>
      <c r="C16297" s="261" t="s">
        <v>138</v>
      </c>
      <c r="D16297" s="74" t="str">
        <f t="shared" si="509"/>
        <v>nov/2019</v>
      </c>
      <c r="E16297" s="264">
        <v>43799</v>
      </c>
      <c r="F16297" s="260" t="s">
        <v>250</v>
      </c>
      <c r="G16297" s="260" t="s">
        <v>2229</v>
      </c>
      <c r="H16297" s="265" t="s">
        <v>4991</v>
      </c>
      <c r="I16297" s="265" t="s">
        <v>2171</v>
      </c>
      <c r="J16297" s="266">
        <v>6158.29</v>
      </c>
      <c r="K16297" s="83" t="str">
        <f>IFERROR(IFERROR(VLOOKUP(I16297,'DE-PARA'!B:D,3,0),VLOOKUP(I16297,'DE-PARA'!C:D,2,0)),"NÃO ENCONTRADO")</f>
        <v>Rendimentos sobre Aplicações Financeiras</v>
      </c>
      <c r="L16297" s="50" t="str">
        <f>VLOOKUP(K16297,'Base -Receita-Despesa'!$B:$AS,1,FALSE)</f>
        <v>Rendimentos sobre Aplicações Financeiras</v>
      </c>
    </row>
    <row r="16298" spans="1:12" x14ac:dyDescent="0.3">
      <c r="A16298" s="82" t="str">
        <f t="shared" ref="A16298:A16361" si="510">IF(K16298="NÃO ENCONTRADO",0,RIGHT(D16298,4))</f>
        <v>2019</v>
      </c>
      <c r="B16298" s="260" t="s">
        <v>2240</v>
      </c>
      <c r="C16298" s="261" t="s">
        <v>138</v>
      </c>
      <c r="D16298" s="74" t="str">
        <f t="shared" si="509"/>
        <v>dez/2019</v>
      </c>
      <c r="E16298" s="264">
        <v>43801</v>
      </c>
      <c r="F16298" s="260" t="s">
        <v>1070</v>
      </c>
      <c r="G16298" s="260" t="s">
        <v>2229</v>
      </c>
      <c r="H16298" s="265" t="s">
        <v>1071</v>
      </c>
      <c r="I16298" s="265" t="s">
        <v>2237</v>
      </c>
      <c r="J16298" s="285">
        <v>500000</v>
      </c>
      <c r="K16298" s="83" t="str">
        <f>IFERROR(IFERROR(VLOOKUP(I16298,'DE-PARA'!B:D,3,0),VLOOKUP(I16298,'DE-PARA'!C:D,2,0)),"NÃO ENCONTRADO")</f>
        <v>Entrada Conta Aplicação (+)</v>
      </c>
      <c r="L16298" s="50" t="str">
        <f>VLOOKUP(K16298,'Base -Receita-Despesa'!$B:$AS,1,FALSE)</f>
        <v>ENTRADA CONTA APLICAÇÃO (+)</v>
      </c>
    </row>
    <row r="16299" spans="1:12" x14ac:dyDescent="0.3">
      <c r="A16299" s="82" t="str">
        <f t="shared" si="510"/>
        <v>2019</v>
      </c>
      <c r="B16299" s="260" t="s">
        <v>2240</v>
      </c>
      <c r="C16299" s="261" t="s">
        <v>138</v>
      </c>
      <c r="D16299" s="74" t="str">
        <f t="shared" si="509"/>
        <v>dez/2019</v>
      </c>
      <c r="E16299" s="264">
        <v>43801</v>
      </c>
      <c r="F16299" s="260" t="s">
        <v>1061</v>
      </c>
      <c r="G16299" s="260" t="s">
        <v>2229</v>
      </c>
      <c r="H16299" s="265" t="s">
        <v>4370</v>
      </c>
      <c r="I16299" s="265" t="s">
        <v>126</v>
      </c>
      <c r="J16299" s="285">
        <v>-500000</v>
      </c>
      <c r="K16299" s="83" t="str">
        <f>IFERROR(IFERROR(VLOOKUP(I16299,'DE-PARA'!B:D,3,0),VLOOKUP(I16299,'DE-PARA'!C:D,2,0)),"NÃO ENCONTRADO")</f>
        <v>TEV – Transferências Entre Contas (Entradas)</v>
      </c>
      <c r="L16299" s="50" t="str">
        <f>VLOOKUP(K16299,'Base -Receita-Despesa'!$B:$AS,1,FALSE)</f>
        <v>TEV – Transferências Entre Contas (Entradas)</v>
      </c>
    </row>
    <row r="16300" spans="1:12" x14ac:dyDescent="0.3">
      <c r="A16300" s="82" t="str">
        <f t="shared" si="510"/>
        <v>2019</v>
      </c>
      <c r="B16300" s="260" t="s">
        <v>2228</v>
      </c>
      <c r="C16300" s="261" t="s">
        <v>138</v>
      </c>
      <c r="D16300" s="74" t="str">
        <f t="shared" si="509"/>
        <v>dez/2019</v>
      </c>
      <c r="E16300" s="264">
        <v>43801</v>
      </c>
      <c r="F16300" s="260" t="s">
        <v>4374</v>
      </c>
      <c r="G16300" s="260" t="s">
        <v>2229</v>
      </c>
      <c r="H16300" s="265" t="s">
        <v>4374</v>
      </c>
      <c r="I16300" s="265" t="s">
        <v>1064</v>
      </c>
      <c r="J16300" s="285">
        <v>-1807796.88</v>
      </c>
      <c r="K16300" s="83" t="str">
        <f>IFERROR(IFERROR(VLOOKUP(I16300,'DE-PARA'!B:D,3,0),VLOOKUP(I16300,'DE-PARA'!C:D,2,0)),"NÃO ENCONTRADO")</f>
        <v>Saídas Da C/A Por Regates (-)</v>
      </c>
      <c r="L16300" s="50" t="str">
        <f>VLOOKUP(K16300,'Base -Receita-Despesa'!$B:$AS,1,FALSE)</f>
        <v>SAÍDAS DA C/A POR REGATES (-)</v>
      </c>
    </row>
    <row r="16301" spans="1:12" x14ac:dyDescent="0.3">
      <c r="A16301" s="82" t="str">
        <f t="shared" si="510"/>
        <v>2019</v>
      </c>
      <c r="B16301" s="260" t="s">
        <v>2228</v>
      </c>
      <c r="C16301" s="261" t="s">
        <v>138</v>
      </c>
      <c r="D16301" s="74" t="str">
        <f t="shared" si="509"/>
        <v>dez/2019</v>
      </c>
      <c r="E16301" s="264">
        <v>43801</v>
      </c>
      <c r="F16301" s="260">
        <v>433993</v>
      </c>
      <c r="G16301" s="260" t="s">
        <v>2229</v>
      </c>
      <c r="H16301" s="265" t="s">
        <v>4398</v>
      </c>
      <c r="I16301" s="265" t="s">
        <v>2182</v>
      </c>
      <c r="J16301" s="285">
        <v>-1122.29</v>
      </c>
      <c r="K16301" s="83" t="str">
        <f>IFERROR(IFERROR(VLOOKUP(I16301,'DE-PARA'!B:D,3,0),VLOOKUP(I16301,'DE-PARA'!C:D,2,0)),"NÃO ENCONTRADO")</f>
        <v>Materiais</v>
      </c>
      <c r="L16301" s="50" t="str">
        <f>VLOOKUP(K16301,'Base -Receita-Despesa'!$B:$AS,1,FALSE)</f>
        <v>Materiais</v>
      </c>
    </row>
    <row r="16302" spans="1:12" x14ac:dyDescent="0.3">
      <c r="A16302" s="82" t="str">
        <f t="shared" si="510"/>
        <v>2019</v>
      </c>
      <c r="B16302" s="260" t="s">
        <v>2228</v>
      </c>
      <c r="C16302" s="261" t="s">
        <v>138</v>
      </c>
      <c r="D16302" s="74" t="str">
        <f t="shared" si="509"/>
        <v>dez/2019</v>
      </c>
      <c r="E16302" s="264">
        <v>43801</v>
      </c>
      <c r="F16302" s="260" t="s">
        <v>1261</v>
      </c>
      <c r="G16302" s="260" t="s">
        <v>2229</v>
      </c>
      <c r="H16302" s="265" t="s">
        <v>262</v>
      </c>
      <c r="I16302" s="265" t="s">
        <v>135</v>
      </c>
      <c r="J16302" s="286">
        <v>-6.15</v>
      </c>
      <c r="K16302" s="83" t="str">
        <f>IFERROR(IFERROR(VLOOKUP(I16302,'DE-PARA'!B:D,3,0),VLOOKUP(I16302,'DE-PARA'!C:D,2,0)),"NÃO ENCONTRADO")</f>
        <v>Outras Saídas</v>
      </c>
      <c r="L16302" s="50" t="str">
        <f>VLOOKUP(K16302,'Base -Receita-Despesa'!$B:$AS,1,FALSE)</f>
        <v>Outras Saídas</v>
      </c>
    </row>
    <row r="16303" spans="1:12" x14ac:dyDescent="0.3">
      <c r="A16303" s="82" t="str">
        <f t="shared" si="510"/>
        <v>2019</v>
      </c>
      <c r="B16303" s="260" t="s">
        <v>2228</v>
      </c>
      <c r="C16303" s="261" t="s">
        <v>138</v>
      </c>
      <c r="D16303" s="74" t="str">
        <f t="shared" si="509"/>
        <v>dez/2019</v>
      </c>
      <c r="E16303" s="264">
        <v>43801</v>
      </c>
      <c r="F16303" s="276">
        <v>2803746</v>
      </c>
      <c r="G16303" s="260" t="s">
        <v>2229</v>
      </c>
      <c r="H16303" s="280" t="s">
        <v>2784</v>
      </c>
      <c r="I16303" s="265" t="s">
        <v>164</v>
      </c>
      <c r="J16303" s="286">
        <v>-45.89</v>
      </c>
      <c r="K16303" s="83" t="str">
        <f>IFERROR(IFERROR(VLOOKUP(I16303,'DE-PARA'!B:D,3,0),VLOOKUP(I16303,'DE-PARA'!C:D,2,0)),"NÃO ENCONTRADO")</f>
        <v>Concessionárias (água, luz e telefone)</v>
      </c>
      <c r="L16303" s="50" t="str">
        <f>VLOOKUP(K16303,'Base -Receita-Despesa'!$B:$AS,1,FALSE)</f>
        <v>Concessionárias (água, luz e telefone)</v>
      </c>
    </row>
    <row r="16304" spans="1:12" x14ac:dyDescent="0.3">
      <c r="A16304" s="82" t="str">
        <f t="shared" si="510"/>
        <v>2019</v>
      </c>
      <c r="B16304" s="260" t="s">
        <v>2228</v>
      </c>
      <c r="C16304" s="261" t="s">
        <v>138</v>
      </c>
      <c r="D16304" s="74" t="str">
        <f t="shared" si="509"/>
        <v>dez/2019</v>
      </c>
      <c r="E16304" s="264">
        <v>43801</v>
      </c>
      <c r="F16304" s="260" t="s">
        <v>139</v>
      </c>
      <c r="G16304" s="260" t="s">
        <v>2229</v>
      </c>
      <c r="H16304" s="265" t="s">
        <v>4992</v>
      </c>
      <c r="I16304" s="265" t="s">
        <v>141</v>
      </c>
      <c r="J16304" s="285">
        <v>-424578.88</v>
      </c>
      <c r="K16304" s="83" t="str">
        <f>IFERROR(IFERROR(VLOOKUP(I16304,'DE-PARA'!B:D,3,0),VLOOKUP(I16304,'DE-PARA'!C:D,2,0)),"NÃO ENCONTRADO")</f>
        <v>Pessoal</v>
      </c>
      <c r="L16304" s="50" t="str">
        <f>VLOOKUP(K16304,'Base -Receita-Despesa'!$B:$AS,1,FALSE)</f>
        <v>Pessoal</v>
      </c>
    </row>
    <row r="16305" spans="1:12" x14ac:dyDescent="0.3">
      <c r="A16305" s="82" t="str">
        <f t="shared" si="510"/>
        <v>2019</v>
      </c>
      <c r="B16305" s="260" t="s">
        <v>2228</v>
      </c>
      <c r="C16305" s="261" t="s">
        <v>138</v>
      </c>
      <c r="D16305" s="74" t="str">
        <f t="shared" si="509"/>
        <v>dez/2019</v>
      </c>
      <c r="E16305" s="264">
        <v>43801</v>
      </c>
      <c r="F16305" s="262" t="s">
        <v>2460</v>
      </c>
      <c r="G16305" s="260" t="s">
        <v>2229</v>
      </c>
      <c r="H16305" s="270" t="s">
        <v>4993</v>
      </c>
      <c r="I16305" s="265" t="s">
        <v>130</v>
      </c>
      <c r="J16305" s="285">
        <v>-2055.4499999999998</v>
      </c>
      <c r="K16305" s="83" t="str">
        <f>IFERROR(IFERROR(VLOOKUP(I16305,'DE-PARA'!B:D,3,0),VLOOKUP(I16305,'DE-PARA'!C:D,2,0)),"NÃO ENCONTRADO")</f>
        <v>Rescisões Trabalhistas</v>
      </c>
      <c r="L16305" s="50" t="str">
        <f>VLOOKUP(K16305,'Base -Receita-Despesa'!$B:$AS,1,FALSE)</f>
        <v>Rescisões Trabalhistas</v>
      </c>
    </row>
    <row r="16306" spans="1:12" x14ac:dyDescent="0.3">
      <c r="A16306" s="82" t="str">
        <f t="shared" si="510"/>
        <v>2019</v>
      </c>
      <c r="B16306" s="260" t="s">
        <v>2228</v>
      </c>
      <c r="C16306" s="261" t="s">
        <v>138</v>
      </c>
      <c r="D16306" s="74" t="str">
        <f t="shared" si="509"/>
        <v>dez/2019</v>
      </c>
      <c r="E16306" s="264">
        <v>43801</v>
      </c>
      <c r="F16306" s="260" t="s">
        <v>3376</v>
      </c>
      <c r="G16306" s="260" t="s">
        <v>2229</v>
      </c>
      <c r="H16306" s="265" t="s">
        <v>4993</v>
      </c>
      <c r="I16306" s="265" t="s">
        <v>130</v>
      </c>
      <c r="J16306" s="285">
        <v>-11142.34</v>
      </c>
      <c r="K16306" s="83" t="str">
        <f>IFERROR(IFERROR(VLOOKUP(I16306,'DE-PARA'!B:D,3,0),VLOOKUP(I16306,'DE-PARA'!C:D,2,0)),"NÃO ENCONTRADO")</f>
        <v>Rescisões Trabalhistas</v>
      </c>
      <c r="L16306" s="50" t="str">
        <f>VLOOKUP(K16306,'Base -Receita-Despesa'!$B:$AS,1,FALSE)</f>
        <v>Rescisões Trabalhistas</v>
      </c>
    </row>
    <row r="16307" spans="1:12" x14ac:dyDescent="0.3">
      <c r="A16307" s="82" t="str">
        <f t="shared" si="510"/>
        <v>2019</v>
      </c>
      <c r="B16307" s="260" t="s">
        <v>2228</v>
      </c>
      <c r="C16307" s="261" t="s">
        <v>138</v>
      </c>
      <c r="D16307" s="74" t="str">
        <f t="shared" si="509"/>
        <v>dez/2019</v>
      </c>
      <c r="E16307" s="264">
        <v>43801</v>
      </c>
      <c r="F16307" s="260" t="s">
        <v>1070</v>
      </c>
      <c r="G16307" s="260" t="s">
        <v>2229</v>
      </c>
      <c r="H16307" s="265" t="s">
        <v>1071</v>
      </c>
      <c r="I16307" s="265" t="s">
        <v>2237</v>
      </c>
      <c r="J16307" s="285">
        <v>424585.03</v>
      </c>
      <c r="K16307" s="83" t="str">
        <f>IFERROR(IFERROR(VLOOKUP(I16307,'DE-PARA'!B:D,3,0),VLOOKUP(I16307,'DE-PARA'!C:D,2,0)),"NÃO ENCONTRADO")</f>
        <v>Entrada Conta Aplicação (+)</v>
      </c>
      <c r="L16307" s="50" t="str">
        <f>VLOOKUP(K16307,'Base -Receita-Despesa'!$B:$AS,1,FALSE)</f>
        <v>ENTRADA CONTA APLICAÇÃO (+)</v>
      </c>
    </row>
    <row r="16308" spans="1:12" x14ac:dyDescent="0.3">
      <c r="A16308" s="82" t="str">
        <f t="shared" si="510"/>
        <v>2019</v>
      </c>
      <c r="B16308" s="260" t="s">
        <v>2228</v>
      </c>
      <c r="C16308" s="261" t="s">
        <v>138</v>
      </c>
      <c r="D16308" s="74" t="str">
        <f t="shared" si="509"/>
        <v>dez/2019</v>
      </c>
      <c r="E16308" s="264">
        <v>43801</v>
      </c>
      <c r="F16308" s="260" t="s">
        <v>1061</v>
      </c>
      <c r="G16308" s="260" t="s">
        <v>2229</v>
      </c>
      <c r="H16308" s="265" t="s">
        <v>4370</v>
      </c>
      <c r="I16308" s="265" t="s">
        <v>126</v>
      </c>
      <c r="J16308" s="285">
        <v>500000</v>
      </c>
      <c r="K16308" s="83" t="str">
        <f>IFERROR(IFERROR(VLOOKUP(I16308,'DE-PARA'!B:D,3,0),VLOOKUP(I16308,'DE-PARA'!C:D,2,0)),"NÃO ENCONTRADO")</f>
        <v>TEV – Transferências Entre Contas (Entradas)</v>
      </c>
      <c r="L16308" s="50" t="str">
        <f>VLOOKUP(K16308,'Base -Receita-Despesa'!$B:$AS,1,FALSE)</f>
        <v>TEV – Transferências Entre Contas (Entradas)</v>
      </c>
    </row>
    <row r="16309" spans="1:12" x14ac:dyDescent="0.3">
      <c r="A16309" s="82" t="str">
        <f t="shared" si="510"/>
        <v>2019</v>
      </c>
      <c r="B16309" s="260" t="s">
        <v>2240</v>
      </c>
      <c r="C16309" s="261" t="s">
        <v>138</v>
      </c>
      <c r="D16309" s="74" t="str">
        <f t="shared" si="509"/>
        <v>dez/2019</v>
      </c>
      <c r="E16309" s="264">
        <v>43802</v>
      </c>
      <c r="F16309" s="260" t="s">
        <v>1070</v>
      </c>
      <c r="G16309" s="260" t="s">
        <v>2229</v>
      </c>
      <c r="H16309" s="265" t="s">
        <v>1071</v>
      </c>
      <c r="I16309" s="265" t="s">
        <v>2237</v>
      </c>
      <c r="J16309" s="285">
        <v>292200.31</v>
      </c>
      <c r="K16309" s="83" t="str">
        <f>IFERROR(IFERROR(VLOOKUP(I16309,'DE-PARA'!B:D,3,0),VLOOKUP(I16309,'DE-PARA'!C:D,2,0)),"NÃO ENCONTRADO")</f>
        <v>Entrada Conta Aplicação (+)</v>
      </c>
      <c r="L16309" s="50" t="str">
        <f>VLOOKUP(K16309,'Base -Receita-Despesa'!$B:$AS,1,FALSE)</f>
        <v>ENTRADA CONTA APLICAÇÃO (+)</v>
      </c>
    </row>
    <row r="16310" spans="1:12" x14ac:dyDescent="0.3">
      <c r="A16310" s="82" t="str">
        <f t="shared" si="510"/>
        <v>2019</v>
      </c>
      <c r="B16310" s="262" t="s">
        <v>2240</v>
      </c>
      <c r="C16310" s="261" t="s">
        <v>138</v>
      </c>
      <c r="D16310" s="74" t="str">
        <f t="shared" si="509"/>
        <v>dez/2019</v>
      </c>
      <c r="E16310" s="274">
        <v>43802</v>
      </c>
      <c r="F16310" s="262" t="s">
        <v>1061</v>
      </c>
      <c r="G16310" s="262" t="s">
        <v>2229</v>
      </c>
      <c r="H16310" s="270" t="s">
        <v>4370</v>
      </c>
      <c r="I16310" s="270" t="s">
        <v>126</v>
      </c>
      <c r="J16310" s="287">
        <v>-292200.31</v>
      </c>
      <c r="K16310" s="83" t="str">
        <f>IFERROR(IFERROR(VLOOKUP(I16310,'DE-PARA'!B:D,3,0),VLOOKUP(I16310,'DE-PARA'!C:D,2,0)),"NÃO ENCONTRADO")</f>
        <v>TEV – Transferências Entre Contas (Entradas)</v>
      </c>
      <c r="L16310" s="50" t="str">
        <f>VLOOKUP(K16310,'Base -Receita-Despesa'!$B:$AS,1,FALSE)</f>
        <v>TEV – Transferências Entre Contas (Entradas)</v>
      </c>
    </row>
    <row r="16311" spans="1:12" x14ac:dyDescent="0.3">
      <c r="A16311" s="82" t="str">
        <f t="shared" si="510"/>
        <v>2019</v>
      </c>
      <c r="B16311" s="260" t="s">
        <v>2228</v>
      </c>
      <c r="C16311" s="261" t="s">
        <v>138</v>
      </c>
      <c r="D16311" s="74" t="str">
        <f t="shared" si="509"/>
        <v>dez/2019</v>
      </c>
      <c r="E16311" s="264">
        <v>43802</v>
      </c>
      <c r="F16311" s="276" t="s">
        <v>437</v>
      </c>
      <c r="G16311" s="260" t="s">
        <v>2229</v>
      </c>
      <c r="H16311" s="265" t="s">
        <v>2362</v>
      </c>
      <c r="I16311" s="270" t="s">
        <v>439</v>
      </c>
      <c r="J16311" s="286">
        <v>-998</v>
      </c>
      <c r="K16311" s="83" t="str">
        <f>IFERROR(IFERROR(VLOOKUP(I16311,'DE-PARA'!B:D,3,0),VLOOKUP(I16311,'DE-PARA'!C:D,2,0)),"NÃO ENCONTRADO")</f>
        <v>Aluguéis</v>
      </c>
      <c r="L16311" s="50" t="str">
        <f>VLOOKUP(K16311,'Base -Receita-Despesa'!$B:$AS,1,FALSE)</f>
        <v>Aluguéis</v>
      </c>
    </row>
    <row r="16312" spans="1:12" x14ac:dyDescent="0.3">
      <c r="A16312" s="82" t="str">
        <f t="shared" si="510"/>
        <v>2019</v>
      </c>
      <c r="B16312" s="260" t="s">
        <v>2228</v>
      </c>
      <c r="C16312" s="261" t="s">
        <v>138</v>
      </c>
      <c r="D16312" s="74" t="str">
        <f t="shared" si="509"/>
        <v>dez/2019</v>
      </c>
      <c r="E16312" s="264">
        <v>43802</v>
      </c>
      <c r="F16312" s="260">
        <v>15723</v>
      </c>
      <c r="G16312" s="260" t="s">
        <v>2229</v>
      </c>
      <c r="H16312" s="265" t="s">
        <v>4384</v>
      </c>
      <c r="I16312" s="280" t="s">
        <v>200</v>
      </c>
      <c r="J16312" s="285">
        <v>-9308.61</v>
      </c>
      <c r="K16312" s="83" t="str">
        <f>IFERROR(IFERROR(VLOOKUP(I16312,'DE-PARA'!B:D,3,0),VLOOKUP(I16312,'DE-PARA'!C:D,2,0)),"NÃO ENCONTRADO")</f>
        <v>Serviços</v>
      </c>
      <c r="L16312" s="50" t="str">
        <f>VLOOKUP(K16312,'Base -Receita-Despesa'!$B:$AS,1,FALSE)</f>
        <v>Serviços</v>
      </c>
    </row>
    <row r="16313" spans="1:12" x14ac:dyDescent="0.3">
      <c r="A16313" s="82" t="str">
        <f t="shared" si="510"/>
        <v>2019</v>
      </c>
      <c r="B16313" s="260" t="s">
        <v>2228</v>
      </c>
      <c r="C16313" s="261" t="s">
        <v>138</v>
      </c>
      <c r="D16313" s="74" t="str">
        <f t="shared" si="509"/>
        <v>dez/2019</v>
      </c>
      <c r="E16313" s="264">
        <v>43802</v>
      </c>
      <c r="F16313" s="260">
        <v>17355</v>
      </c>
      <c r="G16313" s="260" t="s">
        <v>2229</v>
      </c>
      <c r="H16313" s="265" t="s">
        <v>2401</v>
      </c>
      <c r="I16313" s="280" t="s">
        <v>2182</v>
      </c>
      <c r="J16313" s="285">
        <v>-2815.74</v>
      </c>
      <c r="K16313" s="83" t="str">
        <f>IFERROR(IFERROR(VLOOKUP(I16313,'DE-PARA'!B:D,3,0),VLOOKUP(I16313,'DE-PARA'!C:D,2,0)),"NÃO ENCONTRADO")</f>
        <v>Materiais</v>
      </c>
      <c r="L16313" s="50" t="str">
        <f>VLOOKUP(K16313,'Base -Receita-Despesa'!$B:$AS,1,FALSE)</f>
        <v>Materiais</v>
      </c>
    </row>
    <row r="16314" spans="1:12" x14ac:dyDescent="0.3">
      <c r="A16314" s="82" t="str">
        <f t="shared" si="510"/>
        <v>2019</v>
      </c>
      <c r="B16314" s="260" t="s">
        <v>2228</v>
      </c>
      <c r="C16314" s="261" t="s">
        <v>138</v>
      </c>
      <c r="D16314" s="74" t="str">
        <f t="shared" si="509"/>
        <v>dez/2019</v>
      </c>
      <c r="E16314" s="264">
        <v>43802</v>
      </c>
      <c r="F16314" s="260" t="s">
        <v>1261</v>
      </c>
      <c r="G16314" s="260" t="s">
        <v>2229</v>
      </c>
      <c r="H16314" s="265" t="s">
        <v>879</v>
      </c>
      <c r="I16314" s="265" t="s">
        <v>135</v>
      </c>
      <c r="J16314" s="286">
        <v>-9.5</v>
      </c>
      <c r="K16314" s="83" t="str">
        <f>IFERROR(IFERROR(VLOOKUP(I16314,'DE-PARA'!B:D,3,0),VLOOKUP(I16314,'DE-PARA'!C:D,2,0)),"NÃO ENCONTRADO")</f>
        <v>Outras Saídas</v>
      </c>
      <c r="L16314" s="50" t="str">
        <f>VLOOKUP(K16314,'Base -Receita-Despesa'!$B:$AS,1,FALSE)</f>
        <v>Outras Saídas</v>
      </c>
    </row>
    <row r="16315" spans="1:12" x14ac:dyDescent="0.3">
      <c r="A16315" s="82" t="str">
        <f t="shared" si="510"/>
        <v>2019</v>
      </c>
      <c r="B16315" s="260" t="s">
        <v>2228</v>
      </c>
      <c r="C16315" s="261" t="s">
        <v>138</v>
      </c>
      <c r="D16315" s="74" t="str">
        <f t="shared" si="509"/>
        <v>dez/2019</v>
      </c>
      <c r="E16315" s="264">
        <v>43802</v>
      </c>
      <c r="F16315" s="260" t="s">
        <v>1261</v>
      </c>
      <c r="G16315" s="260" t="s">
        <v>2229</v>
      </c>
      <c r="H16315" s="265" t="s">
        <v>879</v>
      </c>
      <c r="I16315" s="265" t="s">
        <v>135</v>
      </c>
      <c r="J16315" s="286">
        <v>-9.5</v>
      </c>
      <c r="K16315" s="83" t="str">
        <f>IFERROR(IFERROR(VLOOKUP(I16315,'DE-PARA'!B:D,3,0),VLOOKUP(I16315,'DE-PARA'!C:D,2,0)),"NÃO ENCONTRADO")</f>
        <v>Outras Saídas</v>
      </c>
      <c r="L16315" s="50" t="str">
        <f>VLOOKUP(K16315,'Base -Receita-Despesa'!$B:$AS,1,FALSE)</f>
        <v>Outras Saídas</v>
      </c>
    </row>
    <row r="16316" spans="1:12" x14ac:dyDescent="0.3">
      <c r="A16316" s="82" t="str">
        <f t="shared" si="510"/>
        <v>2019</v>
      </c>
      <c r="B16316" s="260" t="s">
        <v>2228</v>
      </c>
      <c r="C16316" s="261" t="s">
        <v>138</v>
      </c>
      <c r="D16316" s="74" t="str">
        <f t="shared" si="509"/>
        <v>dez/2019</v>
      </c>
      <c r="E16316" s="264">
        <v>43802</v>
      </c>
      <c r="F16316" s="260" t="s">
        <v>1261</v>
      </c>
      <c r="G16316" s="260" t="s">
        <v>2229</v>
      </c>
      <c r="H16316" s="265" t="s">
        <v>879</v>
      </c>
      <c r="I16316" s="265" t="s">
        <v>135</v>
      </c>
      <c r="J16316" s="286">
        <v>-9.5</v>
      </c>
      <c r="K16316" s="83" t="str">
        <f>IFERROR(IFERROR(VLOOKUP(I16316,'DE-PARA'!B:D,3,0),VLOOKUP(I16316,'DE-PARA'!C:D,2,0)),"NÃO ENCONTRADO")</f>
        <v>Outras Saídas</v>
      </c>
      <c r="L16316" s="50" t="str">
        <f>VLOOKUP(K16316,'Base -Receita-Despesa'!$B:$AS,1,FALSE)</f>
        <v>Outras Saídas</v>
      </c>
    </row>
    <row r="16317" spans="1:12" x14ac:dyDescent="0.3">
      <c r="A16317" s="82" t="str">
        <f t="shared" si="510"/>
        <v>2019</v>
      </c>
      <c r="B16317" s="260" t="s">
        <v>2228</v>
      </c>
      <c r="C16317" s="261" t="s">
        <v>138</v>
      </c>
      <c r="D16317" s="74" t="str">
        <f t="shared" si="509"/>
        <v>dez/2019</v>
      </c>
      <c r="E16317" s="264">
        <v>43802</v>
      </c>
      <c r="F16317" s="260" t="s">
        <v>1261</v>
      </c>
      <c r="G16317" s="260" t="s">
        <v>2229</v>
      </c>
      <c r="H16317" s="265" t="s">
        <v>879</v>
      </c>
      <c r="I16317" s="265" t="s">
        <v>135</v>
      </c>
      <c r="J16317" s="286">
        <v>-9.5</v>
      </c>
      <c r="K16317" s="83" t="str">
        <f>IFERROR(IFERROR(VLOOKUP(I16317,'DE-PARA'!B:D,3,0),VLOOKUP(I16317,'DE-PARA'!C:D,2,0)),"NÃO ENCONTRADO")</f>
        <v>Outras Saídas</v>
      </c>
      <c r="L16317" s="50" t="str">
        <f>VLOOKUP(K16317,'Base -Receita-Despesa'!$B:$AS,1,FALSE)</f>
        <v>Outras Saídas</v>
      </c>
    </row>
    <row r="16318" spans="1:12" x14ac:dyDescent="0.3">
      <c r="A16318" s="82" t="str">
        <f t="shared" si="510"/>
        <v>2019</v>
      </c>
      <c r="B16318" s="260" t="s">
        <v>2228</v>
      </c>
      <c r="C16318" s="261" t="s">
        <v>138</v>
      </c>
      <c r="D16318" s="74" t="str">
        <f t="shared" si="509"/>
        <v>dez/2019</v>
      </c>
      <c r="E16318" s="264">
        <v>43802</v>
      </c>
      <c r="F16318" s="260" t="s">
        <v>1261</v>
      </c>
      <c r="G16318" s="260" t="s">
        <v>2229</v>
      </c>
      <c r="H16318" s="265" t="s">
        <v>879</v>
      </c>
      <c r="I16318" s="265" t="s">
        <v>135</v>
      </c>
      <c r="J16318" s="286">
        <v>-9.5</v>
      </c>
      <c r="K16318" s="83" t="str">
        <f>IFERROR(IFERROR(VLOOKUP(I16318,'DE-PARA'!B:D,3,0),VLOOKUP(I16318,'DE-PARA'!C:D,2,0)),"NÃO ENCONTRADO")</f>
        <v>Outras Saídas</v>
      </c>
      <c r="L16318" s="50" t="str">
        <f>VLOOKUP(K16318,'Base -Receita-Despesa'!$B:$AS,1,FALSE)</f>
        <v>Outras Saídas</v>
      </c>
    </row>
    <row r="16319" spans="1:12" x14ac:dyDescent="0.3">
      <c r="A16319" s="82" t="str">
        <f t="shared" si="510"/>
        <v>2019</v>
      </c>
      <c r="B16319" s="260" t="s">
        <v>2228</v>
      </c>
      <c r="C16319" s="261" t="s">
        <v>138</v>
      </c>
      <c r="D16319" s="74" t="str">
        <f t="shared" si="509"/>
        <v>dez/2019</v>
      </c>
      <c r="E16319" s="264">
        <v>43802</v>
      </c>
      <c r="F16319" s="260" t="s">
        <v>1261</v>
      </c>
      <c r="G16319" s="260" t="s">
        <v>2229</v>
      </c>
      <c r="H16319" s="265" t="s">
        <v>879</v>
      </c>
      <c r="I16319" s="265" t="s">
        <v>135</v>
      </c>
      <c r="J16319" s="286">
        <v>-9.5</v>
      </c>
      <c r="K16319" s="83" t="str">
        <f>IFERROR(IFERROR(VLOOKUP(I16319,'DE-PARA'!B:D,3,0),VLOOKUP(I16319,'DE-PARA'!C:D,2,0)),"NÃO ENCONTRADO")</f>
        <v>Outras Saídas</v>
      </c>
      <c r="L16319" s="50" t="str">
        <f>VLOOKUP(K16319,'Base -Receita-Despesa'!$B:$AS,1,FALSE)</f>
        <v>Outras Saídas</v>
      </c>
    </row>
    <row r="16320" spans="1:12" x14ac:dyDescent="0.3">
      <c r="A16320" s="82" t="str">
        <f t="shared" si="510"/>
        <v>2019</v>
      </c>
      <c r="B16320" s="260" t="s">
        <v>2228</v>
      </c>
      <c r="C16320" s="261" t="s">
        <v>138</v>
      </c>
      <c r="D16320" s="74" t="str">
        <f t="shared" si="509"/>
        <v>dez/2019</v>
      </c>
      <c r="E16320" s="264">
        <v>43802</v>
      </c>
      <c r="F16320" s="260" t="s">
        <v>1261</v>
      </c>
      <c r="G16320" s="260" t="s">
        <v>2229</v>
      </c>
      <c r="H16320" s="265" t="s">
        <v>879</v>
      </c>
      <c r="I16320" s="265" t="s">
        <v>135</v>
      </c>
      <c r="J16320" s="286">
        <v>-9.5</v>
      </c>
      <c r="K16320" s="83" t="str">
        <f>IFERROR(IFERROR(VLOOKUP(I16320,'DE-PARA'!B:D,3,0),VLOOKUP(I16320,'DE-PARA'!C:D,2,0)),"NÃO ENCONTRADO")</f>
        <v>Outras Saídas</v>
      </c>
      <c r="L16320" s="50" t="str">
        <f>VLOOKUP(K16320,'Base -Receita-Despesa'!$B:$AS,1,FALSE)</f>
        <v>Outras Saídas</v>
      </c>
    </row>
    <row r="16321" spans="1:12" x14ac:dyDescent="0.3">
      <c r="A16321" s="82" t="str">
        <f t="shared" si="510"/>
        <v>2019</v>
      </c>
      <c r="B16321" s="260" t="s">
        <v>2228</v>
      </c>
      <c r="C16321" s="261" t="s">
        <v>138</v>
      </c>
      <c r="D16321" s="74" t="str">
        <f t="shared" si="509"/>
        <v>dez/2019</v>
      </c>
      <c r="E16321" s="264">
        <v>43802</v>
      </c>
      <c r="F16321" s="260" t="s">
        <v>1261</v>
      </c>
      <c r="G16321" s="260" t="s">
        <v>2229</v>
      </c>
      <c r="H16321" s="265" t="s">
        <v>879</v>
      </c>
      <c r="I16321" s="265" t="s">
        <v>135</v>
      </c>
      <c r="J16321" s="286">
        <v>-9.5</v>
      </c>
      <c r="K16321" s="83" t="str">
        <f>IFERROR(IFERROR(VLOOKUP(I16321,'DE-PARA'!B:D,3,0),VLOOKUP(I16321,'DE-PARA'!C:D,2,0)),"NÃO ENCONTRADO")</f>
        <v>Outras Saídas</v>
      </c>
      <c r="L16321" s="50" t="str">
        <f>VLOOKUP(K16321,'Base -Receita-Despesa'!$B:$AS,1,FALSE)</f>
        <v>Outras Saídas</v>
      </c>
    </row>
    <row r="16322" spans="1:12" x14ac:dyDescent="0.3">
      <c r="A16322" s="82" t="str">
        <f t="shared" si="510"/>
        <v>2019</v>
      </c>
      <c r="B16322" s="260" t="s">
        <v>2228</v>
      </c>
      <c r="C16322" s="261" t="s">
        <v>138</v>
      </c>
      <c r="D16322" s="74" t="str">
        <f t="shared" si="509"/>
        <v>dez/2019</v>
      </c>
      <c r="E16322" s="264">
        <v>43802</v>
      </c>
      <c r="F16322" s="260" t="s">
        <v>1261</v>
      </c>
      <c r="G16322" s="260" t="s">
        <v>2229</v>
      </c>
      <c r="H16322" s="265" t="s">
        <v>879</v>
      </c>
      <c r="I16322" s="265" t="s">
        <v>135</v>
      </c>
      <c r="J16322" s="286">
        <v>-9.5</v>
      </c>
      <c r="K16322" s="83" t="str">
        <f>IFERROR(IFERROR(VLOOKUP(I16322,'DE-PARA'!B:D,3,0),VLOOKUP(I16322,'DE-PARA'!C:D,2,0)),"NÃO ENCONTRADO")</f>
        <v>Outras Saídas</v>
      </c>
      <c r="L16322" s="50" t="str">
        <f>VLOOKUP(K16322,'Base -Receita-Despesa'!$B:$AS,1,FALSE)</f>
        <v>Outras Saídas</v>
      </c>
    </row>
    <row r="16323" spans="1:12" x14ac:dyDescent="0.3">
      <c r="A16323" s="82" t="str">
        <f t="shared" si="510"/>
        <v>2019</v>
      </c>
      <c r="B16323" s="260" t="s">
        <v>2228</v>
      </c>
      <c r="C16323" s="261" t="s">
        <v>138</v>
      </c>
      <c r="D16323" s="74" t="str">
        <f t="shared" si="509"/>
        <v>dez/2019</v>
      </c>
      <c r="E16323" s="264">
        <v>43802</v>
      </c>
      <c r="F16323" s="260" t="s">
        <v>1261</v>
      </c>
      <c r="G16323" s="260" t="s">
        <v>2229</v>
      </c>
      <c r="H16323" s="265" t="s">
        <v>879</v>
      </c>
      <c r="I16323" s="265" t="s">
        <v>135</v>
      </c>
      <c r="J16323" s="286">
        <v>-9.5</v>
      </c>
      <c r="K16323" s="83" t="str">
        <f>IFERROR(IFERROR(VLOOKUP(I16323,'DE-PARA'!B:D,3,0),VLOOKUP(I16323,'DE-PARA'!C:D,2,0)),"NÃO ENCONTRADO")</f>
        <v>Outras Saídas</v>
      </c>
      <c r="L16323" s="50" t="str">
        <f>VLOOKUP(K16323,'Base -Receita-Despesa'!$B:$AS,1,FALSE)</f>
        <v>Outras Saídas</v>
      </c>
    </row>
    <row r="16324" spans="1:12" x14ac:dyDescent="0.3">
      <c r="A16324" s="82" t="str">
        <f t="shared" si="510"/>
        <v>2019</v>
      </c>
      <c r="B16324" s="260" t="s">
        <v>2228</v>
      </c>
      <c r="C16324" s="261" t="s">
        <v>138</v>
      </c>
      <c r="D16324" s="74" t="str">
        <f t="shared" ref="D16324:D16387" si="511">TEXT(E16324,"mmm/aaaa")</f>
        <v>dez/2019</v>
      </c>
      <c r="E16324" s="264">
        <v>43802</v>
      </c>
      <c r="F16324" s="260" t="s">
        <v>1261</v>
      </c>
      <c r="G16324" s="260" t="s">
        <v>2229</v>
      </c>
      <c r="H16324" s="265" t="s">
        <v>879</v>
      </c>
      <c r="I16324" s="265" t="s">
        <v>135</v>
      </c>
      <c r="J16324" s="286">
        <v>-9.5</v>
      </c>
      <c r="K16324" s="83" t="str">
        <f>IFERROR(IFERROR(VLOOKUP(I16324,'DE-PARA'!B:D,3,0),VLOOKUP(I16324,'DE-PARA'!C:D,2,0)),"NÃO ENCONTRADO")</f>
        <v>Outras Saídas</v>
      </c>
      <c r="L16324" s="50" t="str">
        <f>VLOOKUP(K16324,'Base -Receita-Despesa'!$B:$AS,1,FALSE)</f>
        <v>Outras Saídas</v>
      </c>
    </row>
    <row r="16325" spans="1:12" x14ac:dyDescent="0.3">
      <c r="A16325" s="82" t="str">
        <f t="shared" si="510"/>
        <v>2019</v>
      </c>
      <c r="B16325" s="260" t="s">
        <v>2228</v>
      </c>
      <c r="C16325" s="261" t="s">
        <v>138</v>
      </c>
      <c r="D16325" s="74" t="str">
        <f t="shared" si="511"/>
        <v>dez/2019</v>
      </c>
      <c r="E16325" s="264">
        <v>43802</v>
      </c>
      <c r="F16325" s="260">
        <v>171</v>
      </c>
      <c r="G16325" s="260" t="s">
        <v>2229</v>
      </c>
      <c r="H16325" s="265" t="s">
        <v>2389</v>
      </c>
      <c r="I16325" s="280" t="s">
        <v>2197</v>
      </c>
      <c r="J16325" s="285">
        <v>-4000</v>
      </c>
      <c r="K16325" s="83" t="str">
        <f>IFERROR(IFERROR(VLOOKUP(I16325,'DE-PARA'!B:D,3,0),VLOOKUP(I16325,'DE-PARA'!C:D,2,0)),"NÃO ENCONTRADO")</f>
        <v>Serviços</v>
      </c>
      <c r="L16325" s="50" t="str">
        <f>VLOOKUP(K16325,'Base -Receita-Despesa'!$B:$AS,1,FALSE)</f>
        <v>Serviços</v>
      </c>
    </row>
    <row r="16326" spans="1:12" x14ac:dyDescent="0.3">
      <c r="A16326" s="82" t="str">
        <f t="shared" si="510"/>
        <v>2019</v>
      </c>
      <c r="B16326" s="260" t="s">
        <v>2228</v>
      </c>
      <c r="C16326" s="261" t="s">
        <v>138</v>
      </c>
      <c r="D16326" s="74" t="str">
        <f t="shared" si="511"/>
        <v>dez/2019</v>
      </c>
      <c r="E16326" s="264">
        <v>43802</v>
      </c>
      <c r="F16326" s="260">
        <v>454</v>
      </c>
      <c r="G16326" s="260" t="s">
        <v>2229</v>
      </c>
      <c r="H16326" s="267" t="s">
        <v>4391</v>
      </c>
      <c r="I16326" s="267" t="s">
        <v>2202</v>
      </c>
      <c r="J16326" s="285">
        <v>-8964.6</v>
      </c>
      <c r="K16326" s="83" t="str">
        <f>IFERROR(IFERROR(VLOOKUP(I16326,'DE-PARA'!B:D,3,0),VLOOKUP(I16326,'DE-PARA'!C:D,2,0)),"NÃO ENCONTRADO")</f>
        <v>Serviços</v>
      </c>
      <c r="L16326" s="50" t="str">
        <f>VLOOKUP(K16326,'Base -Receita-Despesa'!$B:$AS,1,FALSE)</f>
        <v>Serviços</v>
      </c>
    </row>
    <row r="16327" spans="1:12" x14ac:dyDescent="0.3">
      <c r="A16327" s="82" t="str">
        <f t="shared" si="510"/>
        <v>2019</v>
      </c>
      <c r="B16327" s="260" t="s">
        <v>2228</v>
      </c>
      <c r="C16327" s="261" t="s">
        <v>138</v>
      </c>
      <c r="D16327" s="74" t="str">
        <f t="shared" si="511"/>
        <v>dez/2019</v>
      </c>
      <c r="E16327" s="264">
        <v>43802</v>
      </c>
      <c r="F16327" s="260" t="s">
        <v>139</v>
      </c>
      <c r="G16327" s="260" t="s">
        <v>2229</v>
      </c>
      <c r="H16327" s="265" t="s">
        <v>4994</v>
      </c>
      <c r="I16327" s="265" t="s">
        <v>141</v>
      </c>
      <c r="J16327" s="285">
        <v>1207.4100000000001</v>
      </c>
      <c r="K16327" s="83" t="str">
        <f>IFERROR(IFERROR(VLOOKUP(I16327,'DE-PARA'!B:D,3,0),VLOOKUP(I16327,'DE-PARA'!C:D,2,0)),"NÃO ENCONTRADO")</f>
        <v>Pessoal</v>
      </c>
      <c r="L16327" s="50" t="str">
        <f>VLOOKUP(K16327,'Base -Receita-Despesa'!$B:$AS,1,FALSE)</f>
        <v>Pessoal</v>
      </c>
    </row>
    <row r="16328" spans="1:12" x14ac:dyDescent="0.3">
      <c r="A16328" s="82" t="str">
        <f t="shared" si="510"/>
        <v>2019</v>
      </c>
      <c r="B16328" s="260" t="s">
        <v>2228</v>
      </c>
      <c r="C16328" s="261" t="s">
        <v>138</v>
      </c>
      <c r="D16328" s="74" t="str">
        <f t="shared" si="511"/>
        <v>dez/2019</v>
      </c>
      <c r="E16328" s="264">
        <v>43802</v>
      </c>
      <c r="F16328" s="260" t="s">
        <v>139</v>
      </c>
      <c r="G16328" s="260" t="s">
        <v>2229</v>
      </c>
      <c r="H16328" s="265" t="s">
        <v>4995</v>
      </c>
      <c r="I16328" s="265" t="s">
        <v>141</v>
      </c>
      <c r="J16328" s="286">
        <v>-538.20000000000005</v>
      </c>
      <c r="K16328" s="83" t="str">
        <f>IFERROR(IFERROR(VLOOKUP(I16328,'DE-PARA'!B:D,3,0),VLOOKUP(I16328,'DE-PARA'!C:D,2,0)),"NÃO ENCONTRADO")</f>
        <v>Pessoal</v>
      </c>
      <c r="L16328" s="50" t="str">
        <f>VLOOKUP(K16328,'Base -Receita-Despesa'!$B:$AS,1,FALSE)</f>
        <v>Pessoal</v>
      </c>
    </row>
    <row r="16329" spans="1:12" x14ac:dyDescent="0.3">
      <c r="A16329" s="82" t="str">
        <f t="shared" si="510"/>
        <v>2019</v>
      </c>
      <c r="B16329" s="260" t="s">
        <v>2228</v>
      </c>
      <c r="C16329" s="261" t="s">
        <v>138</v>
      </c>
      <c r="D16329" s="74" t="str">
        <f t="shared" si="511"/>
        <v>dez/2019</v>
      </c>
      <c r="E16329" s="264">
        <v>43802</v>
      </c>
      <c r="F16329" s="260" t="s">
        <v>139</v>
      </c>
      <c r="G16329" s="260" t="s">
        <v>2229</v>
      </c>
      <c r="H16329" s="265" t="s">
        <v>4996</v>
      </c>
      <c r="I16329" s="265" t="s">
        <v>141</v>
      </c>
      <c r="J16329" s="286">
        <v>-871.82</v>
      </c>
      <c r="K16329" s="83" t="str">
        <f>IFERROR(IFERROR(VLOOKUP(I16329,'DE-PARA'!B:D,3,0),VLOOKUP(I16329,'DE-PARA'!C:D,2,0)),"NÃO ENCONTRADO")</f>
        <v>Pessoal</v>
      </c>
      <c r="L16329" s="50" t="str">
        <f>VLOOKUP(K16329,'Base -Receita-Despesa'!$B:$AS,1,FALSE)</f>
        <v>Pessoal</v>
      </c>
    </row>
    <row r="16330" spans="1:12" x14ac:dyDescent="0.3">
      <c r="A16330" s="82" t="str">
        <f t="shared" si="510"/>
        <v>2019</v>
      </c>
      <c r="B16330" s="260" t="s">
        <v>2228</v>
      </c>
      <c r="C16330" s="261" t="s">
        <v>138</v>
      </c>
      <c r="D16330" s="74" t="str">
        <f t="shared" si="511"/>
        <v>dez/2019</v>
      </c>
      <c r="E16330" s="264">
        <v>43802</v>
      </c>
      <c r="F16330" s="260" t="s">
        <v>139</v>
      </c>
      <c r="G16330" s="260" t="s">
        <v>2229</v>
      </c>
      <c r="H16330" s="265" t="s">
        <v>4994</v>
      </c>
      <c r="I16330" s="265" t="s">
        <v>141</v>
      </c>
      <c r="J16330" s="285">
        <v>-1207.4100000000001</v>
      </c>
      <c r="K16330" s="83" t="str">
        <f>IFERROR(IFERROR(VLOOKUP(I16330,'DE-PARA'!B:D,3,0),VLOOKUP(I16330,'DE-PARA'!C:D,2,0)),"NÃO ENCONTRADO")</f>
        <v>Pessoal</v>
      </c>
      <c r="L16330" s="50" t="str">
        <f>VLOOKUP(K16330,'Base -Receita-Despesa'!$B:$AS,1,FALSE)</f>
        <v>Pessoal</v>
      </c>
    </row>
    <row r="16331" spans="1:12" x14ac:dyDescent="0.3">
      <c r="A16331" s="82" t="str">
        <f t="shared" si="510"/>
        <v>2019</v>
      </c>
      <c r="B16331" s="260" t="s">
        <v>2228</v>
      </c>
      <c r="C16331" s="261" t="s">
        <v>138</v>
      </c>
      <c r="D16331" s="74" t="str">
        <f t="shared" si="511"/>
        <v>dez/2019</v>
      </c>
      <c r="E16331" s="264">
        <v>43802</v>
      </c>
      <c r="F16331" s="260" t="s">
        <v>139</v>
      </c>
      <c r="G16331" s="260" t="s">
        <v>2229</v>
      </c>
      <c r="H16331" s="265" t="s">
        <v>3280</v>
      </c>
      <c r="I16331" s="265" t="s">
        <v>141</v>
      </c>
      <c r="J16331" s="285">
        <v>-1504.76</v>
      </c>
      <c r="K16331" s="83" t="str">
        <f>IFERROR(IFERROR(VLOOKUP(I16331,'DE-PARA'!B:D,3,0),VLOOKUP(I16331,'DE-PARA'!C:D,2,0)),"NÃO ENCONTRADO")</f>
        <v>Pessoal</v>
      </c>
      <c r="L16331" s="50" t="str">
        <f>VLOOKUP(K16331,'Base -Receita-Despesa'!$B:$AS,1,FALSE)</f>
        <v>Pessoal</v>
      </c>
    </row>
    <row r="16332" spans="1:12" x14ac:dyDescent="0.3">
      <c r="A16332" s="82" t="str">
        <f t="shared" si="510"/>
        <v>2019</v>
      </c>
      <c r="B16332" s="260" t="s">
        <v>2228</v>
      </c>
      <c r="C16332" s="261" t="s">
        <v>138</v>
      </c>
      <c r="D16332" s="74" t="str">
        <f t="shared" si="511"/>
        <v>dez/2019</v>
      </c>
      <c r="E16332" s="264">
        <v>43802</v>
      </c>
      <c r="F16332" s="260" t="s">
        <v>139</v>
      </c>
      <c r="G16332" s="260" t="s">
        <v>2229</v>
      </c>
      <c r="H16332" s="265" t="s">
        <v>4997</v>
      </c>
      <c r="I16332" s="265" t="s">
        <v>141</v>
      </c>
      <c r="J16332" s="285">
        <v>-1801.6</v>
      </c>
      <c r="K16332" s="83" t="str">
        <f>IFERROR(IFERROR(VLOOKUP(I16332,'DE-PARA'!B:D,3,0),VLOOKUP(I16332,'DE-PARA'!C:D,2,0)),"NÃO ENCONTRADO")</f>
        <v>Pessoal</v>
      </c>
      <c r="L16332" s="50" t="str">
        <f>VLOOKUP(K16332,'Base -Receita-Despesa'!$B:$AS,1,FALSE)</f>
        <v>Pessoal</v>
      </c>
    </row>
    <row r="16333" spans="1:12" x14ac:dyDescent="0.3">
      <c r="A16333" s="82" t="str">
        <f t="shared" si="510"/>
        <v>2019</v>
      </c>
      <c r="B16333" s="260" t="s">
        <v>2228</v>
      </c>
      <c r="C16333" s="261" t="s">
        <v>138</v>
      </c>
      <c r="D16333" s="74" t="str">
        <f t="shared" si="511"/>
        <v>dez/2019</v>
      </c>
      <c r="E16333" s="264">
        <v>43802</v>
      </c>
      <c r="F16333" s="260" t="s">
        <v>139</v>
      </c>
      <c r="G16333" s="260" t="s">
        <v>2229</v>
      </c>
      <c r="H16333" s="265" t="s">
        <v>4614</v>
      </c>
      <c r="I16333" s="265" t="s">
        <v>141</v>
      </c>
      <c r="J16333" s="285">
        <v>-1916.46</v>
      </c>
      <c r="K16333" s="83" t="str">
        <f>IFERROR(IFERROR(VLOOKUP(I16333,'DE-PARA'!B:D,3,0),VLOOKUP(I16333,'DE-PARA'!C:D,2,0)),"NÃO ENCONTRADO")</f>
        <v>Pessoal</v>
      </c>
      <c r="L16333" s="50" t="str">
        <f>VLOOKUP(K16333,'Base -Receita-Despesa'!$B:$AS,1,FALSE)</f>
        <v>Pessoal</v>
      </c>
    </row>
    <row r="16334" spans="1:12" x14ac:dyDescent="0.3">
      <c r="A16334" s="82" t="str">
        <f t="shared" si="510"/>
        <v>2019</v>
      </c>
      <c r="B16334" s="260" t="s">
        <v>2228</v>
      </c>
      <c r="C16334" s="261" t="s">
        <v>138</v>
      </c>
      <c r="D16334" s="74" t="str">
        <f t="shared" si="511"/>
        <v>dez/2019</v>
      </c>
      <c r="E16334" s="264">
        <v>43802</v>
      </c>
      <c r="F16334" s="260" t="s">
        <v>139</v>
      </c>
      <c r="G16334" s="260" t="s">
        <v>2229</v>
      </c>
      <c r="H16334" s="265" t="s">
        <v>4998</v>
      </c>
      <c r="I16334" s="265" t="s">
        <v>141</v>
      </c>
      <c r="J16334" s="285">
        <v>-3185.33</v>
      </c>
      <c r="K16334" s="83" t="str">
        <f>IFERROR(IFERROR(VLOOKUP(I16334,'DE-PARA'!B:D,3,0),VLOOKUP(I16334,'DE-PARA'!C:D,2,0)),"NÃO ENCONTRADO")</f>
        <v>Pessoal</v>
      </c>
      <c r="L16334" s="50" t="str">
        <f>VLOOKUP(K16334,'Base -Receita-Despesa'!$B:$AS,1,FALSE)</f>
        <v>Pessoal</v>
      </c>
    </row>
    <row r="16335" spans="1:12" x14ac:dyDescent="0.3">
      <c r="A16335" s="82" t="str">
        <f t="shared" si="510"/>
        <v>2019</v>
      </c>
      <c r="B16335" s="260" t="s">
        <v>2228</v>
      </c>
      <c r="C16335" s="261" t="s">
        <v>138</v>
      </c>
      <c r="D16335" s="74" t="str">
        <f t="shared" si="511"/>
        <v>dez/2019</v>
      </c>
      <c r="E16335" s="264">
        <v>43802</v>
      </c>
      <c r="F16335" s="260" t="s">
        <v>139</v>
      </c>
      <c r="G16335" s="260" t="s">
        <v>2229</v>
      </c>
      <c r="H16335" s="265" t="s">
        <v>4845</v>
      </c>
      <c r="I16335" s="265" t="s">
        <v>141</v>
      </c>
      <c r="J16335" s="285">
        <v>-3185.33</v>
      </c>
      <c r="K16335" s="83" t="str">
        <f>IFERROR(IFERROR(VLOOKUP(I16335,'DE-PARA'!B:D,3,0),VLOOKUP(I16335,'DE-PARA'!C:D,2,0)),"NÃO ENCONTRADO")</f>
        <v>Pessoal</v>
      </c>
      <c r="L16335" s="50" t="str">
        <f>VLOOKUP(K16335,'Base -Receita-Despesa'!$B:$AS,1,FALSE)</f>
        <v>Pessoal</v>
      </c>
    </row>
    <row r="16336" spans="1:12" x14ac:dyDescent="0.3">
      <c r="A16336" s="82" t="str">
        <f t="shared" si="510"/>
        <v>2019</v>
      </c>
      <c r="B16336" s="260" t="s">
        <v>2228</v>
      </c>
      <c r="C16336" s="261" t="s">
        <v>138</v>
      </c>
      <c r="D16336" s="74" t="str">
        <f t="shared" si="511"/>
        <v>dez/2019</v>
      </c>
      <c r="E16336" s="264">
        <v>43802</v>
      </c>
      <c r="F16336" s="260" t="s">
        <v>139</v>
      </c>
      <c r="G16336" s="260" t="s">
        <v>2229</v>
      </c>
      <c r="H16336" s="265" t="s">
        <v>542</v>
      </c>
      <c r="I16336" s="265" t="s">
        <v>141</v>
      </c>
      <c r="J16336" s="285">
        <v>-7033.29</v>
      </c>
      <c r="K16336" s="83" t="str">
        <f>IFERROR(IFERROR(VLOOKUP(I16336,'DE-PARA'!B:D,3,0),VLOOKUP(I16336,'DE-PARA'!C:D,2,0)),"NÃO ENCONTRADO")</f>
        <v>Pessoal</v>
      </c>
      <c r="L16336" s="50" t="str">
        <f>VLOOKUP(K16336,'Base -Receita-Despesa'!$B:$AS,1,FALSE)</f>
        <v>Pessoal</v>
      </c>
    </row>
    <row r="16337" spans="1:12" x14ac:dyDescent="0.3">
      <c r="A16337" s="82" t="str">
        <f t="shared" si="510"/>
        <v>2019</v>
      </c>
      <c r="B16337" s="260" t="s">
        <v>2228</v>
      </c>
      <c r="C16337" s="261" t="s">
        <v>138</v>
      </c>
      <c r="D16337" s="74" t="str">
        <f t="shared" si="511"/>
        <v>dez/2019</v>
      </c>
      <c r="E16337" s="264">
        <v>43802</v>
      </c>
      <c r="F16337" s="260">
        <v>2024</v>
      </c>
      <c r="G16337" s="260" t="s">
        <v>2229</v>
      </c>
      <c r="H16337" s="267" t="s">
        <v>4768</v>
      </c>
      <c r="I16337" s="267" t="s">
        <v>118</v>
      </c>
      <c r="J16337" s="285">
        <v>-120626.38</v>
      </c>
      <c r="K16337" s="83" t="str">
        <f>IFERROR(IFERROR(VLOOKUP(I16337,'DE-PARA'!B:D,3,0),VLOOKUP(I16337,'DE-PARA'!C:D,2,0)),"NÃO ENCONTRADO")</f>
        <v>Serviços</v>
      </c>
      <c r="L16337" s="50" t="str">
        <f>VLOOKUP(K16337,'Base -Receita-Despesa'!$B:$AS,1,FALSE)</f>
        <v>Serviços</v>
      </c>
    </row>
    <row r="16338" spans="1:12" x14ac:dyDescent="0.3">
      <c r="A16338" s="82" t="str">
        <f t="shared" si="510"/>
        <v>2019</v>
      </c>
      <c r="B16338" s="260" t="s">
        <v>2228</v>
      </c>
      <c r="C16338" s="261" t="s">
        <v>138</v>
      </c>
      <c r="D16338" s="74" t="str">
        <f t="shared" si="511"/>
        <v>dez/2019</v>
      </c>
      <c r="E16338" s="264">
        <v>43802</v>
      </c>
      <c r="F16338" s="260" t="s">
        <v>1070</v>
      </c>
      <c r="G16338" s="260" t="s">
        <v>2229</v>
      </c>
      <c r="H16338" s="265" t="s">
        <v>1071</v>
      </c>
      <c r="I16338" s="265" t="s">
        <v>2237</v>
      </c>
      <c r="J16338" s="285">
        <v>120517.58</v>
      </c>
      <c r="K16338" s="83" t="str">
        <f>IFERROR(IFERROR(VLOOKUP(I16338,'DE-PARA'!B:D,3,0),VLOOKUP(I16338,'DE-PARA'!C:D,2,0)),"NÃO ENCONTRADO")</f>
        <v>Entrada Conta Aplicação (+)</v>
      </c>
      <c r="L16338" s="50" t="str">
        <f>VLOOKUP(K16338,'Base -Receita-Despesa'!$B:$AS,1,FALSE)</f>
        <v>ENTRADA CONTA APLICAÇÃO (+)</v>
      </c>
    </row>
    <row r="16339" spans="1:12" x14ac:dyDescent="0.3">
      <c r="A16339" s="82" t="str">
        <f t="shared" si="510"/>
        <v>2019</v>
      </c>
      <c r="B16339" s="260" t="s">
        <v>2228</v>
      </c>
      <c r="C16339" s="261" t="s">
        <v>138</v>
      </c>
      <c r="D16339" s="74" t="str">
        <f t="shared" si="511"/>
        <v>dez/2019</v>
      </c>
      <c r="E16339" s="264">
        <v>43802</v>
      </c>
      <c r="F16339" s="260">
        <v>6219</v>
      </c>
      <c r="G16339" s="260" t="s">
        <v>2229</v>
      </c>
      <c r="H16339" s="270" t="s">
        <v>180</v>
      </c>
      <c r="I16339" s="270" t="s">
        <v>181</v>
      </c>
      <c r="J16339" s="285">
        <v>-13660.25</v>
      </c>
      <c r="K16339" s="83" t="str">
        <f>IFERROR(IFERROR(VLOOKUP(I16339,'DE-PARA'!B:D,3,0),VLOOKUP(I16339,'DE-PARA'!C:D,2,0)),"NÃO ENCONTRADO")</f>
        <v>Serviços</v>
      </c>
      <c r="L16339" s="50" t="str">
        <f>VLOOKUP(K16339,'Base -Receita-Despesa'!$B:$AS,1,FALSE)</f>
        <v>Serviços</v>
      </c>
    </row>
    <row r="16340" spans="1:12" x14ac:dyDescent="0.3">
      <c r="A16340" s="82" t="str">
        <f t="shared" si="510"/>
        <v>2019</v>
      </c>
      <c r="B16340" s="260" t="s">
        <v>2228</v>
      </c>
      <c r="C16340" s="261" t="s">
        <v>138</v>
      </c>
      <c r="D16340" s="74" t="str">
        <f t="shared" si="511"/>
        <v>dez/2019</v>
      </c>
      <c r="E16340" s="264">
        <v>43802</v>
      </c>
      <c r="F16340" s="260">
        <v>6341</v>
      </c>
      <c r="G16340" s="260" t="s">
        <v>2229</v>
      </c>
      <c r="H16340" s="270" t="s">
        <v>180</v>
      </c>
      <c r="I16340" s="270" t="s">
        <v>181</v>
      </c>
      <c r="J16340" s="285">
        <v>-20085.189999999999</v>
      </c>
      <c r="K16340" s="83" t="str">
        <f>IFERROR(IFERROR(VLOOKUP(I16340,'DE-PARA'!B:D,3,0),VLOOKUP(I16340,'DE-PARA'!C:D,2,0)),"NÃO ENCONTRADO")</f>
        <v>Serviços</v>
      </c>
      <c r="L16340" s="50" t="str">
        <f>VLOOKUP(K16340,'Base -Receita-Despesa'!$B:$AS,1,FALSE)</f>
        <v>Serviços</v>
      </c>
    </row>
    <row r="16341" spans="1:12" x14ac:dyDescent="0.3">
      <c r="A16341" s="82" t="str">
        <f t="shared" si="510"/>
        <v>2019</v>
      </c>
      <c r="B16341" s="260" t="s">
        <v>2228</v>
      </c>
      <c r="C16341" s="261" t="s">
        <v>138</v>
      </c>
      <c r="D16341" s="74" t="str">
        <f t="shared" si="511"/>
        <v>dez/2019</v>
      </c>
      <c r="E16341" s="264">
        <v>43802</v>
      </c>
      <c r="F16341" s="260">
        <v>6218</v>
      </c>
      <c r="G16341" s="260" t="s">
        <v>2229</v>
      </c>
      <c r="H16341" s="270" t="s">
        <v>180</v>
      </c>
      <c r="I16341" s="270" t="s">
        <v>181</v>
      </c>
      <c r="J16341" s="285">
        <v>-20085.2</v>
      </c>
      <c r="K16341" s="83" t="str">
        <f>IFERROR(IFERROR(VLOOKUP(I16341,'DE-PARA'!B:D,3,0),VLOOKUP(I16341,'DE-PARA'!C:D,2,0)),"NÃO ENCONTRADO")</f>
        <v>Serviços</v>
      </c>
      <c r="L16341" s="50" t="str">
        <f>VLOOKUP(K16341,'Base -Receita-Despesa'!$B:$AS,1,FALSE)</f>
        <v>Serviços</v>
      </c>
    </row>
    <row r="16342" spans="1:12" x14ac:dyDescent="0.3">
      <c r="A16342" s="82" t="str">
        <f t="shared" si="510"/>
        <v>2019</v>
      </c>
      <c r="B16342" s="260" t="s">
        <v>2228</v>
      </c>
      <c r="C16342" s="261" t="s">
        <v>138</v>
      </c>
      <c r="D16342" s="74" t="str">
        <f t="shared" si="511"/>
        <v>dez/2019</v>
      </c>
      <c r="E16342" s="264">
        <v>43802</v>
      </c>
      <c r="F16342" s="260">
        <v>562</v>
      </c>
      <c r="G16342" s="260" t="s">
        <v>2229</v>
      </c>
      <c r="H16342" s="265" t="s">
        <v>4393</v>
      </c>
      <c r="I16342" s="280" t="s">
        <v>116</v>
      </c>
      <c r="J16342" s="285">
        <v>-9195.74</v>
      </c>
      <c r="K16342" s="83" t="str">
        <f>IFERROR(IFERROR(VLOOKUP(I16342,'DE-PARA'!B:D,3,0),VLOOKUP(I16342,'DE-PARA'!C:D,2,0)),"NÃO ENCONTRADO")</f>
        <v>Serviços</v>
      </c>
      <c r="L16342" s="50" t="str">
        <f>VLOOKUP(K16342,'Base -Receita-Despesa'!$B:$AS,1,FALSE)</f>
        <v>Serviços</v>
      </c>
    </row>
    <row r="16343" spans="1:12" x14ac:dyDescent="0.3">
      <c r="A16343" s="82" t="str">
        <f t="shared" si="510"/>
        <v>2019</v>
      </c>
      <c r="B16343" s="260" t="s">
        <v>2228</v>
      </c>
      <c r="C16343" s="261" t="s">
        <v>138</v>
      </c>
      <c r="D16343" s="74" t="str">
        <f t="shared" si="511"/>
        <v>dez/2019</v>
      </c>
      <c r="E16343" s="264">
        <v>43802</v>
      </c>
      <c r="F16343" s="260">
        <v>563</v>
      </c>
      <c r="G16343" s="260" t="s">
        <v>2229</v>
      </c>
      <c r="H16343" s="265" t="s">
        <v>4393</v>
      </c>
      <c r="I16343" s="280" t="s">
        <v>116</v>
      </c>
      <c r="J16343" s="285">
        <v>-16250.46</v>
      </c>
      <c r="K16343" s="83" t="str">
        <f>IFERROR(IFERROR(VLOOKUP(I16343,'DE-PARA'!B:D,3,0),VLOOKUP(I16343,'DE-PARA'!C:D,2,0)),"NÃO ENCONTRADO")</f>
        <v>Serviços</v>
      </c>
      <c r="L16343" s="50" t="str">
        <f>VLOOKUP(K16343,'Base -Receita-Despesa'!$B:$AS,1,FALSE)</f>
        <v>Serviços</v>
      </c>
    </row>
    <row r="16344" spans="1:12" x14ac:dyDescent="0.3">
      <c r="A16344" s="82" t="str">
        <f t="shared" si="510"/>
        <v>2019</v>
      </c>
      <c r="B16344" s="260" t="s">
        <v>2228</v>
      </c>
      <c r="C16344" s="261" t="s">
        <v>138</v>
      </c>
      <c r="D16344" s="74" t="str">
        <f t="shared" si="511"/>
        <v>dez/2019</v>
      </c>
      <c r="E16344" s="264">
        <v>43802</v>
      </c>
      <c r="F16344" s="260">
        <v>30</v>
      </c>
      <c r="G16344" s="260" t="s">
        <v>2229</v>
      </c>
      <c r="H16344" s="265" t="s">
        <v>3533</v>
      </c>
      <c r="I16344" s="270" t="s">
        <v>119</v>
      </c>
      <c r="J16344" s="285">
        <v>-158089.85999999999</v>
      </c>
      <c r="K16344" s="83" t="str">
        <f>IFERROR(IFERROR(VLOOKUP(I16344,'DE-PARA'!B:D,3,0),VLOOKUP(I16344,'DE-PARA'!C:D,2,0)),"NÃO ENCONTRADO")</f>
        <v>Serviços</v>
      </c>
      <c r="L16344" s="50" t="str">
        <f>VLOOKUP(K16344,'Base -Receita-Despesa'!$B:$AS,1,FALSE)</f>
        <v>Serviços</v>
      </c>
    </row>
    <row r="16345" spans="1:12" x14ac:dyDescent="0.3">
      <c r="A16345" s="82" t="str">
        <f t="shared" si="510"/>
        <v>2019</v>
      </c>
      <c r="B16345" s="260" t="s">
        <v>2228</v>
      </c>
      <c r="C16345" s="261" t="s">
        <v>138</v>
      </c>
      <c r="D16345" s="74" t="str">
        <f t="shared" si="511"/>
        <v>dez/2019</v>
      </c>
      <c r="E16345" s="264">
        <v>43802</v>
      </c>
      <c r="F16345" s="260">
        <v>1894</v>
      </c>
      <c r="G16345" s="260" t="s">
        <v>2229</v>
      </c>
      <c r="H16345" s="265" t="s">
        <v>2328</v>
      </c>
      <c r="I16345" s="267" t="s">
        <v>145</v>
      </c>
      <c r="J16345" s="285">
        <v>-3500</v>
      </c>
      <c r="K16345" s="83" t="str">
        <f>IFERROR(IFERROR(VLOOKUP(I16345,'DE-PARA'!B:D,3,0),VLOOKUP(I16345,'DE-PARA'!C:D,2,0)),"NÃO ENCONTRADO")</f>
        <v>Serviços</v>
      </c>
      <c r="L16345" s="50" t="str">
        <f>VLOOKUP(K16345,'Base -Receita-Despesa'!$B:$AS,1,FALSE)</f>
        <v>Serviços</v>
      </c>
    </row>
    <row r="16346" spans="1:12" x14ac:dyDescent="0.3">
      <c r="A16346" s="82" t="str">
        <f t="shared" si="510"/>
        <v>2019</v>
      </c>
      <c r="B16346" s="260" t="s">
        <v>2228</v>
      </c>
      <c r="C16346" s="261" t="s">
        <v>138</v>
      </c>
      <c r="D16346" s="74" t="str">
        <f t="shared" si="511"/>
        <v>dez/2019</v>
      </c>
      <c r="E16346" s="264">
        <v>43802</v>
      </c>
      <c r="F16346" s="260">
        <v>21159</v>
      </c>
      <c r="G16346" s="260" t="s">
        <v>2229</v>
      </c>
      <c r="H16346" s="265" t="s">
        <v>2370</v>
      </c>
      <c r="I16346" s="267" t="s">
        <v>145</v>
      </c>
      <c r="J16346" s="285">
        <v>-4996.57</v>
      </c>
      <c r="K16346" s="83" t="str">
        <f>IFERROR(IFERROR(VLOOKUP(I16346,'DE-PARA'!B:D,3,0),VLOOKUP(I16346,'DE-PARA'!C:D,2,0)),"NÃO ENCONTRADO")</f>
        <v>Serviços</v>
      </c>
      <c r="L16346" s="50" t="str">
        <f>VLOOKUP(K16346,'Base -Receita-Despesa'!$B:$AS,1,FALSE)</f>
        <v>Serviços</v>
      </c>
    </row>
    <row r="16347" spans="1:12" x14ac:dyDescent="0.3">
      <c r="A16347" s="82" t="str">
        <f t="shared" si="510"/>
        <v>2019</v>
      </c>
      <c r="B16347" s="260" t="s">
        <v>2228</v>
      </c>
      <c r="C16347" s="261" t="s">
        <v>138</v>
      </c>
      <c r="D16347" s="74" t="str">
        <f t="shared" si="511"/>
        <v>dez/2019</v>
      </c>
      <c r="E16347" s="264">
        <v>43802</v>
      </c>
      <c r="F16347" s="260" t="s">
        <v>1061</v>
      </c>
      <c r="G16347" s="260" t="s">
        <v>2229</v>
      </c>
      <c r="H16347" s="265" t="s">
        <v>4370</v>
      </c>
      <c r="I16347" s="265" t="s">
        <v>126</v>
      </c>
      <c r="J16347" s="285">
        <v>292200.31</v>
      </c>
      <c r="K16347" s="83" t="str">
        <f>IFERROR(IFERROR(VLOOKUP(I16347,'DE-PARA'!B:D,3,0),VLOOKUP(I16347,'DE-PARA'!C:D,2,0)),"NÃO ENCONTRADO")</f>
        <v>TEV – Transferências Entre Contas (Entradas)</v>
      </c>
      <c r="L16347" s="50" t="str">
        <f>VLOOKUP(K16347,'Base -Receita-Despesa'!$B:$AS,1,FALSE)</f>
        <v>TEV – Transferências Entre Contas (Entradas)</v>
      </c>
    </row>
    <row r="16348" spans="1:12" x14ac:dyDescent="0.3">
      <c r="A16348" s="82" t="str">
        <f t="shared" si="510"/>
        <v>2019</v>
      </c>
      <c r="B16348" s="260" t="s">
        <v>2228</v>
      </c>
      <c r="C16348" s="261" t="s">
        <v>138</v>
      </c>
      <c r="D16348" s="74" t="str">
        <f t="shared" si="511"/>
        <v>dez/2019</v>
      </c>
      <c r="E16348" s="264">
        <v>43803</v>
      </c>
      <c r="F16348" s="260">
        <v>681</v>
      </c>
      <c r="G16348" s="260" t="s">
        <v>2229</v>
      </c>
      <c r="H16348" s="265" t="s">
        <v>2382</v>
      </c>
      <c r="I16348" s="265" t="s">
        <v>200</v>
      </c>
      <c r="J16348" s="285">
        <v>-4340.5600000000004</v>
      </c>
      <c r="K16348" s="83" t="str">
        <f>IFERROR(IFERROR(VLOOKUP(I16348,'DE-PARA'!B:D,3,0),VLOOKUP(I16348,'DE-PARA'!C:D,2,0)),"NÃO ENCONTRADO")</f>
        <v>Serviços</v>
      </c>
      <c r="L16348" s="50" t="str">
        <f>VLOOKUP(K16348,'Base -Receita-Despesa'!$B:$AS,1,FALSE)</f>
        <v>Serviços</v>
      </c>
    </row>
    <row r="16349" spans="1:12" x14ac:dyDescent="0.3">
      <c r="A16349" s="82" t="str">
        <f t="shared" si="510"/>
        <v>2019</v>
      </c>
      <c r="B16349" s="260" t="s">
        <v>2228</v>
      </c>
      <c r="C16349" s="261" t="s">
        <v>138</v>
      </c>
      <c r="D16349" s="74" t="str">
        <f t="shared" si="511"/>
        <v>dez/2019</v>
      </c>
      <c r="E16349" s="264">
        <v>43803</v>
      </c>
      <c r="F16349" s="260">
        <v>17748</v>
      </c>
      <c r="G16349" s="260" t="s">
        <v>2229</v>
      </c>
      <c r="H16349" s="265" t="s">
        <v>2401</v>
      </c>
      <c r="I16349" s="265" t="s">
        <v>2182</v>
      </c>
      <c r="J16349" s="286">
        <v>-608</v>
      </c>
      <c r="K16349" s="83" t="str">
        <f>IFERROR(IFERROR(VLOOKUP(I16349,'DE-PARA'!B:D,3,0),VLOOKUP(I16349,'DE-PARA'!C:D,2,0)),"NÃO ENCONTRADO")</f>
        <v>Materiais</v>
      </c>
      <c r="L16349" s="50" t="str">
        <f>VLOOKUP(K16349,'Base -Receita-Despesa'!$B:$AS,1,FALSE)</f>
        <v>Materiais</v>
      </c>
    </row>
    <row r="16350" spans="1:12" x14ac:dyDescent="0.3">
      <c r="A16350" s="82" t="str">
        <f t="shared" si="510"/>
        <v>2019</v>
      </c>
      <c r="B16350" s="260" t="s">
        <v>2228</v>
      </c>
      <c r="C16350" s="261" t="s">
        <v>138</v>
      </c>
      <c r="D16350" s="74" t="str">
        <f t="shared" si="511"/>
        <v>dez/2019</v>
      </c>
      <c r="E16350" s="264">
        <v>43803</v>
      </c>
      <c r="F16350" s="260">
        <v>1924</v>
      </c>
      <c r="G16350" s="260" t="s">
        <v>2229</v>
      </c>
      <c r="H16350" s="265" t="s">
        <v>4528</v>
      </c>
      <c r="I16350" s="265" t="s">
        <v>2182</v>
      </c>
      <c r="J16350" s="286">
        <v>-663.1</v>
      </c>
      <c r="K16350" s="83" t="str">
        <f>IFERROR(IFERROR(VLOOKUP(I16350,'DE-PARA'!B:D,3,0),VLOOKUP(I16350,'DE-PARA'!C:D,2,0)),"NÃO ENCONTRADO")</f>
        <v>Materiais</v>
      </c>
      <c r="L16350" s="50" t="str">
        <f>VLOOKUP(K16350,'Base -Receita-Despesa'!$B:$AS,1,FALSE)</f>
        <v>Materiais</v>
      </c>
    </row>
    <row r="16351" spans="1:12" x14ac:dyDescent="0.3">
      <c r="A16351" s="82" t="str">
        <f t="shared" si="510"/>
        <v>2019</v>
      </c>
      <c r="B16351" s="260" t="s">
        <v>2228</v>
      </c>
      <c r="C16351" s="261" t="s">
        <v>138</v>
      </c>
      <c r="D16351" s="74" t="str">
        <f t="shared" si="511"/>
        <v>dez/2019</v>
      </c>
      <c r="E16351" s="264">
        <v>43803</v>
      </c>
      <c r="F16351" s="260">
        <v>3821</v>
      </c>
      <c r="G16351" s="260" t="s">
        <v>2229</v>
      </c>
      <c r="H16351" s="265" t="s">
        <v>4944</v>
      </c>
      <c r="I16351" s="265" t="s">
        <v>2182</v>
      </c>
      <c r="J16351" s="286">
        <v>-672.75</v>
      </c>
      <c r="K16351" s="83" t="str">
        <f>IFERROR(IFERROR(VLOOKUP(I16351,'DE-PARA'!B:D,3,0),VLOOKUP(I16351,'DE-PARA'!C:D,2,0)),"NÃO ENCONTRADO")</f>
        <v>Materiais</v>
      </c>
      <c r="L16351" s="50" t="str">
        <f>VLOOKUP(K16351,'Base -Receita-Despesa'!$B:$AS,1,FALSE)</f>
        <v>Materiais</v>
      </c>
    </row>
    <row r="16352" spans="1:12" x14ac:dyDescent="0.3">
      <c r="A16352" s="82" t="str">
        <f t="shared" si="510"/>
        <v>2019</v>
      </c>
      <c r="B16352" s="260" t="s">
        <v>2228</v>
      </c>
      <c r="C16352" s="261" t="s">
        <v>138</v>
      </c>
      <c r="D16352" s="74" t="str">
        <f t="shared" si="511"/>
        <v>dez/2019</v>
      </c>
      <c r="E16352" s="264">
        <v>43803</v>
      </c>
      <c r="F16352" s="260">
        <v>1924</v>
      </c>
      <c r="G16352" s="260" t="s">
        <v>2229</v>
      </c>
      <c r="H16352" s="265" t="s">
        <v>4528</v>
      </c>
      <c r="I16352" s="265" t="s">
        <v>2182</v>
      </c>
      <c r="J16352" s="285">
        <v>-2806.31</v>
      </c>
      <c r="K16352" s="83" t="str">
        <f>IFERROR(IFERROR(VLOOKUP(I16352,'DE-PARA'!B:D,3,0),VLOOKUP(I16352,'DE-PARA'!C:D,2,0)),"NÃO ENCONTRADO")</f>
        <v>Materiais</v>
      </c>
      <c r="L16352" s="50" t="str">
        <f>VLOOKUP(K16352,'Base -Receita-Despesa'!$B:$AS,1,FALSE)</f>
        <v>Materiais</v>
      </c>
    </row>
    <row r="16353" spans="1:12" x14ac:dyDescent="0.3">
      <c r="A16353" s="82" t="str">
        <f t="shared" si="510"/>
        <v>2019</v>
      </c>
      <c r="B16353" s="260" t="s">
        <v>2228</v>
      </c>
      <c r="C16353" s="261" t="s">
        <v>138</v>
      </c>
      <c r="D16353" s="74" t="str">
        <f t="shared" si="511"/>
        <v>dez/2019</v>
      </c>
      <c r="E16353" s="264">
        <v>43803</v>
      </c>
      <c r="F16353" s="260">
        <v>17355</v>
      </c>
      <c r="G16353" s="260" t="s">
        <v>2229</v>
      </c>
      <c r="H16353" s="265" t="s">
        <v>2401</v>
      </c>
      <c r="I16353" s="265" t="s">
        <v>2182</v>
      </c>
      <c r="J16353" s="285">
        <v>-2815.74</v>
      </c>
      <c r="K16353" s="83" t="str">
        <f>IFERROR(IFERROR(VLOOKUP(I16353,'DE-PARA'!B:D,3,0),VLOOKUP(I16353,'DE-PARA'!C:D,2,0)),"NÃO ENCONTRADO")</f>
        <v>Materiais</v>
      </c>
      <c r="L16353" s="50" t="str">
        <f>VLOOKUP(K16353,'Base -Receita-Despesa'!$B:$AS,1,FALSE)</f>
        <v>Materiais</v>
      </c>
    </row>
    <row r="16354" spans="1:12" x14ac:dyDescent="0.3">
      <c r="A16354" s="82" t="str">
        <f t="shared" si="510"/>
        <v>2019</v>
      </c>
      <c r="B16354" s="260" t="s">
        <v>2228</v>
      </c>
      <c r="C16354" s="261" t="s">
        <v>138</v>
      </c>
      <c r="D16354" s="74" t="str">
        <f t="shared" si="511"/>
        <v>dez/2019</v>
      </c>
      <c r="E16354" s="264">
        <v>43803</v>
      </c>
      <c r="F16354" s="260">
        <v>17747</v>
      </c>
      <c r="G16354" s="260" t="s">
        <v>2229</v>
      </c>
      <c r="H16354" s="265" t="s">
        <v>2401</v>
      </c>
      <c r="I16354" s="265" t="s">
        <v>2182</v>
      </c>
      <c r="J16354" s="285">
        <v>-5010.1000000000004</v>
      </c>
      <c r="K16354" s="83" t="str">
        <f>IFERROR(IFERROR(VLOOKUP(I16354,'DE-PARA'!B:D,3,0),VLOOKUP(I16354,'DE-PARA'!C:D,2,0)),"NÃO ENCONTRADO")</f>
        <v>Materiais</v>
      </c>
      <c r="L16354" s="50" t="str">
        <f>VLOOKUP(K16354,'Base -Receita-Despesa'!$B:$AS,1,FALSE)</f>
        <v>Materiais</v>
      </c>
    </row>
    <row r="16355" spans="1:12" x14ac:dyDescent="0.3">
      <c r="A16355" s="82" t="str">
        <f t="shared" si="510"/>
        <v>2019</v>
      </c>
      <c r="B16355" s="260" t="s">
        <v>2228</v>
      </c>
      <c r="C16355" s="261" t="s">
        <v>138</v>
      </c>
      <c r="D16355" s="74" t="str">
        <f t="shared" si="511"/>
        <v>dez/2019</v>
      </c>
      <c r="E16355" s="264">
        <v>43803</v>
      </c>
      <c r="F16355" s="260" t="s">
        <v>1261</v>
      </c>
      <c r="G16355" s="260" t="s">
        <v>2229</v>
      </c>
      <c r="H16355" s="265" t="s">
        <v>879</v>
      </c>
      <c r="I16355" s="265" t="s">
        <v>135</v>
      </c>
      <c r="J16355" s="286">
        <v>-9.5</v>
      </c>
      <c r="K16355" s="83" t="str">
        <f>IFERROR(IFERROR(VLOOKUP(I16355,'DE-PARA'!B:D,3,0),VLOOKUP(I16355,'DE-PARA'!C:D,2,0)),"NÃO ENCONTRADO")</f>
        <v>Outras Saídas</v>
      </c>
      <c r="L16355" s="50" t="str">
        <f>VLOOKUP(K16355,'Base -Receita-Despesa'!$B:$AS,1,FALSE)</f>
        <v>Outras Saídas</v>
      </c>
    </row>
    <row r="16356" spans="1:12" x14ac:dyDescent="0.3">
      <c r="A16356" s="82" t="str">
        <f t="shared" si="510"/>
        <v>2019</v>
      </c>
      <c r="B16356" s="260" t="s">
        <v>2228</v>
      </c>
      <c r="C16356" s="261" t="s">
        <v>138</v>
      </c>
      <c r="D16356" s="74" t="str">
        <f t="shared" si="511"/>
        <v>dez/2019</v>
      </c>
      <c r="E16356" s="264">
        <v>43803</v>
      </c>
      <c r="F16356" s="260" t="s">
        <v>1261</v>
      </c>
      <c r="G16356" s="260" t="s">
        <v>2229</v>
      </c>
      <c r="H16356" s="265" t="s">
        <v>879</v>
      </c>
      <c r="I16356" s="265" t="s">
        <v>135</v>
      </c>
      <c r="J16356" s="286">
        <v>-9.5</v>
      </c>
      <c r="K16356" s="83" t="str">
        <f>IFERROR(IFERROR(VLOOKUP(I16356,'DE-PARA'!B:D,3,0),VLOOKUP(I16356,'DE-PARA'!C:D,2,0)),"NÃO ENCONTRADO")</f>
        <v>Outras Saídas</v>
      </c>
      <c r="L16356" s="50" t="str">
        <f>VLOOKUP(K16356,'Base -Receita-Despesa'!$B:$AS,1,FALSE)</f>
        <v>Outras Saídas</v>
      </c>
    </row>
    <row r="16357" spans="1:12" x14ac:dyDescent="0.3">
      <c r="A16357" s="82" t="str">
        <f t="shared" si="510"/>
        <v>2019</v>
      </c>
      <c r="B16357" s="260" t="s">
        <v>2228</v>
      </c>
      <c r="C16357" s="261" t="s">
        <v>138</v>
      </c>
      <c r="D16357" s="74" t="str">
        <f t="shared" si="511"/>
        <v>dez/2019</v>
      </c>
      <c r="E16357" s="264">
        <v>43803</v>
      </c>
      <c r="F16357" s="260" t="s">
        <v>1261</v>
      </c>
      <c r="G16357" s="260" t="s">
        <v>2229</v>
      </c>
      <c r="H16357" s="265" t="s">
        <v>879</v>
      </c>
      <c r="I16357" s="265" t="s">
        <v>135</v>
      </c>
      <c r="J16357" s="286">
        <v>-9.5</v>
      </c>
      <c r="K16357" s="83" t="str">
        <f>IFERROR(IFERROR(VLOOKUP(I16357,'DE-PARA'!B:D,3,0),VLOOKUP(I16357,'DE-PARA'!C:D,2,0)),"NÃO ENCONTRADO")</f>
        <v>Outras Saídas</v>
      </c>
      <c r="L16357" s="50" t="str">
        <f>VLOOKUP(K16357,'Base -Receita-Despesa'!$B:$AS,1,FALSE)</f>
        <v>Outras Saídas</v>
      </c>
    </row>
    <row r="16358" spans="1:12" x14ac:dyDescent="0.3">
      <c r="A16358" s="82" t="str">
        <f t="shared" si="510"/>
        <v>2019</v>
      </c>
      <c r="B16358" s="260" t="s">
        <v>2228</v>
      </c>
      <c r="C16358" s="261" t="s">
        <v>138</v>
      </c>
      <c r="D16358" s="74" t="str">
        <f t="shared" si="511"/>
        <v>dez/2019</v>
      </c>
      <c r="E16358" s="264">
        <v>43803</v>
      </c>
      <c r="F16358" s="260" t="s">
        <v>1261</v>
      </c>
      <c r="G16358" s="260" t="s">
        <v>2229</v>
      </c>
      <c r="H16358" s="265" t="s">
        <v>879</v>
      </c>
      <c r="I16358" s="265" t="s">
        <v>135</v>
      </c>
      <c r="J16358" s="286">
        <v>-9.5</v>
      </c>
      <c r="K16358" s="83" t="str">
        <f>IFERROR(IFERROR(VLOOKUP(I16358,'DE-PARA'!B:D,3,0),VLOOKUP(I16358,'DE-PARA'!C:D,2,0)),"NÃO ENCONTRADO")</f>
        <v>Outras Saídas</v>
      </c>
      <c r="L16358" s="50" t="str">
        <f>VLOOKUP(K16358,'Base -Receita-Despesa'!$B:$AS,1,FALSE)</f>
        <v>Outras Saídas</v>
      </c>
    </row>
    <row r="16359" spans="1:12" x14ac:dyDescent="0.3">
      <c r="A16359" s="82" t="str">
        <f t="shared" si="510"/>
        <v>2019</v>
      </c>
      <c r="B16359" s="260" t="s">
        <v>2228</v>
      </c>
      <c r="C16359" s="261" t="s">
        <v>138</v>
      </c>
      <c r="D16359" s="74" t="str">
        <f t="shared" si="511"/>
        <v>dez/2019</v>
      </c>
      <c r="E16359" s="264">
        <v>43803</v>
      </c>
      <c r="F16359" s="260" t="s">
        <v>1261</v>
      </c>
      <c r="G16359" s="260" t="s">
        <v>2229</v>
      </c>
      <c r="H16359" s="265" t="s">
        <v>879</v>
      </c>
      <c r="I16359" s="265" t="s">
        <v>135</v>
      </c>
      <c r="J16359" s="286">
        <v>-9.5</v>
      </c>
      <c r="K16359" s="83" t="str">
        <f>IFERROR(IFERROR(VLOOKUP(I16359,'DE-PARA'!B:D,3,0),VLOOKUP(I16359,'DE-PARA'!C:D,2,0)),"NÃO ENCONTRADO")</f>
        <v>Outras Saídas</v>
      </c>
      <c r="L16359" s="50" t="str">
        <f>VLOOKUP(K16359,'Base -Receita-Despesa'!$B:$AS,1,FALSE)</f>
        <v>Outras Saídas</v>
      </c>
    </row>
    <row r="16360" spans="1:12" x14ac:dyDescent="0.3">
      <c r="A16360" s="82" t="str">
        <f t="shared" si="510"/>
        <v>2019</v>
      </c>
      <c r="B16360" s="260" t="s">
        <v>2228</v>
      </c>
      <c r="C16360" s="261" t="s">
        <v>138</v>
      </c>
      <c r="D16360" s="74" t="str">
        <f t="shared" si="511"/>
        <v>dez/2019</v>
      </c>
      <c r="E16360" s="264">
        <v>43803</v>
      </c>
      <c r="F16360" s="260" t="s">
        <v>1261</v>
      </c>
      <c r="G16360" s="260" t="s">
        <v>2229</v>
      </c>
      <c r="H16360" s="265" t="s">
        <v>879</v>
      </c>
      <c r="I16360" s="265" t="s">
        <v>135</v>
      </c>
      <c r="J16360" s="286">
        <v>-9.5</v>
      </c>
      <c r="K16360" s="83" t="str">
        <f>IFERROR(IFERROR(VLOOKUP(I16360,'DE-PARA'!B:D,3,0),VLOOKUP(I16360,'DE-PARA'!C:D,2,0)),"NÃO ENCONTRADO")</f>
        <v>Outras Saídas</v>
      </c>
      <c r="L16360" s="50" t="str">
        <f>VLOOKUP(K16360,'Base -Receita-Despesa'!$B:$AS,1,FALSE)</f>
        <v>Outras Saídas</v>
      </c>
    </row>
    <row r="16361" spans="1:12" x14ac:dyDescent="0.3">
      <c r="A16361" s="82" t="str">
        <f t="shared" si="510"/>
        <v>2019</v>
      </c>
      <c r="B16361" s="260" t="s">
        <v>2228</v>
      </c>
      <c r="C16361" s="261" t="s">
        <v>138</v>
      </c>
      <c r="D16361" s="74" t="str">
        <f t="shared" si="511"/>
        <v>dez/2019</v>
      </c>
      <c r="E16361" s="264">
        <v>43803</v>
      </c>
      <c r="F16361" s="260" t="s">
        <v>1261</v>
      </c>
      <c r="G16361" s="260" t="s">
        <v>2229</v>
      </c>
      <c r="H16361" s="265" t="s">
        <v>879</v>
      </c>
      <c r="I16361" s="265" t="s">
        <v>135</v>
      </c>
      <c r="J16361" s="286">
        <v>-9.5</v>
      </c>
      <c r="K16361" s="83" t="str">
        <f>IFERROR(IFERROR(VLOOKUP(I16361,'DE-PARA'!B:D,3,0),VLOOKUP(I16361,'DE-PARA'!C:D,2,0)),"NÃO ENCONTRADO")</f>
        <v>Outras Saídas</v>
      </c>
      <c r="L16361" s="50" t="str">
        <f>VLOOKUP(K16361,'Base -Receita-Despesa'!$B:$AS,1,FALSE)</f>
        <v>Outras Saídas</v>
      </c>
    </row>
    <row r="16362" spans="1:12" x14ac:dyDescent="0.3">
      <c r="A16362" s="82" t="str">
        <f t="shared" ref="A16362:A16425" si="512">IF(K16362="NÃO ENCONTRADO",0,RIGHT(D16362,4))</f>
        <v>2019</v>
      </c>
      <c r="B16362" s="260" t="s">
        <v>2228</v>
      </c>
      <c r="C16362" s="261" t="s">
        <v>138</v>
      </c>
      <c r="D16362" s="74" t="str">
        <f t="shared" si="511"/>
        <v>dez/2019</v>
      </c>
      <c r="E16362" s="264">
        <v>43803</v>
      </c>
      <c r="F16362" s="260" t="s">
        <v>1261</v>
      </c>
      <c r="G16362" s="260" t="s">
        <v>2229</v>
      </c>
      <c r="H16362" s="265" t="s">
        <v>879</v>
      </c>
      <c r="I16362" s="265" t="s">
        <v>135</v>
      </c>
      <c r="J16362" s="286">
        <v>-9.5</v>
      </c>
      <c r="K16362" s="83" t="str">
        <f>IFERROR(IFERROR(VLOOKUP(I16362,'DE-PARA'!B:D,3,0),VLOOKUP(I16362,'DE-PARA'!C:D,2,0)),"NÃO ENCONTRADO")</f>
        <v>Outras Saídas</v>
      </c>
      <c r="L16362" s="50" t="str">
        <f>VLOOKUP(K16362,'Base -Receita-Despesa'!$B:$AS,1,FALSE)</f>
        <v>Outras Saídas</v>
      </c>
    </row>
    <row r="16363" spans="1:12" x14ac:dyDescent="0.3">
      <c r="A16363" s="82" t="str">
        <f t="shared" si="512"/>
        <v>2019</v>
      </c>
      <c r="B16363" s="260" t="s">
        <v>2228</v>
      </c>
      <c r="C16363" s="261" t="s">
        <v>138</v>
      </c>
      <c r="D16363" s="74" t="str">
        <f t="shared" si="511"/>
        <v>dez/2019</v>
      </c>
      <c r="E16363" s="264">
        <v>43803</v>
      </c>
      <c r="F16363" s="260" t="s">
        <v>1261</v>
      </c>
      <c r="G16363" s="260" t="s">
        <v>2229</v>
      </c>
      <c r="H16363" s="265" t="s">
        <v>879</v>
      </c>
      <c r="I16363" s="265" t="s">
        <v>135</v>
      </c>
      <c r="J16363" s="286">
        <v>-9.5</v>
      </c>
      <c r="K16363" s="83" t="str">
        <f>IFERROR(IFERROR(VLOOKUP(I16363,'DE-PARA'!B:D,3,0),VLOOKUP(I16363,'DE-PARA'!C:D,2,0)),"NÃO ENCONTRADO")</f>
        <v>Outras Saídas</v>
      </c>
      <c r="L16363" s="50" t="str">
        <f>VLOOKUP(K16363,'Base -Receita-Despesa'!$B:$AS,1,FALSE)</f>
        <v>Outras Saídas</v>
      </c>
    </row>
    <row r="16364" spans="1:12" x14ac:dyDescent="0.3">
      <c r="A16364" s="82" t="str">
        <f t="shared" si="512"/>
        <v>2019</v>
      </c>
      <c r="B16364" s="260" t="s">
        <v>2228</v>
      </c>
      <c r="C16364" s="261" t="s">
        <v>138</v>
      </c>
      <c r="D16364" s="74" t="str">
        <f t="shared" si="511"/>
        <v>dez/2019</v>
      </c>
      <c r="E16364" s="264">
        <v>43803</v>
      </c>
      <c r="F16364" s="260" t="s">
        <v>1261</v>
      </c>
      <c r="G16364" s="260" t="s">
        <v>2229</v>
      </c>
      <c r="H16364" s="265" t="s">
        <v>879</v>
      </c>
      <c r="I16364" s="265" t="s">
        <v>135</v>
      </c>
      <c r="J16364" s="286">
        <v>-9.5</v>
      </c>
      <c r="K16364" s="83" t="str">
        <f>IFERROR(IFERROR(VLOOKUP(I16364,'DE-PARA'!B:D,3,0),VLOOKUP(I16364,'DE-PARA'!C:D,2,0)),"NÃO ENCONTRADO")</f>
        <v>Outras Saídas</v>
      </c>
      <c r="L16364" s="50" t="str">
        <f>VLOOKUP(K16364,'Base -Receita-Despesa'!$B:$AS,1,FALSE)</f>
        <v>Outras Saídas</v>
      </c>
    </row>
    <row r="16365" spans="1:12" x14ac:dyDescent="0.3">
      <c r="A16365" s="82" t="str">
        <f t="shared" si="512"/>
        <v>2019</v>
      </c>
      <c r="B16365" s="260" t="s">
        <v>2228</v>
      </c>
      <c r="C16365" s="261" t="s">
        <v>138</v>
      </c>
      <c r="D16365" s="74" t="str">
        <f t="shared" si="511"/>
        <v>dez/2019</v>
      </c>
      <c r="E16365" s="264">
        <v>43803</v>
      </c>
      <c r="F16365" s="260" t="s">
        <v>1261</v>
      </c>
      <c r="G16365" s="260" t="s">
        <v>2229</v>
      </c>
      <c r="H16365" s="265" t="s">
        <v>879</v>
      </c>
      <c r="I16365" s="265" t="s">
        <v>135</v>
      </c>
      <c r="J16365" s="286">
        <v>-9.5</v>
      </c>
      <c r="K16365" s="83" t="str">
        <f>IFERROR(IFERROR(VLOOKUP(I16365,'DE-PARA'!B:D,3,0),VLOOKUP(I16365,'DE-PARA'!C:D,2,0)),"NÃO ENCONTRADO")</f>
        <v>Outras Saídas</v>
      </c>
      <c r="L16365" s="50" t="str">
        <f>VLOOKUP(K16365,'Base -Receita-Despesa'!$B:$AS,1,FALSE)</f>
        <v>Outras Saídas</v>
      </c>
    </row>
    <row r="16366" spans="1:12" x14ac:dyDescent="0.3">
      <c r="A16366" s="82" t="str">
        <f t="shared" si="512"/>
        <v>2019</v>
      </c>
      <c r="B16366" s="260" t="s">
        <v>2228</v>
      </c>
      <c r="C16366" s="261" t="s">
        <v>138</v>
      </c>
      <c r="D16366" s="74" t="str">
        <f t="shared" si="511"/>
        <v>dez/2019</v>
      </c>
      <c r="E16366" s="264">
        <v>43803</v>
      </c>
      <c r="F16366" s="260" t="s">
        <v>1261</v>
      </c>
      <c r="G16366" s="260" t="s">
        <v>2229</v>
      </c>
      <c r="H16366" s="265" t="s">
        <v>262</v>
      </c>
      <c r="I16366" s="265" t="s">
        <v>135</v>
      </c>
      <c r="J16366" s="286">
        <v>-218.94</v>
      </c>
      <c r="K16366" s="83" t="str">
        <f>IFERROR(IFERROR(VLOOKUP(I16366,'DE-PARA'!B:D,3,0),VLOOKUP(I16366,'DE-PARA'!C:D,2,0)),"NÃO ENCONTRADO")</f>
        <v>Outras Saídas</v>
      </c>
      <c r="L16366" s="50" t="str">
        <f>VLOOKUP(K16366,'Base -Receita-Despesa'!$B:$AS,1,FALSE)</f>
        <v>Outras Saídas</v>
      </c>
    </row>
    <row r="16367" spans="1:12" x14ac:dyDescent="0.3">
      <c r="A16367" s="82" t="str">
        <f t="shared" si="512"/>
        <v>2019</v>
      </c>
      <c r="B16367" s="260" t="s">
        <v>2228</v>
      </c>
      <c r="C16367" s="261" t="s">
        <v>138</v>
      </c>
      <c r="D16367" s="74" t="str">
        <f t="shared" si="511"/>
        <v>dez/2019</v>
      </c>
      <c r="E16367" s="264">
        <v>43803</v>
      </c>
      <c r="F16367" s="260" t="s">
        <v>139</v>
      </c>
      <c r="G16367" s="260" t="s">
        <v>2229</v>
      </c>
      <c r="H16367" s="265" t="s">
        <v>4999</v>
      </c>
      <c r="I16367" s="265" t="s">
        <v>141</v>
      </c>
      <c r="J16367" s="286">
        <v>-252.27</v>
      </c>
      <c r="K16367" s="83" t="str">
        <f>IFERROR(IFERROR(VLOOKUP(I16367,'DE-PARA'!B:D,3,0),VLOOKUP(I16367,'DE-PARA'!C:D,2,0)),"NÃO ENCONTRADO")</f>
        <v>Pessoal</v>
      </c>
      <c r="L16367" s="50" t="str">
        <f>VLOOKUP(K16367,'Base -Receita-Despesa'!$B:$AS,1,FALSE)</f>
        <v>Pessoal</v>
      </c>
    </row>
    <row r="16368" spans="1:12" x14ac:dyDescent="0.3">
      <c r="A16368" s="82" t="str">
        <f t="shared" si="512"/>
        <v>2019</v>
      </c>
      <c r="B16368" s="260" t="s">
        <v>2228</v>
      </c>
      <c r="C16368" s="261" t="s">
        <v>138</v>
      </c>
      <c r="D16368" s="74" t="str">
        <f t="shared" si="511"/>
        <v>dez/2019</v>
      </c>
      <c r="E16368" s="264">
        <v>43803</v>
      </c>
      <c r="F16368" s="260" t="s">
        <v>139</v>
      </c>
      <c r="G16368" s="260" t="s">
        <v>2229</v>
      </c>
      <c r="H16368" s="265" t="s">
        <v>5000</v>
      </c>
      <c r="I16368" s="265" t="s">
        <v>141</v>
      </c>
      <c r="J16368" s="286">
        <v>-652.58000000000004</v>
      </c>
      <c r="K16368" s="83" t="str">
        <f>IFERROR(IFERROR(VLOOKUP(I16368,'DE-PARA'!B:D,3,0),VLOOKUP(I16368,'DE-PARA'!C:D,2,0)),"NÃO ENCONTRADO")</f>
        <v>Pessoal</v>
      </c>
      <c r="L16368" s="50" t="str">
        <f>VLOOKUP(K16368,'Base -Receita-Despesa'!$B:$AS,1,FALSE)</f>
        <v>Pessoal</v>
      </c>
    </row>
    <row r="16369" spans="1:12" x14ac:dyDescent="0.3">
      <c r="A16369" s="82" t="str">
        <f t="shared" si="512"/>
        <v>2019</v>
      </c>
      <c r="B16369" s="260" t="s">
        <v>2228</v>
      </c>
      <c r="C16369" s="261" t="s">
        <v>138</v>
      </c>
      <c r="D16369" s="74" t="str">
        <f t="shared" si="511"/>
        <v>dez/2019</v>
      </c>
      <c r="E16369" s="264">
        <v>43803</v>
      </c>
      <c r="F16369" s="260" t="s">
        <v>139</v>
      </c>
      <c r="G16369" s="260" t="s">
        <v>2229</v>
      </c>
      <c r="H16369" s="265" t="s">
        <v>4645</v>
      </c>
      <c r="I16369" s="265" t="s">
        <v>141</v>
      </c>
      <c r="J16369" s="286">
        <v>-750</v>
      </c>
      <c r="K16369" s="83" t="str">
        <f>IFERROR(IFERROR(VLOOKUP(I16369,'DE-PARA'!B:D,3,0),VLOOKUP(I16369,'DE-PARA'!C:D,2,0)),"NÃO ENCONTRADO")</f>
        <v>Pessoal</v>
      </c>
      <c r="L16369" s="50" t="str">
        <f>VLOOKUP(K16369,'Base -Receita-Despesa'!$B:$AS,1,FALSE)</f>
        <v>Pessoal</v>
      </c>
    </row>
    <row r="16370" spans="1:12" x14ac:dyDescent="0.3">
      <c r="A16370" s="82" t="str">
        <f t="shared" si="512"/>
        <v>2019</v>
      </c>
      <c r="B16370" s="260" t="s">
        <v>2228</v>
      </c>
      <c r="C16370" s="261" t="s">
        <v>138</v>
      </c>
      <c r="D16370" s="74" t="str">
        <f t="shared" si="511"/>
        <v>dez/2019</v>
      </c>
      <c r="E16370" s="264">
        <v>43803</v>
      </c>
      <c r="F16370" s="260" t="s">
        <v>139</v>
      </c>
      <c r="G16370" s="260" t="s">
        <v>2229</v>
      </c>
      <c r="H16370" s="265" t="s">
        <v>5001</v>
      </c>
      <c r="I16370" s="265" t="s">
        <v>141</v>
      </c>
      <c r="J16370" s="286">
        <v>-771.29</v>
      </c>
      <c r="K16370" s="83" t="str">
        <f>IFERROR(IFERROR(VLOOKUP(I16370,'DE-PARA'!B:D,3,0),VLOOKUP(I16370,'DE-PARA'!C:D,2,0)),"NÃO ENCONTRADO")</f>
        <v>Pessoal</v>
      </c>
      <c r="L16370" s="50" t="str">
        <f>VLOOKUP(K16370,'Base -Receita-Despesa'!$B:$AS,1,FALSE)</f>
        <v>Pessoal</v>
      </c>
    </row>
    <row r="16371" spans="1:12" x14ac:dyDescent="0.3">
      <c r="A16371" s="82" t="str">
        <f t="shared" si="512"/>
        <v>2019</v>
      </c>
      <c r="B16371" s="260" t="s">
        <v>2228</v>
      </c>
      <c r="C16371" s="261" t="s">
        <v>138</v>
      </c>
      <c r="D16371" s="74" t="str">
        <f t="shared" si="511"/>
        <v>dez/2019</v>
      </c>
      <c r="E16371" s="264">
        <v>43803</v>
      </c>
      <c r="F16371" s="260" t="s">
        <v>139</v>
      </c>
      <c r="G16371" s="260" t="s">
        <v>2229</v>
      </c>
      <c r="H16371" s="265" t="s">
        <v>5002</v>
      </c>
      <c r="I16371" s="265" t="s">
        <v>141</v>
      </c>
      <c r="J16371" s="286">
        <v>-865.69</v>
      </c>
      <c r="K16371" s="83" t="str">
        <f>IFERROR(IFERROR(VLOOKUP(I16371,'DE-PARA'!B:D,3,0),VLOOKUP(I16371,'DE-PARA'!C:D,2,0)),"NÃO ENCONTRADO")</f>
        <v>Pessoal</v>
      </c>
      <c r="L16371" s="50" t="str">
        <f>VLOOKUP(K16371,'Base -Receita-Despesa'!$B:$AS,1,FALSE)</f>
        <v>Pessoal</v>
      </c>
    </row>
    <row r="16372" spans="1:12" x14ac:dyDescent="0.3">
      <c r="A16372" s="82" t="str">
        <f t="shared" si="512"/>
        <v>2019</v>
      </c>
      <c r="B16372" s="260" t="s">
        <v>2228</v>
      </c>
      <c r="C16372" s="261" t="s">
        <v>138</v>
      </c>
      <c r="D16372" s="74" t="str">
        <f t="shared" si="511"/>
        <v>dez/2019</v>
      </c>
      <c r="E16372" s="264">
        <v>43803</v>
      </c>
      <c r="F16372" s="260" t="s">
        <v>139</v>
      </c>
      <c r="G16372" s="260" t="s">
        <v>2229</v>
      </c>
      <c r="H16372" s="265" t="s">
        <v>5003</v>
      </c>
      <c r="I16372" s="265" t="s">
        <v>141</v>
      </c>
      <c r="J16372" s="286">
        <v>-910.7</v>
      </c>
      <c r="K16372" s="83" t="str">
        <f>IFERROR(IFERROR(VLOOKUP(I16372,'DE-PARA'!B:D,3,0),VLOOKUP(I16372,'DE-PARA'!C:D,2,0)),"NÃO ENCONTRADO")</f>
        <v>Pessoal</v>
      </c>
      <c r="L16372" s="50" t="str">
        <f>VLOOKUP(K16372,'Base -Receita-Despesa'!$B:$AS,1,FALSE)</f>
        <v>Pessoal</v>
      </c>
    </row>
    <row r="16373" spans="1:12" x14ac:dyDescent="0.3">
      <c r="A16373" s="82" t="str">
        <f t="shared" si="512"/>
        <v>2019</v>
      </c>
      <c r="B16373" s="260" t="s">
        <v>2228</v>
      </c>
      <c r="C16373" s="261" t="s">
        <v>138</v>
      </c>
      <c r="D16373" s="74" t="str">
        <f t="shared" si="511"/>
        <v>dez/2019</v>
      </c>
      <c r="E16373" s="264">
        <v>43803</v>
      </c>
      <c r="F16373" s="260" t="s">
        <v>139</v>
      </c>
      <c r="G16373" s="260" t="s">
        <v>2229</v>
      </c>
      <c r="H16373" s="265" t="s">
        <v>5004</v>
      </c>
      <c r="I16373" s="265" t="s">
        <v>141</v>
      </c>
      <c r="J16373" s="286">
        <v>-913.71</v>
      </c>
      <c r="K16373" s="83" t="str">
        <f>IFERROR(IFERROR(VLOOKUP(I16373,'DE-PARA'!B:D,3,0),VLOOKUP(I16373,'DE-PARA'!C:D,2,0)),"NÃO ENCONTRADO")</f>
        <v>Pessoal</v>
      </c>
      <c r="L16373" s="50" t="str">
        <f>VLOOKUP(K16373,'Base -Receita-Despesa'!$B:$AS,1,FALSE)</f>
        <v>Pessoal</v>
      </c>
    </row>
    <row r="16374" spans="1:12" x14ac:dyDescent="0.3">
      <c r="A16374" s="82" t="str">
        <f t="shared" si="512"/>
        <v>2019</v>
      </c>
      <c r="B16374" s="260" t="s">
        <v>2228</v>
      </c>
      <c r="C16374" s="261" t="s">
        <v>138</v>
      </c>
      <c r="D16374" s="74" t="str">
        <f t="shared" si="511"/>
        <v>dez/2019</v>
      </c>
      <c r="E16374" s="264">
        <v>43803</v>
      </c>
      <c r="F16374" s="260" t="s">
        <v>139</v>
      </c>
      <c r="G16374" s="260" t="s">
        <v>2229</v>
      </c>
      <c r="H16374" s="265" t="s">
        <v>5005</v>
      </c>
      <c r="I16374" s="265" t="s">
        <v>141</v>
      </c>
      <c r="J16374" s="286">
        <v>-913.71</v>
      </c>
      <c r="K16374" s="83" t="str">
        <f>IFERROR(IFERROR(VLOOKUP(I16374,'DE-PARA'!B:D,3,0),VLOOKUP(I16374,'DE-PARA'!C:D,2,0)),"NÃO ENCONTRADO")</f>
        <v>Pessoal</v>
      </c>
      <c r="L16374" s="50" t="str">
        <f>VLOOKUP(K16374,'Base -Receita-Despesa'!$B:$AS,1,FALSE)</f>
        <v>Pessoal</v>
      </c>
    </row>
    <row r="16375" spans="1:12" x14ac:dyDescent="0.3">
      <c r="A16375" s="82" t="str">
        <f t="shared" si="512"/>
        <v>2019</v>
      </c>
      <c r="B16375" s="260" t="s">
        <v>2228</v>
      </c>
      <c r="C16375" s="261" t="s">
        <v>138</v>
      </c>
      <c r="D16375" s="74" t="str">
        <f t="shared" si="511"/>
        <v>dez/2019</v>
      </c>
      <c r="E16375" s="264">
        <v>43803</v>
      </c>
      <c r="F16375" s="260" t="s">
        <v>139</v>
      </c>
      <c r="G16375" s="260" t="s">
        <v>2229</v>
      </c>
      <c r="H16375" s="265" t="s">
        <v>5006</v>
      </c>
      <c r="I16375" s="265" t="s">
        <v>141</v>
      </c>
      <c r="J16375" s="286">
        <v>-945.23</v>
      </c>
      <c r="K16375" s="83" t="str">
        <f>IFERROR(IFERROR(VLOOKUP(I16375,'DE-PARA'!B:D,3,0),VLOOKUP(I16375,'DE-PARA'!C:D,2,0)),"NÃO ENCONTRADO")</f>
        <v>Pessoal</v>
      </c>
      <c r="L16375" s="50" t="str">
        <f>VLOOKUP(K16375,'Base -Receita-Despesa'!$B:$AS,1,FALSE)</f>
        <v>Pessoal</v>
      </c>
    </row>
    <row r="16376" spans="1:12" x14ac:dyDescent="0.3">
      <c r="A16376" s="82" t="str">
        <f t="shared" si="512"/>
        <v>2019</v>
      </c>
      <c r="B16376" s="260" t="s">
        <v>2228</v>
      </c>
      <c r="C16376" s="261" t="s">
        <v>138</v>
      </c>
      <c r="D16376" s="74" t="str">
        <f t="shared" si="511"/>
        <v>dez/2019</v>
      </c>
      <c r="E16376" s="264">
        <v>43803</v>
      </c>
      <c r="F16376" s="260" t="s">
        <v>139</v>
      </c>
      <c r="G16376" s="260" t="s">
        <v>2229</v>
      </c>
      <c r="H16376" s="265" t="s">
        <v>5007</v>
      </c>
      <c r="I16376" s="265" t="s">
        <v>141</v>
      </c>
      <c r="J16376" s="286">
        <v>-945.23</v>
      </c>
      <c r="K16376" s="83" t="str">
        <f>IFERROR(IFERROR(VLOOKUP(I16376,'DE-PARA'!B:D,3,0),VLOOKUP(I16376,'DE-PARA'!C:D,2,0)),"NÃO ENCONTRADO")</f>
        <v>Pessoal</v>
      </c>
      <c r="L16376" s="50" t="str">
        <f>VLOOKUP(K16376,'Base -Receita-Despesa'!$B:$AS,1,FALSE)</f>
        <v>Pessoal</v>
      </c>
    </row>
    <row r="16377" spans="1:12" x14ac:dyDescent="0.3">
      <c r="A16377" s="82" t="str">
        <f t="shared" si="512"/>
        <v>2019</v>
      </c>
      <c r="B16377" s="260" t="s">
        <v>2228</v>
      </c>
      <c r="C16377" s="261" t="s">
        <v>138</v>
      </c>
      <c r="D16377" s="74" t="str">
        <f t="shared" si="511"/>
        <v>dez/2019</v>
      </c>
      <c r="E16377" s="264">
        <v>43803</v>
      </c>
      <c r="F16377" s="260" t="s">
        <v>139</v>
      </c>
      <c r="G16377" s="260" t="s">
        <v>2229</v>
      </c>
      <c r="H16377" s="265" t="s">
        <v>5008</v>
      </c>
      <c r="I16377" s="265" t="s">
        <v>141</v>
      </c>
      <c r="J16377" s="285">
        <v>-1207.4100000000001</v>
      </c>
      <c r="K16377" s="83" t="str">
        <f>IFERROR(IFERROR(VLOOKUP(I16377,'DE-PARA'!B:D,3,0),VLOOKUP(I16377,'DE-PARA'!C:D,2,0)),"NÃO ENCONTRADO")</f>
        <v>Pessoal</v>
      </c>
      <c r="L16377" s="50" t="str">
        <f>VLOOKUP(K16377,'Base -Receita-Despesa'!$B:$AS,1,FALSE)</f>
        <v>Pessoal</v>
      </c>
    </row>
    <row r="16378" spans="1:12" x14ac:dyDescent="0.3">
      <c r="A16378" s="82" t="str">
        <f t="shared" si="512"/>
        <v>2019</v>
      </c>
      <c r="B16378" s="260" t="s">
        <v>2228</v>
      </c>
      <c r="C16378" s="261" t="s">
        <v>138</v>
      </c>
      <c r="D16378" s="74" t="str">
        <f t="shared" si="511"/>
        <v>dez/2019</v>
      </c>
      <c r="E16378" s="264">
        <v>43803</v>
      </c>
      <c r="F16378" s="260">
        <v>40372</v>
      </c>
      <c r="G16378" s="260" t="s">
        <v>2229</v>
      </c>
      <c r="H16378" s="265" t="s">
        <v>2231</v>
      </c>
      <c r="I16378" s="265" t="s">
        <v>2185</v>
      </c>
      <c r="J16378" s="286">
        <v>-996.59</v>
      </c>
      <c r="K16378" s="83" t="str">
        <f>IFERROR(IFERROR(VLOOKUP(I16378,'DE-PARA'!B:D,3,0),VLOOKUP(I16378,'DE-PARA'!C:D,2,0)),"NÃO ENCONTRADO")</f>
        <v>Materiais</v>
      </c>
      <c r="L16378" s="50" t="str">
        <f>VLOOKUP(K16378,'Base -Receita-Despesa'!$B:$AS,1,FALSE)</f>
        <v>Materiais</v>
      </c>
    </row>
    <row r="16379" spans="1:12" x14ac:dyDescent="0.3">
      <c r="A16379" s="82" t="str">
        <f t="shared" si="512"/>
        <v>2019</v>
      </c>
      <c r="B16379" s="260" t="s">
        <v>2228</v>
      </c>
      <c r="C16379" s="261" t="s">
        <v>138</v>
      </c>
      <c r="D16379" s="74" t="str">
        <f t="shared" si="511"/>
        <v>dez/2019</v>
      </c>
      <c r="E16379" s="264">
        <v>43803</v>
      </c>
      <c r="F16379" s="260">
        <v>3527</v>
      </c>
      <c r="G16379" s="260" t="s">
        <v>2229</v>
      </c>
      <c r="H16379" s="265" t="s">
        <v>2231</v>
      </c>
      <c r="I16379" s="265" t="s">
        <v>2185</v>
      </c>
      <c r="J16379" s="285">
        <v>-2159.2800000000002</v>
      </c>
      <c r="K16379" s="83" t="str">
        <f>IFERROR(IFERROR(VLOOKUP(I16379,'DE-PARA'!B:D,3,0),VLOOKUP(I16379,'DE-PARA'!C:D,2,0)),"NÃO ENCONTRADO")</f>
        <v>Materiais</v>
      </c>
      <c r="L16379" s="50" t="str">
        <f>VLOOKUP(K16379,'Base -Receita-Despesa'!$B:$AS,1,FALSE)</f>
        <v>Materiais</v>
      </c>
    </row>
    <row r="16380" spans="1:12" x14ac:dyDescent="0.3">
      <c r="A16380" s="82" t="str">
        <f t="shared" si="512"/>
        <v>2019</v>
      </c>
      <c r="B16380" s="260" t="s">
        <v>2228</v>
      </c>
      <c r="C16380" s="261" t="s">
        <v>138</v>
      </c>
      <c r="D16380" s="74" t="str">
        <f t="shared" si="511"/>
        <v>dez/2019</v>
      </c>
      <c r="E16380" s="264">
        <v>43803</v>
      </c>
      <c r="F16380" s="260">
        <v>4244</v>
      </c>
      <c r="G16380" s="260" t="s">
        <v>2229</v>
      </c>
      <c r="H16380" s="265" t="s">
        <v>2231</v>
      </c>
      <c r="I16380" s="265" t="s">
        <v>2185</v>
      </c>
      <c r="J16380" s="285">
        <v>-3757.78</v>
      </c>
      <c r="K16380" s="83" t="str">
        <f>IFERROR(IFERROR(VLOOKUP(I16380,'DE-PARA'!B:D,3,0),VLOOKUP(I16380,'DE-PARA'!C:D,2,0)),"NÃO ENCONTRADO")</f>
        <v>Materiais</v>
      </c>
      <c r="L16380" s="50" t="str">
        <f>VLOOKUP(K16380,'Base -Receita-Despesa'!$B:$AS,1,FALSE)</f>
        <v>Materiais</v>
      </c>
    </row>
    <row r="16381" spans="1:12" x14ac:dyDescent="0.3">
      <c r="A16381" s="82" t="str">
        <f t="shared" si="512"/>
        <v>2019</v>
      </c>
      <c r="B16381" s="260" t="s">
        <v>2228</v>
      </c>
      <c r="C16381" s="261" t="s">
        <v>138</v>
      </c>
      <c r="D16381" s="74" t="str">
        <f t="shared" si="511"/>
        <v>dez/2019</v>
      </c>
      <c r="E16381" s="264">
        <v>43803</v>
      </c>
      <c r="F16381" s="260">
        <v>81562</v>
      </c>
      <c r="G16381" s="260" t="s">
        <v>2229</v>
      </c>
      <c r="H16381" s="265" t="s">
        <v>2231</v>
      </c>
      <c r="I16381" s="265" t="s">
        <v>2185</v>
      </c>
      <c r="J16381" s="285">
        <v>-4012.12</v>
      </c>
      <c r="K16381" s="83" t="str">
        <f>IFERROR(IFERROR(VLOOKUP(I16381,'DE-PARA'!B:D,3,0),VLOOKUP(I16381,'DE-PARA'!C:D,2,0)),"NÃO ENCONTRADO")</f>
        <v>Materiais</v>
      </c>
      <c r="L16381" s="50" t="str">
        <f>VLOOKUP(K16381,'Base -Receita-Despesa'!$B:$AS,1,FALSE)</f>
        <v>Materiais</v>
      </c>
    </row>
    <row r="16382" spans="1:12" x14ac:dyDescent="0.3">
      <c r="A16382" s="82" t="str">
        <f t="shared" si="512"/>
        <v>2019</v>
      </c>
      <c r="B16382" s="260" t="s">
        <v>2228</v>
      </c>
      <c r="C16382" s="261" t="s">
        <v>138</v>
      </c>
      <c r="D16382" s="74" t="str">
        <f t="shared" si="511"/>
        <v>dez/2019</v>
      </c>
      <c r="E16382" s="264">
        <v>43803</v>
      </c>
      <c r="F16382" s="260">
        <v>4236</v>
      </c>
      <c r="G16382" s="260" t="s">
        <v>2229</v>
      </c>
      <c r="H16382" s="265" t="s">
        <v>2231</v>
      </c>
      <c r="I16382" s="265" t="s">
        <v>2185</v>
      </c>
      <c r="J16382" s="285">
        <v>-4227.5</v>
      </c>
      <c r="K16382" s="83" t="str">
        <f>IFERROR(IFERROR(VLOOKUP(I16382,'DE-PARA'!B:D,3,0),VLOOKUP(I16382,'DE-PARA'!C:D,2,0)),"NÃO ENCONTRADO")</f>
        <v>Materiais</v>
      </c>
      <c r="L16382" s="50" t="str">
        <f>VLOOKUP(K16382,'Base -Receita-Despesa'!$B:$AS,1,FALSE)</f>
        <v>Materiais</v>
      </c>
    </row>
    <row r="16383" spans="1:12" x14ac:dyDescent="0.3">
      <c r="A16383" s="82" t="str">
        <f t="shared" si="512"/>
        <v>2019</v>
      </c>
      <c r="B16383" s="260" t="s">
        <v>2228</v>
      </c>
      <c r="C16383" s="261" t="s">
        <v>138</v>
      </c>
      <c r="D16383" s="74" t="str">
        <f t="shared" si="511"/>
        <v>dez/2019</v>
      </c>
      <c r="E16383" s="264">
        <v>43803</v>
      </c>
      <c r="F16383" s="260">
        <v>18548</v>
      </c>
      <c r="G16383" s="260" t="s">
        <v>2229</v>
      </c>
      <c r="H16383" s="265" t="s">
        <v>2340</v>
      </c>
      <c r="I16383" s="265" t="s">
        <v>618</v>
      </c>
      <c r="J16383" s="285">
        <v>24697.43</v>
      </c>
      <c r="K16383" s="83" t="str">
        <f>IFERROR(IFERROR(VLOOKUP(I16383,'DE-PARA'!B:D,3,0),VLOOKUP(I16383,'DE-PARA'!C:D,2,0)),"NÃO ENCONTRADO")</f>
        <v>Serviços</v>
      </c>
      <c r="L16383" s="50" t="str">
        <f>VLOOKUP(K16383,'Base -Receita-Despesa'!$B:$AS,1,FALSE)</f>
        <v>Serviços</v>
      </c>
    </row>
    <row r="16384" spans="1:12" x14ac:dyDescent="0.3">
      <c r="A16384" s="82" t="str">
        <f t="shared" si="512"/>
        <v>2019</v>
      </c>
      <c r="B16384" s="260" t="s">
        <v>2228</v>
      </c>
      <c r="C16384" s="261" t="s">
        <v>138</v>
      </c>
      <c r="D16384" s="74" t="str">
        <f t="shared" si="511"/>
        <v>dez/2019</v>
      </c>
      <c r="E16384" s="264">
        <v>43803</v>
      </c>
      <c r="F16384" s="260">
        <v>18548</v>
      </c>
      <c r="G16384" s="260" t="s">
        <v>2229</v>
      </c>
      <c r="H16384" s="265" t="s">
        <v>2340</v>
      </c>
      <c r="I16384" s="265" t="s">
        <v>618</v>
      </c>
      <c r="J16384" s="285">
        <v>-24697.43</v>
      </c>
      <c r="K16384" s="83" t="str">
        <f>IFERROR(IFERROR(VLOOKUP(I16384,'DE-PARA'!B:D,3,0),VLOOKUP(I16384,'DE-PARA'!C:D,2,0)),"NÃO ENCONTRADO")</f>
        <v>Serviços</v>
      </c>
      <c r="L16384" s="50" t="str">
        <f>VLOOKUP(K16384,'Base -Receita-Despesa'!$B:$AS,1,FALSE)</f>
        <v>Serviços</v>
      </c>
    </row>
    <row r="16385" spans="1:12" x14ac:dyDescent="0.3">
      <c r="A16385" s="82" t="str">
        <f t="shared" si="512"/>
        <v>2019</v>
      </c>
      <c r="B16385" s="260" t="s">
        <v>2228</v>
      </c>
      <c r="C16385" s="261" t="s">
        <v>138</v>
      </c>
      <c r="D16385" s="74" t="str">
        <f t="shared" si="511"/>
        <v>dez/2019</v>
      </c>
      <c r="E16385" s="264">
        <v>43803</v>
      </c>
      <c r="F16385" s="260">
        <v>11746</v>
      </c>
      <c r="G16385" s="260" t="s">
        <v>2229</v>
      </c>
      <c r="H16385" s="265" t="s">
        <v>4369</v>
      </c>
      <c r="I16385" s="265" t="s">
        <v>2183</v>
      </c>
      <c r="J16385" s="286">
        <v>730</v>
      </c>
      <c r="K16385" s="83" t="str">
        <f>IFERROR(IFERROR(VLOOKUP(I16385,'DE-PARA'!B:D,3,0),VLOOKUP(I16385,'DE-PARA'!C:D,2,0)),"NÃO ENCONTRADO")</f>
        <v>Materiais</v>
      </c>
      <c r="L16385" s="50" t="str">
        <f>VLOOKUP(K16385,'Base -Receita-Despesa'!$B:$AS,1,FALSE)</f>
        <v>Materiais</v>
      </c>
    </row>
    <row r="16386" spans="1:12" x14ac:dyDescent="0.3">
      <c r="A16386" s="82" t="str">
        <f t="shared" si="512"/>
        <v>2019</v>
      </c>
      <c r="B16386" s="260" t="s">
        <v>2228</v>
      </c>
      <c r="C16386" s="261" t="s">
        <v>138</v>
      </c>
      <c r="D16386" s="74" t="str">
        <f t="shared" si="511"/>
        <v>dez/2019</v>
      </c>
      <c r="E16386" s="264">
        <v>43803</v>
      </c>
      <c r="F16386" s="260">
        <v>11807</v>
      </c>
      <c r="G16386" s="260" t="s">
        <v>2229</v>
      </c>
      <c r="H16386" s="265" t="s">
        <v>4369</v>
      </c>
      <c r="I16386" s="265" t="s">
        <v>2183</v>
      </c>
      <c r="J16386" s="286">
        <v>198.2</v>
      </c>
      <c r="K16386" s="83" t="str">
        <f>IFERROR(IFERROR(VLOOKUP(I16386,'DE-PARA'!B:D,3,0),VLOOKUP(I16386,'DE-PARA'!C:D,2,0)),"NÃO ENCONTRADO")</f>
        <v>Materiais</v>
      </c>
      <c r="L16386" s="50" t="str">
        <f>VLOOKUP(K16386,'Base -Receita-Despesa'!$B:$AS,1,FALSE)</f>
        <v>Materiais</v>
      </c>
    </row>
    <row r="16387" spans="1:12" x14ac:dyDescent="0.3">
      <c r="A16387" s="82" t="str">
        <f t="shared" si="512"/>
        <v>2019</v>
      </c>
      <c r="B16387" s="260" t="s">
        <v>2228</v>
      </c>
      <c r="C16387" s="261" t="s">
        <v>138</v>
      </c>
      <c r="D16387" s="74" t="str">
        <f t="shared" si="511"/>
        <v>dez/2019</v>
      </c>
      <c r="E16387" s="264">
        <v>43803</v>
      </c>
      <c r="F16387" s="260">
        <v>11691</v>
      </c>
      <c r="G16387" s="260" t="s">
        <v>2229</v>
      </c>
      <c r="H16387" s="265" t="s">
        <v>4369</v>
      </c>
      <c r="I16387" s="265" t="s">
        <v>2183</v>
      </c>
      <c r="J16387" s="286">
        <v>4.9000000000000004</v>
      </c>
      <c r="K16387" s="83" t="str">
        <f>IFERROR(IFERROR(VLOOKUP(I16387,'DE-PARA'!B:D,3,0),VLOOKUP(I16387,'DE-PARA'!C:D,2,0)),"NÃO ENCONTRADO")</f>
        <v>Materiais</v>
      </c>
      <c r="L16387" s="50" t="str">
        <f>VLOOKUP(K16387,'Base -Receita-Despesa'!$B:$AS,1,FALSE)</f>
        <v>Materiais</v>
      </c>
    </row>
    <row r="16388" spans="1:12" x14ac:dyDescent="0.3">
      <c r="A16388" s="82" t="str">
        <f t="shared" si="512"/>
        <v>2019</v>
      </c>
      <c r="B16388" s="260" t="s">
        <v>2228</v>
      </c>
      <c r="C16388" s="261" t="s">
        <v>138</v>
      </c>
      <c r="D16388" s="74" t="str">
        <f t="shared" ref="D16388:D16451" si="513">TEXT(E16388,"mmm/aaaa")</f>
        <v>dez/2019</v>
      </c>
      <c r="E16388" s="264">
        <v>43803</v>
      </c>
      <c r="F16388" s="260">
        <v>11691</v>
      </c>
      <c r="G16388" s="260" t="s">
        <v>2229</v>
      </c>
      <c r="H16388" s="265" t="s">
        <v>4369</v>
      </c>
      <c r="I16388" s="265" t="s">
        <v>2183</v>
      </c>
      <c r="J16388" s="286">
        <v>-4.9000000000000004</v>
      </c>
      <c r="K16388" s="83" t="str">
        <f>IFERROR(IFERROR(VLOOKUP(I16388,'DE-PARA'!B:D,3,0),VLOOKUP(I16388,'DE-PARA'!C:D,2,0)),"NÃO ENCONTRADO")</f>
        <v>Materiais</v>
      </c>
      <c r="L16388" s="50" t="str">
        <f>VLOOKUP(K16388,'Base -Receita-Despesa'!$B:$AS,1,FALSE)</f>
        <v>Materiais</v>
      </c>
    </row>
    <row r="16389" spans="1:12" x14ac:dyDescent="0.3">
      <c r="A16389" s="82" t="str">
        <f t="shared" si="512"/>
        <v>2019</v>
      </c>
      <c r="B16389" s="260" t="s">
        <v>2228</v>
      </c>
      <c r="C16389" s="261" t="s">
        <v>138</v>
      </c>
      <c r="D16389" s="74" t="str">
        <f t="shared" si="513"/>
        <v>dez/2019</v>
      </c>
      <c r="E16389" s="264">
        <v>43803</v>
      </c>
      <c r="F16389" s="260">
        <v>11807</v>
      </c>
      <c r="G16389" s="260" t="s">
        <v>2229</v>
      </c>
      <c r="H16389" s="265" t="s">
        <v>4369</v>
      </c>
      <c r="I16389" s="265" t="s">
        <v>2183</v>
      </c>
      <c r="J16389" s="286">
        <v>-198.2</v>
      </c>
      <c r="K16389" s="83" t="str">
        <f>IFERROR(IFERROR(VLOOKUP(I16389,'DE-PARA'!B:D,3,0),VLOOKUP(I16389,'DE-PARA'!C:D,2,0)),"NÃO ENCONTRADO")</f>
        <v>Materiais</v>
      </c>
      <c r="L16389" s="50" t="str">
        <f>VLOOKUP(K16389,'Base -Receita-Despesa'!$B:$AS,1,FALSE)</f>
        <v>Materiais</v>
      </c>
    </row>
    <row r="16390" spans="1:12" x14ac:dyDescent="0.3">
      <c r="A16390" s="82" t="str">
        <f t="shared" si="512"/>
        <v>2019</v>
      </c>
      <c r="B16390" s="260" t="s">
        <v>2228</v>
      </c>
      <c r="C16390" s="261" t="s">
        <v>138</v>
      </c>
      <c r="D16390" s="74" t="str">
        <f t="shared" si="513"/>
        <v>dez/2019</v>
      </c>
      <c r="E16390" s="264">
        <v>43803</v>
      </c>
      <c r="F16390" s="260">
        <v>1913</v>
      </c>
      <c r="G16390" s="260" t="s">
        <v>2229</v>
      </c>
      <c r="H16390" s="265" t="s">
        <v>4528</v>
      </c>
      <c r="I16390" s="265" t="s">
        <v>2183</v>
      </c>
      <c r="J16390" s="286">
        <v>-245.82</v>
      </c>
      <c r="K16390" s="83" t="str">
        <f>IFERROR(IFERROR(VLOOKUP(I16390,'DE-PARA'!B:D,3,0),VLOOKUP(I16390,'DE-PARA'!C:D,2,0)),"NÃO ENCONTRADO")</f>
        <v>Materiais</v>
      </c>
      <c r="L16390" s="50" t="str">
        <f>VLOOKUP(K16390,'Base -Receita-Despesa'!$B:$AS,1,FALSE)</f>
        <v>Materiais</v>
      </c>
    </row>
    <row r="16391" spans="1:12" x14ac:dyDescent="0.3">
      <c r="A16391" s="82" t="str">
        <f t="shared" si="512"/>
        <v>2019</v>
      </c>
      <c r="B16391" s="260" t="s">
        <v>2228</v>
      </c>
      <c r="C16391" s="261" t="s">
        <v>138</v>
      </c>
      <c r="D16391" s="74" t="str">
        <f t="shared" si="513"/>
        <v>dez/2019</v>
      </c>
      <c r="E16391" s="264">
        <v>43803</v>
      </c>
      <c r="F16391" s="260">
        <v>11746</v>
      </c>
      <c r="G16391" s="260" t="s">
        <v>2229</v>
      </c>
      <c r="H16391" s="265" t="s">
        <v>4369</v>
      </c>
      <c r="I16391" s="265" t="s">
        <v>2183</v>
      </c>
      <c r="J16391" s="286">
        <v>-730</v>
      </c>
      <c r="K16391" s="83" t="str">
        <f>IFERROR(IFERROR(VLOOKUP(I16391,'DE-PARA'!B:D,3,0),VLOOKUP(I16391,'DE-PARA'!C:D,2,0)),"NÃO ENCONTRADO")</f>
        <v>Materiais</v>
      </c>
      <c r="L16391" s="50" t="str">
        <f>VLOOKUP(K16391,'Base -Receita-Despesa'!$B:$AS,1,FALSE)</f>
        <v>Materiais</v>
      </c>
    </row>
    <row r="16392" spans="1:12" x14ac:dyDescent="0.3">
      <c r="A16392" s="82" t="str">
        <f t="shared" si="512"/>
        <v>2019</v>
      </c>
      <c r="B16392" s="260" t="s">
        <v>2228</v>
      </c>
      <c r="C16392" s="261" t="s">
        <v>138</v>
      </c>
      <c r="D16392" s="74" t="str">
        <f t="shared" si="513"/>
        <v>dez/2019</v>
      </c>
      <c r="E16392" s="264">
        <v>43803</v>
      </c>
      <c r="F16392" s="260">
        <v>1949</v>
      </c>
      <c r="G16392" s="260" t="s">
        <v>2229</v>
      </c>
      <c r="H16392" s="265" t="s">
        <v>4528</v>
      </c>
      <c r="I16392" s="265" t="s">
        <v>2181</v>
      </c>
      <c r="J16392" s="286">
        <v>-862.56</v>
      </c>
      <c r="K16392" s="83" t="str">
        <f>IFERROR(IFERROR(VLOOKUP(I16392,'DE-PARA'!B:D,3,0),VLOOKUP(I16392,'DE-PARA'!C:D,2,0)),"NÃO ENCONTRADO")</f>
        <v>Materiais</v>
      </c>
      <c r="L16392" s="50" t="str">
        <f>VLOOKUP(K16392,'Base -Receita-Despesa'!$B:$AS,1,FALSE)</f>
        <v>Materiais</v>
      </c>
    </row>
    <row r="16393" spans="1:12" x14ac:dyDescent="0.3">
      <c r="A16393" s="82" t="str">
        <f t="shared" si="512"/>
        <v>2019</v>
      </c>
      <c r="B16393" s="260" t="s">
        <v>2228</v>
      </c>
      <c r="C16393" s="261" t="s">
        <v>138</v>
      </c>
      <c r="D16393" s="74" t="str">
        <f t="shared" si="513"/>
        <v>dez/2019</v>
      </c>
      <c r="E16393" s="264">
        <v>43803</v>
      </c>
      <c r="F16393" s="260">
        <v>19873</v>
      </c>
      <c r="G16393" s="260" t="s">
        <v>2229</v>
      </c>
      <c r="H16393" s="265" t="s">
        <v>4792</v>
      </c>
      <c r="I16393" s="265" t="s">
        <v>2181</v>
      </c>
      <c r="J16393" s="285">
        <v>-1804.1</v>
      </c>
      <c r="K16393" s="83" t="str">
        <f>IFERROR(IFERROR(VLOOKUP(I16393,'DE-PARA'!B:D,3,0),VLOOKUP(I16393,'DE-PARA'!C:D,2,0)),"NÃO ENCONTRADO")</f>
        <v>Materiais</v>
      </c>
      <c r="L16393" s="50" t="str">
        <f>VLOOKUP(K16393,'Base -Receita-Despesa'!$B:$AS,1,FALSE)</f>
        <v>Materiais</v>
      </c>
    </row>
    <row r="16394" spans="1:12" x14ac:dyDescent="0.3">
      <c r="A16394" s="82" t="str">
        <f t="shared" si="512"/>
        <v>2019</v>
      </c>
      <c r="B16394" s="260" t="s">
        <v>2228</v>
      </c>
      <c r="C16394" s="261" t="s">
        <v>138</v>
      </c>
      <c r="D16394" s="74" t="str">
        <f t="shared" si="513"/>
        <v>dez/2019</v>
      </c>
      <c r="E16394" s="264">
        <v>43803</v>
      </c>
      <c r="F16394" s="260">
        <v>39374</v>
      </c>
      <c r="G16394" s="260" t="s">
        <v>2229</v>
      </c>
      <c r="H16394" s="265" t="s">
        <v>4743</v>
      </c>
      <c r="I16394" s="265" t="s">
        <v>120</v>
      </c>
      <c r="J16394" s="285">
        <v>-1574.64</v>
      </c>
      <c r="K16394" s="83" t="str">
        <f>IFERROR(IFERROR(VLOOKUP(I16394,'DE-PARA'!B:D,3,0),VLOOKUP(I16394,'DE-PARA'!C:D,2,0)),"NÃO ENCONTRADO")</f>
        <v>Serviços</v>
      </c>
      <c r="L16394" s="50" t="str">
        <f>VLOOKUP(K16394,'Base -Receita-Despesa'!$B:$AS,1,FALSE)</f>
        <v>Serviços</v>
      </c>
    </row>
    <row r="16395" spans="1:12" x14ac:dyDescent="0.3">
      <c r="A16395" s="82" t="str">
        <f t="shared" si="512"/>
        <v>2019</v>
      </c>
      <c r="B16395" s="260" t="s">
        <v>2228</v>
      </c>
      <c r="C16395" s="261" t="s">
        <v>138</v>
      </c>
      <c r="D16395" s="74" t="str">
        <f t="shared" si="513"/>
        <v>dez/2019</v>
      </c>
      <c r="E16395" s="264">
        <v>43803</v>
      </c>
      <c r="F16395" s="260" t="s">
        <v>1070</v>
      </c>
      <c r="G16395" s="260" t="s">
        <v>2229</v>
      </c>
      <c r="H16395" s="265" t="s">
        <v>1071</v>
      </c>
      <c r="I16395" s="265" t="s">
        <v>2237</v>
      </c>
      <c r="J16395" s="285">
        <v>174541.13</v>
      </c>
      <c r="K16395" s="83" t="str">
        <f>IFERROR(IFERROR(VLOOKUP(I16395,'DE-PARA'!B:D,3,0),VLOOKUP(I16395,'DE-PARA'!C:D,2,0)),"NÃO ENCONTRADO")</f>
        <v>Entrada Conta Aplicação (+)</v>
      </c>
      <c r="L16395" s="50" t="str">
        <f>VLOOKUP(K16395,'Base -Receita-Despesa'!$B:$AS,1,FALSE)</f>
        <v>ENTRADA CONTA APLICAÇÃO (+)</v>
      </c>
    </row>
    <row r="16396" spans="1:12" x14ac:dyDescent="0.3">
      <c r="A16396" s="82" t="str">
        <f t="shared" si="512"/>
        <v>2019</v>
      </c>
      <c r="B16396" s="260" t="s">
        <v>2228</v>
      </c>
      <c r="C16396" s="261" t="s">
        <v>138</v>
      </c>
      <c r="D16396" s="74" t="str">
        <f t="shared" si="513"/>
        <v>dez/2019</v>
      </c>
      <c r="E16396" s="264">
        <v>43803</v>
      </c>
      <c r="F16396" s="260">
        <v>6342</v>
      </c>
      <c r="G16396" s="260" t="s">
        <v>2229</v>
      </c>
      <c r="H16396" s="265" t="s">
        <v>180</v>
      </c>
      <c r="I16396" s="265" t="s">
        <v>181</v>
      </c>
      <c r="J16396" s="285">
        <v>-13660.25</v>
      </c>
      <c r="K16396" s="83" t="str">
        <f>IFERROR(IFERROR(VLOOKUP(I16396,'DE-PARA'!B:D,3,0),VLOOKUP(I16396,'DE-PARA'!C:D,2,0)),"NÃO ENCONTRADO")</f>
        <v>Serviços</v>
      </c>
      <c r="L16396" s="50" t="str">
        <f>VLOOKUP(K16396,'Base -Receita-Despesa'!$B:$AS,1,FALSE)</f>
        <v>Serviços</v>
      </c>
    </row>
    <row r="16397" spans="1:12" x14ac:dyDescent="0.3">
      <c r="A16397" s="82" t="str">
        <f t="shared" si="512"/>
        <v>2019</v>
      </c>
      <c r="B16397" s="260" t="s">
        <v>2228</v>
      </c>
      <c r="C16397" s="261" t="s">
        <v>138</v>
      </c>
      <c r="D16397" s="74" t="str">
        <f t="shared" si="513"/>
        <v>dez/2019</v>
      </c>
      <c r="E16397" s="264">
        <v>43803</v>
      </c>
      <c r="F16397" s="260">
        <v>96</v>
      </c>
      <c r="G16397" s="260" t="s">
        <v>2229</v>
      </c>
      <c r="H16397" s="265" t="s">
        <v>4945</v>
      </c>
      <c r="I16397" s="265" t="s">
        <v>2176</v>
      </c>
      <c r="J16397" s="285">
        <v>-104872.67</v>
      </c>
      <c r="K16397" s="83" t="str">
        <f>IFERROR(IFERROR(VLOOKUP(I16397,'DE-PARA'!B:D,3,0),VLOOKUP(I16397,'DE-PARA'!C:D,2,0)),"NÃO ENCONTRADO")</f>
        <v>Pessoal</v>
      </c>
      <c r="L16397" s="50" t="str">
        <f>VLOOKUP(K16397,'Base -Receita-Despesa'!$B:$AS,1,FALSE)</f>
        <v>Pessoal</v>
      </c>
    </row>
    <row r="16398" spans="1:12" x14ac:dyDescent="0.3">
      <c r="A16398" s="82" t="str">
        <f t="shared" si="512"/>
        <v>2019</v>
      </c>
      <c r="B16398" s="260" t="s">
        <v>2228</v>
      </c>
      <c r="C16398" s="261" t="s">
        <v>138</v>
      </c>
      <c r="D16398" s="74" t="str">
        <f t="shared" si="513"/>
        <v>dez/2019</v>
      </c>
      <c r="E16398" s="264">
        <v>43803</v>
      </c>
      <c r="F16398" s="260">
        <v>129</v>
      </c>
      <c r="G16398" s="260" t="s">
        <v>2229</v>
      </c>
      <c r="H16398" s="265" t="s">
        <v>3270</v>
      </c>
      <c r="I16398" s="265" t="s">
        <v>2177</v>
      </c>
      <c r="J16398" s="285">
        <v>-10000</v>
      </c>
      <c r="K16398" s="83" t="str">
        <f>IFERROR(IFERROR(VLOOKUP(I16398,'DE-PARA'!B:D,3,0),VLOOKUP(I16398,'DE-PARA'!C:D,2,0)),"NÃO ENCONTRADO")</f>
        <v>Pessoal</v>
      </c>
      <c r="L16398" s="50" t="str">
        <f>VLOOKUP(K16398,'Base -Receita-Despesa'!$B:$AS,1,FALSE)</f>
        <v>Pessoal</v>
      </c>
    </row>
    <row r="16399" spans="1:12" x14ac:dyDescent="0.3">
      <c r="A16399" s="82" t="str">
        <f t="shared" si="512"/>
        <v>2019</v>
      </c>
      <c r="B16399" s="260" t="s">
        <v>2228</v>
      </c>
      <c r="C16399" s="261" t="s">
        <v>138</v>
      </c>
      <c r="D16399" s="74" t="str">
        <f t="shared" si="513"/>
        <v>dez/2019</v>
      </c>
      <c r="E16399" s="264">
        <v>43804</v>
      </c>
      <c r="F16399" s="260">
        <v>2999</v>
      </c>
      <c r="G16399" s="260" t="s">
        <v>2229</v>
      </c>
      <c r="H16399" s="265" t="s">
        <v>5009</v>
      </c>
      <c r="I16399" s="265" t="s">
        <v>2217</v>
      </c>
      <c r="J16399" s="285">
        <v>-2855.9</v>
      </c>
      <c r="K16399" s="83" t="str">
        <f>IFERROR(IFERROR(VLOOKUP(I16399,'DE-PARA'!B:D,3,0),VLOOKUP(I16399,'DE-PARA'!C:D,2,0)),"NÃO ENCONTRADO")</f>
        <v>Investimentos</v>
      </c>
      <c r="L16399" s="50" t="str">
        <f>VLOOKUP(K16399,'Base -Receita-Despesa'!$B:$AS,1,FALSE)</f>
        <v>Investimentos</v>
      </c>
    </row>
    <row r="16400" spans="1:12" x14ac:dyDescent="0.3">
      <c r="A16400" s="82" t="str">
        <f t="shared" si="512"/>
        <v>2019</v>
      </c>
      <c r="B16400" s="260" t="s">
        <v>2228</v>
      </c>
      <c r="C16400" s="261" t="s">
        <v>138</v>
      </c>
      <c r="D16400" s="74" t="str">
        <f t="shared" si="513"/>
        <v>dez/2019</v>
      </c>
      <c r="E16400" s="264">
        <v>43804</v>
      </c>
      <c r="F16400" s="260" t="s">
        <v>1267</v>
      </c>
      <c r="G16400" s="260" t="s">
        <v>2229</v>
      </c>
      <c r="H16400" s="265" t="s">
        <v>5010</v>
      </c>
      <c r="I16400" s="265" t="s">
        <v>160</v>
      </c>
      <c r="J16400" s="285">
        <v>-2000</v>
      </c>
      <c r="K16400" s="83" t="str">
        <f>IFERROR(IFERROR(VLOOKUP(I16400,'DE-PARA'!B:D,3,0),VLOOKUP(I16400,'DE-PARA'!C:D,2,0)),"NÃO ENCONTRADO")</f>
        <v>Outras Saídas</v>
      </c>
      <c r="L16400" s="50" t="str">
        <f>VLOOKUP(K16400,'Base -Receita-Despesa'!$B:$AS,1,FALSE)</f>
        <v>Outras Saídas</v>
      </c>
    </row>
    <row r="16401" spans="1:12" x14ac:dyDescent="0.3">
      <c r="A16401" s="82" t="str">
        <f t="shared" si="512"/>
        <v>2019</v>
      </c>
      <c r="B16401" s="260" t="s">
        <v>2228</v>
      </c>
      <c r="C16401" s="261" t="s">
        <v>138</v>
      </c>
      <c r="D16401" s="74" t="str">
        <f t="shared" si="513"/>
        <v>dez/2019</v>
      </c>
      <c r="E16401" s="264">
        <v>43804</v>
      </c>
      <c r="F16401" s="260" t="s">
        <v>1261</v>
      </c>
      <c r="G16401" s="260" t="s">
        <v>2229</v>
      </c>
      <c r="H16401" s="265" t="s">
        <v>879</v>
      </c>
      <c r="I16401" s="265" t="s">
        <v>135</v>
      </c>
      <c r="J16401" s="286">
        <v>-9.5</v>
      </c>
      <c r="K16401" s="83" t="str">
        <f>IFERROR(IFERROR(VLOOKUP(I16401,'DE-PARA'!B:D,3,0),VLOOKUP(I16401,'DE-PARA'!C:D,2,0)),"NÃO ENCONTRADO")</f>
        <v>Outras Saídas</v>
      </c>
      <c r="L16401" s="50" t="str">
        <f>VLOOKUP(K16401,'Base -Receita-Despesa'!$B:$AS,1,FALSE)</f>
        <v>Outras Saídas</v>
      </c>
    </row>
    <row r="16402" spans="1:12" x14ac:dyDescent="0.3">
      <c r="A16402" s="82" t="str">
        <f t="shared" si="512"/>
        <v>2019</v>
      </c>
      <c r="B16402" s="260" t="s">
        <v>2228</v>
      </c>
      <c r="C16402" s="261" t="s">
        <v>138</v>
      </c>
      <c r="D16402" s="74" t="str">
        <f t="shared" si="513"/>
        <v>dez/2019</v>
      </c>
      <c r="E16402" s="264">
        <v>43804</v>
      </c>
      <c r="F16402" s="260" t="s">
        <v>1261</v>
      </c>
      <c r="G16402" s="260" t="s">
        <v>2229</v>
      </c>
      <c r="H16402" s="265" t="s">
        <v>879</v>
      </c>
      <c r="I16402" s="265" t="s">
        <v>135</v>
      </c>
      <c r="J16402" s="286">
        <v>-9.5</v>
      </c>
      <c r="K16402" s="83" t="str">
        <f>IFERROR(IFERROR(VLOOKUP(I16402,'DE-PARA'!B:D,3,0),VLOOKUP(I16402,'DE-PARA'!C:D,2,0)),"NÃO ENCONTRADO")</f>
        <v>Outras Saídas</v>
      </c>
      <c r="L16402" s="50" t="str">
        <f>VLOOKUP(K16402,'Base -Receita-Despesa'!$B:$AS,1,FALSE)</f>
        <v>Outras Saídas</v>
      </c>
    </row>
    <row r="16403" spans="1:12" x14ac:dyDescent="0.3">
      <c r="A16403" s="82" t="str">
        <f t="shared" si="512"/>
        <v>2019</v>
      </c>
      <c r="B16403" s="260" t="s">
        <v>2228</v>
      </c>
      <c r="C16403" s="261" t="s">
        <v>138</v>
      </c>
      <c r="D16403" s="74" t="str">
        <f t="shared" si="513"/>
        <v>dez/2019</v>
      </c>
      <c r="E16403" s="264">
        <v>43804</v>
      </c>
      <c r="F16403" s="260" t="s">
        <v>1261</v>
      </c>
      <c r="G16403" s="260" t="s">
        <v>2229</v>
      </c>
      <c r="H16403" s="265" t="s">
        <v>879</v>
      </c>
      <c r="I16403" s="265" t="s">
        <v>135</v>
      </c>
      <c r="J16403" s="286">
        <v>-9.5</v>
      </c>
      <c r="K16403" s="83" t="str">
        <f>IFERROR(IFERROR(VLOOKUP(I16403,'DE-PARA'!B:D,3,0),VLOOKUP(I16403,'DE-PARA'!C:D,2,0)),"NÃO ENCONTRADO")</f>
        <v>Outras Saídas</v>
      </c>
      <c r="L16403" s="50" t="str">
        <f>VLOOKUP(K16403,'Base -Receita-Despesa'!$B:$AS,1,FALSE)</f>
        <v>Outras Saídas</v>
      </c>
    </row>
    <row r="16404" spans="1:12" x14ac:dyDescent="0.3">
      <c r="A16404" s="82" t="str">
        <f t="shared" si="512"/>
        <v>2019</v>
      </c>
      <c r="B16404" s="260" t="s">
        <v>2228</v>
      </c>
      <c r="C16404" s="261" t="s">
        <v>138</v>
      </c>
      <c r="D16404" s="74" t="str">
        <f t="shared" si="513"/>
        <v>dez/2019</v>
      </c>
      <c r="E16404" s="264">
        <v>43804</v>
      </c>
      <c r="F16404" s="260" t="s">
        <v>1261</v>
      </c>
      <c r="G16404" s="260" t="s">
        <v>2229</v>
      </c>
      <c r="H16404" s="265" t="s">
        <v>879</v>
      </c>
      <c r="I16404" s="265" t="s">
        <v>135</v>
      </c>
      <c r="J16404" s="286">
        <v>-9.5</v>
      </c>
      <c r="K16404" s="83" t="str">
        <f>IFERROR(IFERROR(VLOOKUP(I16404,'DE-PARA'!B:D,3,0),VLOOKUP(I16404,'DE-PARA'!C:D,2,0)),"NÃO ENCONTRADO")</f>
        <v>Outras Saídas</v>
      </c>
      <c r="L16404" s="50" t="str">
        <f>VLOOKUP(K16404,'Base -Receita-Despesa'!$B:$AS,1,FALSE)</f>
        <v>Outras Saídas</v>
      </c>
    </row>
    <row r="16405" spans="1:12" x14ac:dyDescent="0.3">
      <c r="A16405" s="82" t="str">
        <f t="shared" si="512"/>
        <v>2019</v>
      </c>
      <c r="B16405" s="260" t="s">
        <v>2228</v>
      </c>
      <c r="C16405" s="261" t="s">
        <v>138</v>
      </c>
      <c r="D16405" s="74" t="str">
        <f t="shared" si="513"/>
        <v>dez/2019</v>
      </c>
      <c r="E16405" s="264">
        <v>43804</v>
      </c>
      <c r="F16405" s="260" t="s">
        <v>1261</v>
      </c>
      <c r="G16405" s="260" t="s">
        <v>2229</v>
      </c>
      <c r="H16405" s="265" t="s">
        <v>879</v>
      </c>
      <c r="I16405" s="265" t="s">
        <v>135</v>
      </c>
      <c r="J16405" s="286">
        <v>-9.5</v>
      </c>
      <c r="K16405" s="83" t="str">
        <f>IFERROR(IFERROR(VLOOKUP(I16405,'DE-PARA'!B:D,3,0),VLOOKUP(I16405,'DE-PARA'!C:D,2,0)),"NÃO ENCONTRADO")</f>
        <v>Outras Saídas</v>
      </c>
      <c r="L16405" s="50" t="str">
        <f>VLOOKUP(K16405,'Base -Receita-Despesa'!$B:$AS,1,FALSE)</f>
        <v>Outras Saídas</v>
      </c>
    </row>
    <row r="16406" spans="1:12" x14ac:dyDescent="0.3">
      <c r="A16406" s="82" t="str">
        <f t="shared" si="512"/>
        <v>2019</v>
      </c>
      <c r="B16406" s="260" t="s">
        <v>2228</v>
      </c>
      <c r="C16406" s="261" t="s">
        <v>138</v>
      </c>
      <c r="D16406" s="74" t="str">
        <f t="shared" si="513"/>
        <v>dez/2019</v>
      </c>
      <c r="E16406" s="264">
        <v>43804</v>
      </c>
      <c r="F16406" s="260" t="s">
        <v>1261</v>
      </c>
      <c r="G16406" s="260" t="s">
        <v>2229</v>
      </c>
      <c r="H16406" s="265" t="s">
        <v>879</v>
      </c>
      <c r="I16406" s="265" t="s">
        <v>135</v>
      </c>
      <c r="J16406" s="286">
        <v>-9.5</v>
      </c>
      <c r="K16406" s="83" t="str">
        <f>IFERROR(IFERROR(VLOOKUP(I16406,'DE-PARA'!B:D,3,0),VLOOKUP(I16406,'DE-PARA'!C:D,2,0)),"NÃO ENCONTRADO")</f>
        <v>Outras Saídas</v>
      </c>
      <c r="L16406" s="50" t="str">
        <f>VLOOKUP(K16406,'Base -Receita-Despesa'!$B:$AS,1,FALSE)</f>
        <v>Outras Saídas</v>
      </c>
    </row>
    <row r="16407" spans="1:12" x14ac:dyDescent="0.3">
      <c r="A16407" s="82" t="str">
        <f t="shared" si="512"/>
        <v>2019</v>
      </c>
      <c r="B16407" s="260" t="s">
        <v>2228</v>
      </c>
      <c r="C16407" s="261" t="s">
        <v>138</v>
      </c>
      <c r="D16407" s="74" t="str">
        <f t="shared" si="513"/>
        <v>dez/2019</v>
      </c>
      <c r="E16407" s="264">
        <v>43804</v>
      </c>
      <c r="F16407" s="260" t="s">
        <v>131</v>
      </c>
      <c r="G16407" s="260" t="s">
        <v>2229</v>
      </c>
      <c r="H16407" s="265" t="s">
        <v>2411</v>
      </c>
      <c r="I16407" s="265" t="s">
        <v>133</v>
      </c>
      <c r="J16407" s="285">
        <v>-2102.48</v>
      </c>
      <c r="K16407" s="83" t="str">
        <f>IFERROR(IFERROR(VLOOKUP(I16407,'DE-PARA'!B:D,3,0),VLOOKUP(I16407,'DE-PARA'!C:D,2,0)),"NÃO ENCONTRADO")</f>
        <v>Pessoal</v>
      </c>
      <c r="L16407" s="50" t="str">
        <f>VLOOKUP(K16407,'Base -Receita-Despesa'!$B:$AS,1,FALSE)</f>
        <v>Pessoal</v>
      </c>
    </row>
    <row r="16408" spans="1:12" x14ac:dyDescent="0.3">
      <c r="A16408" s="82" t="str">
        <f t="shared" si="512"/>
        <v>2019</v>
      </c>
      <c r="B16408" s="260" t="s">
        <v>2228</v>
      </c>
      <c r="C16408" s="261" t="s">
        <v>138</v>
      </c>
      <c r="D16408" s="74" t="str">
        <f t="shared" si="513"/>
        <v>dez/2019</v>
      </c>
      <c r="E16408" s="264">
        <v>43804</v>
      </c>
      <c r="F16408" s="260" t="s">
        <v>131</v>
      </c>
      <c r="G16408" s="260" t="s">
        <v>2229</v>
      </c>
      <c r="H16408" s="265" t="s">
        <v>4111</v>
      </c>
      <c r="I16408" s="265" t="s">
        <v>133</v>
      </c>
      <c r="J16408" s="285">
        <v>-4226.92</v>
      </c>
      <c r="K16408" s="83" t="str">
        <f>IFERROR(IFERROR(VLOOKUP(I16408,'DE-PARA'!B:D,3,0),VLOOKUP(I16408,'DE-PARA'!C:D,2,0)),"NÃO ENCONTRADO")</f>
        <v>Pessoal</v>
      </c>
      <c r="L16408" s="50" t="str">
        <f>VLOOKUP(K16408,'Base -Receita-Despesa'!$B:$AS,1,FALSE)</f>
        <v>Pessoal</v>
      </c>
    </row>
    <row r="16409" spans="1:12" x14ac:dyDescent="0.3">
      <c r="A16409" s="82" t="str">
        <f t="shared" si="512"/>
        <v>2019</v>
      </c>
      <c r="B16409" s="260" t="s">
        <v>2228</v>
      </c>
      <c r="C16409" s="261" t="s">
        <v>138</v>
      </c>
      <c r="D16409" s="74" t="str">
        <f t="shared" si="513"/>
        <v>dez/2019</v>
      </c>
      <c r="E16409" s="264">
        <v>43804</v>
      </c>
      <c r="F16409" s="260">
        <v>18548</v>
      </c>
      <c r="G16409" s="260" t="s">
        <v>2229</v>
      </c>
      <c r="H16409" s="265" t="s">
        <v>2340</v>
      </c>
      <c r="I16409" s="265" t="s">
        <v>618</v>
      </c>
      <c r="J16409" s="285">
        <v>-24697.43</v>
      </c>
      <c r="K16409" s="83" t="str">
        <f>IFERROR(IFERROR(VLOOKUP(I16409,'DE-PARA'!B:D,3,0),VLOOKUP(I16409,'DE-PARA'!C:D,2,0)),"NÃO ENCONTRADO")</f>
        <v>Serviços</v>
      </c>
      <c r="L16409" s="50" t="str">
        <f>VLOOKUP(K16409,'Base -Receita-Despesa'!$B:$AS,1,FALSE)</f>
        <v>Serviços</v>
      </c>
    </row>
    <row r="16410" spans="1:12" x14ac:dyDescent="0.3">
      <c r="A16410" s="82" t="str">
        <f t="shared" si="512"/>
        <v>2019</v>
      </c>
      <c r="B16410" s="260" t="s">
        <v>2228</v>
      </c>
      <c r="C16410" s="261" t="s">
        <v>138</v>
      </c>
      <c r="D16410" s="74" t="str">
        <f t="shared" si="513"/>
        <v>dez/2019</v>
      </c>
      <c r="E16410" s="264">
        <v>43804</v>
      </c>
      <c r="F16410" s="260">
        <v>11691</v>
      </c>
      <c r="G16410" s="260" t="s">
        <v>2229</v>
      </c>
      <c r="H16410" s="265" t="s">
        <v>4369</v>
      </c>
      <c r="I16410" s="265" t="s">
        <v>2183</v>
      </c>
      <c r="J16410" s="286">
        <v>-4.9000000000000004</v>
      </c>
      <c r="K16410" s="83" t="str">
        <f>IFERROR(IFERROR(VLOOKUP(I16410,'DE-PARA'!B:D,3,0),VLOOKUP(I16410,'DE-PARA'!C:D,2,0)),"NÃO ENCONTRADO")</f>
        <v>Materiais</v>
      </c>
      <c r="L16410" s="50" t="str">
        <f>VLOOKUP(K16410,'Base -Receita-Despesa'!$B:$AS,1,FALSE)</f>
        <v>Materiais</v>
      </c>
    </row>
    <row r="16411" spans="1:12" x14ac:dyDescent="0.3">
      <c r="A16411" s="82" t="str">
        <f t="shared" si="512"/>
        <v>2019</v>
      </c>
      <c r="B16411" s="260" t="s">
        <v>2228</v>
      </c>
      <c r="C16411" s="261" t="s">
        <v>138</v>
      </c>
      <c r="D16411" s="74" t="str">
        <f t="shared" si="513"/>
        <v>dez/2019</v>
      </c>
      <c r="E16411" s="264">
        <v>43804</v>
      </c>
      <c r="F16411" s="260">
        <v>11807</v>
      </c>
      <c r="G16411" s="260" t="s">
        <v>2229</v>
      </c>
      <c r="H16411" s="265" t="s">
        <v>4369</v>
      </c>
      <c r="I16411" s="265" t="s">
        <v>2183</v>
      </c>
      <c r="J16411" s="286">
        <v>-198.2</v>
      </c>
      <c r="K16411" s="83" t="str">
        <f>IFERROR(IFERROR(VLOOKUP(I16411,'DE-PARA'!B:D,3,0),VLOOKUP(I16411,'DE-PARA'!C:D,2,0)),"NÃO ENCONTRADO")</f>
        <v>Materiais</v>
      </c>
      <c r="L16411" s="50" t="str">
        <f>VLOOKUP(K16411,'Base -Receita-Despesa'!$B:$AS,1,FALSE)</f>
        <v>Materiais</v>
      </c>
    </row>
    <row r="16412" spans="1:12" x14ac:dyDescent="0.3">
      <c r="A16412" s="82" t="str">
        <f t="shared" si="512"/>
        <v>2019</v>
      </c>
      <c r="B16412" s="260" t="s">
        <v>2228</v>
      </c>
      <c r="C16412" s="261" t="s">
        <v>138</v>
      </c>
      <c r="D16412" s="74" t="str">
        <f t="shared" si="513"/>
        <v>dez/2019</v>
      </c>
      <c r="E16412" s="264">
        <v>43804</v>
      </c>
      <c r="F16412" s="260">
        <v>12743</v>
      </c>
      <c r="G16412" s="260" t="s">
        <v>2229</v>
      </c>
      <c r="H16412" s="265" t="s">
        <v>4468</v>
      </c>
      <c r="I16412" s="265" t="s">
        <v>2183</v>
      </c>
      <c r="J16412" s="286">
        <v>-377.5</v>
      </c>
      <c r="K16412" s="83" t="str">
        <f>IFERROR(IFERROR(VLOOKUP(I16412,'DE-PARA'!B:D,3,0),VLOOKUP(I16412,'DE-PARA'!C:D,2,0)),"NÃO ENCONTRADO")</f>
        <v>Materiais</v>
      </c>
      <c r="L16412" s="50" t="str">
        <f>VLOOKUP(K16412,'Base -Receita-Despesa'!$B:$AS,1,FALSE)</f>
        <v>Materiais</v>
      </c>
    </row>
    <row r="16413" spans="1:12" x14ac:dyDescent="0.3">
      <c r="A16413" s="82" t="str">
        <f t="shared" si="512"/>
        <v>2019</v>
      </c>
      <c r="B16413" s="260" t="s">
        <v>2228</v>
      </c>
      <c r="C16413" s="261" t="s">
        <v>138</v>
      </c>
      <c r="D16413" s="74" t="str">
        <f t="shared" si="513"/>
        <v>dez/2019</v>
      </c>
      <c r="E16413" s="264">
        <v>43804</v>
      </c>
      <c r="F16413" s="260">
        <v>12774</v>
      </c>
      <c r="G16413" s="260" t="s">
        <v>2229</v>
      </c>
      <c r="H16413" s="265" t="s">
        <v>4468</v>
      </c>
      <c r="I16413" s="265" t="s">
        <v>2183</v>
      </c>
      <c r="J16413" s="286">
        <v>-464</v>
      </c>
      <c r="K16413" s="83" t="str">
        <f>IFERROR(IFERROR(VLOOKUP(I16413,'DE-PARA'!B:D,3,0),VLOOKUP(I16413,'DE-PARA'!C:D,2,0)),"NÃO ENCONTRADO")</f>
        <v>Materiais</v>
      </c>
      <c r="L16413" s="50" t="str">
        <f>VLOOKUP(K16413,'Base -Receita-Despesa'!$B:$AS,1,FALSE)</f>
        <v>Materiais</v>
      </c>
    </row>
    <row r="16414" spans="1:12" x14ac:dyDescent="0.3">
      <c r="A16414" s="82" t="str">
        <f t="shared" si="512"/>
        <v>2019</v>
      </c>
      <c r="B16414" s="260" t="s">
        <v>2228</v>
      </c>
      <c r="C16414" s="261" t="s">
        <v>138</v>
      </c>
      <c r="D16414" s="74" t="str">
        <f t="shared" si="513"/>
        <v>dez/2019</v>
      </c>
      <c r="E16414" s="264">
        <v>43804</v>
      </c>
      <c r="F16414" s="260">
        <v>11746</v>
      </c>
      <c r="G16414" s="260" t="s">
        <v>2229</v>
      </c>
      <c r="H16414" s="265" t="s">
        <v>4369</v>
      </c>
      <c r="I16414" s="265" t="s">
        <v>2183</v>
      </c>
      <c r="J16414" s="286">
        <v>-730</v>
      </c>
      <c r="K16414" s="83" t="str">
        <f>IFERROR(IFERROR(VLOOKUP(I16414,'DE-PARA'!B:D,3,0),VLOOKUP(I16414,'DE-PARA'!C:D,2,0)),"NÃO ENCONTRADO")</f>
        <v>Materiais</v>
      </c>
      <c r="L16414" s="50" t="str">
        <f>VLOOKUP(K16414,'Base -Receita-Despesa'!$B:$AS,1,FALSE)</f>
        <v>Materiais</v>
      </c>
    </row>
    <row r="16415" spans="1:12" x14ac:dyDescent="0.3">
      <c r="A16415" s="82" t="str">
        <f t="shared" si="512"/>
        <v>2019</v>
      </c>
      <c r="B16415" s="260" t="s">
        <v>2228</v>
      </c>
      <c r="C16415" s="261" t="s">
        <v>138</v>
      </c>
      <c r="D16415" s="74" t="str">
        <f t="shared" si="513"/>
        <v>dez/2019</v>
      </c>
      <c r="E16415" s="264">
        <v>43804</v>
      </c>
      <c r="F16415" s="260" t="s">
        <v>4405</v>
      </c>
      <c r="G16415" s="260" t="s">
        <v>2229</v>
      </c>
      <c r="H16415" s="265" t="s">
        <v>4406</v>
      </c>
      <c r="I16415" s="265" t="s">
        <v>846</v>
      </c>
      <c r="J16415" s="286">
        <v>-769.01</v>
      </c>
      <c r="K16415" s="83" t="str">
        <f>IFERROR(IFERROR(VLOOKUP(I16415,'DE-PARA'!B:D,3,0),VLOOKUP(I16415,'DE-PARA'!C:D,2,0)),"NÃO ENCONTRADO")</f>
        <v>Pessoal</v>
      </c>
      <c r="L16415" s="50" t="str">
        <f>VLOOKUP(K16415,'Base -Receita-Despesa'!$B:$AS,1,FALSE)</f>
        <v>Pessoal</v>
      </c>
    </row>
    <row r="16416" spans="1:12" x14ac:dyDescent="0.3">
      <c r="A16416" s="82" t="str">
        <f t="shared" si="512"/>
        <v>2019</v>
      </c>
      <c r="B16416" s="260" t="s">
        <v>2228</v>
      </c>
      <c r="C16416" s="261" t="s">
        <v>138</v>
      </c>
      <c r="D16416" s="74" t="str">
        <f t="shared" si="513"/>
        <v>dez/2019</v>
      </c>
      <c r="E16416" s="264">
        <v>43804</v>
      </c>
      <c r="F16416" s="260" t="s">
        <v>1070</v>
      </c>
      <c r="G16416" s="260" t="s">
        <v>2229</v>
      </c>
      <c r="H16416" s="265" t="s">
        <v>1071</v>
      </c>
      <c r="I16416" s="265" t="s">
        <v>2237</v>
      </c>
      <c r="J16416" s="285">
        <v>560001.22</v>
      </c>
      <c r="K16416" s="83" t="str">
        <f>IFERROR(IFERROR(VLOOKUP(I16416,'DE-PARA'!B:D,3,0),VLOOKUP(I16416,'DE-PARA'!C:D,2,0)),"NÃO ENCONTRADO")</f>
        <v>Entrada Conta Aplicação (+)</v>
      </c>
      <c r="L16416" s="50" t="str">
        <f>VLOOKUP(K16416,'Base -Receita-Despesa'!$B:$AS,1,FALSE)</f>
        <v>ENTRADA CONTA APLICAÇÃO (+)</v>
      </c>
    </row>
    <row r="16417" spans="1:12" x14ac:dyDescent="0.3">
      <c r="A16417" s="82" t="str">
        <f t="shared" si="512"/>
        <v>2019</v>
      </c>
      <c r="B16417" s="260" t="s">
        <v>2228</v>
      </c>
      <c r="C16417" s="261" t="s">
        <v>138</v>
      </c>
      <c r="D16417" s="74" t="str">
        <f t="shared" si="513"/>
        <v>dez/2019</v>
      </c>
      <c r="E16417" s="264">
        <v>43804</v>
      </c>
      <c r="F16417" s="260">
        <v>95</v>
      </c>
      <c r="G16417" s="260" t="s">
        <v>2229</v>
      </c>
      <c r="H16417" s="265" t="s">
        <v>4753</v>
      </c>
      <c r="I16417" s="265" t="s">
        <v>2176</v>
      </c>
      <c r="J16417" s="285">
        <v>-8527.59</v>
      </c>
      <c r="K16417" s="83" t="str">
        <f>IFERROR(IFERROR(VLOOKUP(I16417,'DE-PARA'!B:D,3,0),VLOOKUP(I16417,'DE-PARA'!C:D,2,0)),"NÃO ENCONTRADO")</f>
        <v>Pessoal</v>
      </c>
      <c r="L16417" s="50" t="str">
        <f>VLOOKUP(K16417,'Base -Receita-Despesa'!$B:$AS,1,FALSE)</f>
        <v>Pessoal</v>
      </c>
    </row>
    <row r="16418" spans="1:12" x14ac:dyDescent="0.3">
      <c r="A16418" s="82" t="str">
        <f t="shared" si="512"/>
        <v>2019</v>
      </c>
      <c r="B16418" s="260" t="s">
        <v>2228</v>
      </c>
      <c r="C16418" s="261" t="s">
        <v>138</v>
      </c>
      <c r="D16418" s="74" t="str">
        <f t="shared" si="513"/>
        <v>dez/2019</v>
      </c>
      <c r="E16418" s="264">
        <v>43804</v>
      </c>
      <c r="F16418" s="260">
        <v>96</v>
      </c>
      <c r="G16418" s="260" t="s">
        <v>2229</v>
      </c>
      <c r="H16418" s="265" t="s">
        <v>4753</v>
      </c>
      <c r="I16418" s="265" t="s">
        <v>2176</v>
      </c>
      <c r="J16418" s="285">
        <v>-18657.38</v>
      </c>
      <c r="K16418" s="83" t="str">
        <f>IFERROR(IFERROR(VLOOKUP(I16418,'DE-PARA'!B:D,3,0),VLOOKUP(I16418,'DE-PARA'!C:D,2,0)),"NÃO ENCONTRADO")</f>
        <v>Pessoal</v>
      </c>
      <c r="L16418" s="50" t="str">
        <f>VLOOKUP(K16418,'Base -Receita-Despesa'!$B:$AS,1,FALSE)</f>
        <v>Pessoal</v>
      </c>
    </row>
    <row r="16419" spans="1:12" x14ac:dyDescent="0.3">
      <c r="A16419" s="82" t="str">
        <f t="shared" si="512"/>
        <v>2019</v>
      </c>
      <c r="B16419" s="260" t="s">
        <v>2228</v>
      </c>
      <c r="C16419" s="261" t="s">
        <v>138</v>
      </c>
      <c r="D16419" s="74" t="str">
        <f t="shared" si="513"/>
        <v>dez/2019</v>
      </c>
      <c r="E16419" s="264">
        <v>43804</v>
      </c>
      <c r="F16419" s="260">
        <v>94</v>
      </c>
      <c r="G16419" s="260" t="s">
        <v>2229</v>
      </c>
      <c r="H16419" s="265" t="s">
        <v>4753</v>
      </c>
      <c r="I16419" s="265" t="s">
        <v>2176</v>
      </c>
      <c r="J16419" s="285">
        <v>-124987.71</v>
      </c>
      <c r="K16419" s="83" t="str">
        <f>IFERROR(IFERROR(VLOOKUP(I16419,'DE-PARA'!B:D,3,0),VLOOKUP(I16419,'DE-PARA'!C:D,2,0)),"NÃO ENCONTRADO")</f>
        <v>Pessoal</v>
      </c>
      <c r="L16419" s="50" t="str">
        <f>VLOOKUP(K16419,'Base -Receita-Despesa'!$B:$AS,1,FALSE)</f>
        <v>Pessoal</v>
      </c>
    </row>
    <row r="16420" spans="1:12" x14ac:dyDescent="0.3">
      <c r="A16420" s="82" t="str">
        <f t="shared" si="512"/>
        <v>2019</v>
      </c>
      <c r="B16420" s="260" t="s">
        <v>2228</v>
      </c>
      <c r="C16420" s="261" t="s">
        <v>138</v>
      </c>
      <c r="D16420" s="74" t="str">
        <f t="shared" si="513"/>
        <v>dez/2019</v>
      </c>
      <c r="E16420" s="264">
        <v>43804</v>
      </c>
      <c r="F16420" s="260">
        <v>93</v>
      </c>
      <c r="G16420" s="260" t="s">
        <v>2229</v>
      </c>
      <c r="H16420" s="265" t="s">
        <v>4753</v>
      </c>
      <c r="I16420" s="265" t="s">
        <v>2176</v>
      </c>
      <c r="J16420" s="285">
        <v>-368261.54</v>
      </c>
      <c r="K16420" s="83" t="str">
        <f>IFERROR(IFERROR(VLOOKUP(I16420,'DE-PARA'!B:D,3,0),VLOOKUP(I16420,'DE-PARA'!C:D,2,0)),"NÃO ENCONTRADO")</f>
        <v>Pessoal</v>
      </c>
      <c r="L16420" s="50" t="str">
        <f>VLOOKUP(K16420,'Base -Receita-Despesa'!$B:$AS,1,FALSE)</f>
        <v>Pessoal</v>
      </c>
    </row>
    <row r="16421" spans="1:12" x14ac:dyDescent="0.3">
      <c r="A16421" s="82" t="str">
        <f t="shared" si="512"/>
        <v>2019</v>
      </c>
      <c r="B16421" s="260" t="s">
        <v>2228</v>
      </c>
      <c r="C16421" s="261" t="s">
        <v>138</v>
      </c>
      <c r="D16421" s="74" t="str">
        <f t="shared" si="513"/>
        <v>dez/2019</v>
      </c>
      <c r="E16421" s="264">
        <v>43804</v>
      </c>
      <c r="F16421" s="260">
        <v>496831</v>
      </c>
      <c r="G16421" s="260" t="s">
        <v>2229</v>
      </c>
      <c r="H16421" s="265" t="s">
        <v>257</v>
      </c>
      <c r="I16421" s="265" t="s">
        <v>145</v>
      </c>
      <c r="J16421" s="286">
        <v>-913.47</v>
      </c>
      <c r="K16421" s="83" t="str">
        <f>IFERROR(IFERROR(VLOOKUP(I16421,'DE-PARA'!B:D,3,0),VLOOKUP(I16421,'DE-PARA'!C:D,2,0)),"NÃO ENCONTRADO")</f>
        <v>Serviços</v>
      </c>
      <c r="L16421" s="50" t="str">
        <f>VLOOKUP(K16421,'Base -Receita-Despesa'!$B:$AS,1,FALSE)</f>
        <v>Serviços</v>
      </c>
    </row>
    <row r="16422" spans="1:12" x14ac:dyDescent="0.3">
      <c r="A16422" s="82" t="str">
        <f t="shared" si="512"/>
        <v>2019</v>
      </c>
      <c r="B16422" s="260" t="s">
        <v>2228</v>
      </c>
      <c r="C16422" s="261" t="s">
        <v>138</v>
      </c>
      <c r="D16422" s="74" t="str">
        <f t="shared" si="513"/>
        <v>dez/2019</v>
      </c>
      <c r="E16422" s="264">
        <v>43804</v>
      </c>
      <c r="F16422" s="260">
        <v>1.26025419339043E+16</v>
      </c>
      <c r="G16422" s="260" t="s">
        <v>2229</v>
      </c>
      <c r="H16422" s="265" t="s">
        <v>2586</v>
      </c>
      <c r="I16422" s="265" t="s">
        <v>540</v>
      </c>
      <c r="J16422" s="286">
        <v>-170.19</v>
      </c>
      <c r="K16422" s="83" t="str">
        <f>IFERROR(IFERROR(VLOOKUP(I16422,'DE-PARA'!B:D,3,0),VLOOKUP(I16422,'DE-PARA'!C:D,2,0)),"NÃO ENCONTRADO")</f>
        <v>Tributos, Taxas e Contribuições</v>
      </c>
      <c r="L16422" s="50" t="str">
        <f>VLOOKUP(K16422,'Base -Receita-Despesa'!$B:$AS,1,FALSE)</f>
        <v>Tributos, Taxas e Contribuições</v>
      </c>
    </row>
    <row r="16423" spans="1:12" x14ac:dyDescent="0.3">
      <c r="A16423" s="82" t="str">
        <f t="shared" si="512"/>
        <v>2019</v>
      </c>
      <c r="B16423" s="260" t="s">
        <v>2228</v>
      </c>
      <c r="C16423" s="261" t="s">
        <v>138</v>
      </c>
      <c r="D16423" s="74" t="str">
        <f t="shared" si="513"/>
        <v>dez/2019</v>
      </c>
      <c r="E16423" s="264">
        <v>43805</v>
      </c>
      <c r="F16423" s="260" t="s">
        <v>4619</v>
      </c>
      <c r="G16423" s="260" t="s">
        <v>2229</v>
      </c>
      <c r="H16423" s="265" t="s">
        <v>4371</v>
      </c>
      <c r="I16423" s="265" t="s">
        <v>2170</v>
      </c>
      <c r="J16423" s="285">
        <v>-87756.73</v>
      </c>
      <c r="K16423" s="83" t="str">
        <f>IFERROR(IFERROR(VLOOKUP(I16423,'DE-PARA'!B:D,3,0),VLOOKUP(I16423,'DE-PARA'!C:D,2,0)),"NÃO ENCONTRADO")</f>
        <v>Reembolso de Rateios(-)</v>
      </c>
      <c r="L16423" s="50" t="str">
        <f>VLOOKUP(K16423,'Base -Receita-Despesa'!$B:$AS,1,FALSE)</f>
        <v>Reembolso de Rateios(-)</v>
      </c>
    </row>
    <row r="16424" spans="1:12" x14ac:dyDescent="0.3">
      <c r="A16424" s="82" t="str">
        <f t="shared" si="512"/>
        <v>2019</v>
      </c>
      <c r="B16424" s="260" t="s">
        <v>2228</v>
      </c>
      <c r="C16424" s="261" t="s">
        <v>138</v>
      </c>
      <c r="D16424" s="74" t="str">
        <f t="shared" si="513"/>
        <v>dez/2019</v>
      </c>
      <c r="E16424" s="264">
        <v>43805</v>
      </c>
      <c r="F16424" s="260" t="s">
        <v>1261</v>
      </c>
      <c r="G16424" s="260" t="s">
        <v>2229</v>
      </c>
      <c r="H16424" s="265" t="s">
        <v>879</v>
      </c>
      <c r="I16424" s="265" t="s">
        <v>135</v>
      </c>
      <c r="J16424" s="286">
        <v>-9.5</v>
      </c>
      <c r="K16424" s="83" t="str">
        <f>IFERROR(IFERROR(VLOOKUP(I16424,'DE-PARA'!B:D,3,0),VLOOKUP(I16424,'DE-PARA'!C:D,2,0)),"NÃO ENCONTRADO")</f>
        <v>Outras Saídas</v>
      </c>
      <c r="L16424" s="50" t="str">
        <f>VLOOKUP(K16424,'Base -Receita-Despesa'!$B:$AS,1,FALSE)</f>
        <v>Outras Saídas</v>
      </c>
    </row>
    <row r="16425" spans="1:12" x14ac:dyDescent="0.3">
      <c r="A16425" s="82" t="str">
        <f t="shared" si="512"/>
        <v>2019</v>
      </c>
      <c r="B16425" s="260" t="s">
        <v>2228</v>
      </c>
      <c r="C16425" s="261" t="s">
        <v>138</v>
      </c>
      <c r="D16425" s="74" t="str">
        <f t="shared" si="513"/>
        <v>dez/2019</v>
      </c>
      <c r="E16425" s="264">
        <v>43805</v>
      </c>
      <c r="F16425" s="262" t="s">
        <v>4377</v>
      </c>
      <c r="G16425" s="262" t="s">
        <v>2229</v>
      </c>
      <c r="H16425" s="270" t="s">
        <v>5011</v>
      </c>
      <c r="I16425" s="270" t="s">
        <v>128</v>
      </c>
      <c r="J16425" s="285">
        <v>-59596.639999999999</v>
      </c>
      <c r="K16425" s="83" t="str">
        <f>IFERROR(IFERROR(VLOOKUP(I16425,'DE-PARA'!B:D,3,0),VLOOKUP(I16425,'DE-PARA'!C:D,2,0)),"NÃO ENCONTRADO")</f>
        <v>Encargos sobre Folha de Pagamento</v>
      </c>
      <c r="L16425" s="50" t="str">
        <f>VLOOKUP(K16425,'Base -Receita-Despesa'!$B:$AS,1,FALSE)</f>
        <v>Encargos sobre Folha de Pagamento</v>
      </c>
    </row>
    <row r="16426" spans="1:12" x14ac:dyDescent="0.3">
      <c r="A16426" s="82" t="str">
        <f t="shared" ref="A16426:A16489" si="514">IF(K16426="NÃO ENCONTRADO",0,RIGHT(D16426,4))</f>
        <v>2019</v>
      </c>
      <c r="B16426" s="260" t="s">
        <v>2228</v>
      </c>
      <c r="C16426" s="261" t="s">
        <v>138</v>
      </c>
      <c r="D16426" s="74" t="str">
        <f t="shared" si="513"/>
        <v>dez/2019</v>
      </c>
      <c r="E16426" s="264">
        <v>43805</v>
      </c>
      <c r="F16426" s="260">
        <v>7320</v>
      </c>
      <c r="G16426" s="260" t="s">
        <v>2229</v>
      </c>
      <c r="H16426" s="265" t="s">
        <v>5012</v>
      </c>
      <c r="I16426" s="265" t="s">
        <v>2207</v>
      </c>
      <c r="J16426" s="285">
        <v>-3500</v>
      </c>
      <c r="K16426" s="83" t="str">
        <f>IFERROR(IFERROR(VLOOKUP(I16426,'DE-PARA'!B:D,3,0),VLOOKUP(I16426,'DE-PARA'!C:D,2,0)),"NÃO ENCONTRADO")</f>
        <v>Serviços</v>
      </c>
      <c r="L16426" s="50" t="str">
        <f>VLOOKUP(K16426,'Base -Receita-Despesa'!$B:$AS,1,FALSE)</f>
        <v>Serviços</v>
      </c>
    </row>
    <row r="16427" spans="1:12" x14ac:dyDescent="0.3">
      <c r="A16427" s="82" t="str">
        <f t="shared" si="514"/>
        <v>2019</v>
      </c>
      <c r="B16427" s="260" t="s">
        <v>2228</v>
      </c>
      <c r="C16427" s="261" t="s">
        <v>138</v>
      </c>
      <c r="D16427" s="74" t="str">
        <f t="shared" si="513"/>
        <v>dez/2019</v>
      </c>
      <c r="E16427" s="264">
        <v>43805</v>
      </c>
      <c r="F16427" s="260" t="s">
        <v>1070</v>
      </c>
      <c r="G16427" s="260" t="s">
        <v>2229</v>
      </c>
      <c r="H16427" s="265" t="s">
        <v>1071</v>
      </c>
      <c r="I16427" s="265" t="s">
        <v>2237</v>
      </c>
      <c r="J16427" s="285">
        <v>150862.87</v>
      </c>
      <c r="K16427" s="83" t="str">
        <f>IFERROR(IFERROR(VLOOKUP(I16427,'DE-PARA'!B:D,3,0),VLOOKUP(I16427,'DE-PARA'!C:D,2,0)),"NÃO ENCONTRADO")</f>
        <v>Entrada Conta Aplicação (+)</v>
      </c>
      <c r="L16427" s="50" t="str">
        <f>VLOOKUP(K16427,'Base -Receita-Despesa'!$B:$AS,1,FALSE)</f>
        <v>ENTRADA CONTA APLICAÇÃO (+)</v>
      </c>
    </row>
    <row r="16428" spans="1:12" x14ac:dyDescent="0.3">
      <c r="A16428" s="82" t="str">
        <f t="shared" si="514"/>
        <v>2019</v>
      </c>
      <c r="B16428" s="260" t="s">
        <v>2228</v>
      </c>
      <c r="C16428" s="261" t="s">
        <v>138</v>
      </c>
      <c r="D16428" s="74" t="str">
        <f t="shared" si="513"/>
        <v>dez/2019</v>
      </c>
      <c r="E16428" s="264">
        <v>43808</v>
      </c>
      <c r="F16428" s="260" t="s">
        <v>5013</v>
      </c>
      <c r="G16428" s="260" t="s">
        <v>2229</v>
      </c>
      <c r="H16428" s="265" t="s">
        <v>5014</v>
      </c>
      <c r="I16428" s="265" t="s">
        <v>1979</v>
      </c>
      <c r="J16428" s="286">
        <v>-108.3</v>
      </c>
      <c r="K16428" s="83" t="str">
        <f>IFERROR(IFERROR(VLOOKUP(I16428,'DE-PARA'!B:D,3,0),VLOOKUP(I16428,'DE-PARA'!C:D,2,0)),"NÃO ENCONTRADO")</f>
        <v>Pessoal</v>
      </c>
      <c r="L16428" s="50" t="str">
        <f>VLOOKUP(K16428,'Base -Receita-Despesa'!$B:$AS,1,FALSE)</f>
        <v>Pessoal</v>
      </c>
    </row>
    <row r="16429" spans="1:12" x14ac:dyDescent="0.3">
      <c r="A16429" s="82" t="str">
        <f t="shared" si="514"/>
        <v>2019</v>
      </c>
      <c r="B16429" s="260" t="s">
        <v>2228</v>
      </c>
      <c r="C16429" s="261" t="s">
        <v>138</v>
      </c>
      <c r="D16429" s="74" t="str">
        <f t="shared" si="513"/>
        <v>dez/2019</v>
      </c>
      <c r="E16429" s="264">
        <v>43808</v>
      </c>
      <c r="F16429" s="260" t="s">
        <v>5013</v>
      </c>
      <c r="G16429" s="260" t="s">
        <v>2229</v>
      </c>
      <c r="H16429" s="265" t="s">
        <v>5015</v>
      </c>
      <c r="I16429" s="265" t="s">
        <v>1979</v>
      </c>
      <c r="J16429" s="286">
        <v>-115.74</v>
      </c>
      <c r="K16429" s="83" t="str">
        <f>IFERROR(IFERROR(VLOOKUP(I16429,'DE-PARA'!B:D,3,0),VLOOKUP(I16429,'DE-PARA'!C:D,2,0)),"NÃO ENCONTRADO")</f>
        <v>Pessoal</v>
      </c>
      <c r="L16429" s="50" t="str">
        <f>VLOOKUP(K16429,'Base -Receita-Despesa'!$B:$AS,1,FALSE)</f>
        <v>Pessoal</v>
      </c>
    </row>
    <row r="16430" spans="1:12" x14ac:dyDescent="0.3">
      <c r="A16430" s="82" t="str">
        <f t="shared" si="514"/>
        <v>2019</v>
      </c>
      <c r="B16430" s="260" t="s">
        <v>2228</v>
      </c>
      <c r="C16430" s="261" t="s">
        <v>138</v>
      </c>
      <c r="D16430" s="74" t="str">
        <f t="shared" si="513"/>
        <v>dez/2019</v>
      </c>
      <c r="E16430" s="264">
        <v>43808</v>
      </c>
      <c r="F16430" s="260" t="s">
        <v>5013</v>
      </c>
      <c r="G16430" s="260" t="s">
        <v>2229</v>
      </c>
      <c r="H16430" s="265" t="s">
        <v>5001</v>
      </c>
      <c r="I16430" s="265" t="s">
        <v>1979</v>
      </c>
      <c r="J16430" s="286">
        <v>-236.84</v>
      </c>
      <c r="K16430" s="83" t="str">
        <f>IFERROR(IFERROR(VLOOKUP(I16430,'DE-PARA'!B:D,3,0),VLOOKUP(I16430,'DE-PARA'!C:D,2,0)),"NÃO ENCONTRADO")</f>
        <v>Pessoal</v>
      </c>
      <c r="L16430" s="50" t="str">
        <f>VLOOKUP(K16430,'Base -Receita-Despesa'!$B:$AS,1,FALSE)</f>
        <v>Pessoal</v>
      </c>
    </row>
    <row r="16431" spans="1:12" x14ac:dyDescent="0.3">
      <c r="A16431" s="82" t="str">
        <f t="shared" si="514"/>
        <v>2019</v>
      </c>
      <c r="B16431" s="260" t="s">
        <v>2228</v>
      </c>
      <c r="C16431" s="261" t="s">
        <v>138</v>
      </c>
      <c r="D16431" s="74" t="str">
        <f t="shared" si="513"/>
        <v>dez/2019</v>
      </c>
      <c r="E16431" s="264">
        <v>43808</v>
      </c>
      <c r="F16431" s="260" t="s">
        <v>5013</v>
      </c>
      <c r="G16431" s="260" t="s">
        <v>2229</v>
      </c>
      <c r="H16431" s="265" t="s">
        <v>4614</v>
      </c>
      <c r="I16431" s="265" t="s">
        <v>1979</v>
      </c>
      <c r="J16431" s="286">
        <v>-524.78</v>
      </c>
      <c r="K16431" s="83" t="str">
        <f>IFERROR(IFERROR(VLOOKUP(I16431,'DE-PARA'!B:D,3,0),VLOOKUP(I16431,'DE-PARA'!C:D,2,0)),"NÃO ENCONTRADO")</f>
        <v>Pessoal</v>
      </c>
      <c r="L16431" s="50" t="str">
        <f>VLOOKUP(K16431,'Base -Receita-Despesa'!$B:$AS,1,FALSE)</f>
        <v>Pessoal</v>
      </c>
    </row>
    <row r="16432" spans="1:12" x14ac:dyDescent="0.3">
      <c r="A16432" s="82" t="str">
        <f t="shared" si="514"/>
        <v>2019</v>
      </c>
      <c r="B16432" s="260" t="s">
        <v>2228</v>
      </c>
      <c r="C16432" s="261" t="s">
        <v>138</v>
      </c>
      <c r="D16432" s="74" t="str">
        <f t="shared" si="513"/>
        <v>dez/2019</v>
      </c>
      <c r="E16432" s="264">
        <v>43808</v>
      </c>
      <c r="F16432" s="260" t="s">
        <v>5013</v>
      </c>
      <c r="G16432" s="260" t="s">
        <v>2229</v>
      </c>
      <c r="H16432" s="265" t="s">
        <v>3280</v>
      </c>
      <c r="I16432" s="265" t="s">
        <v>1979</v>
      </c>
      <c r="J16432" s="286">
        <v>-571.42999999999995</v>
      </c>
      <c r="K16432" s="83" t="str">
        <f>IFERROR(IFERROR(VLOOKUP(I16432,'DE-PARA'!B:D,3,0),VLOOKUP(I16432,'DE-PARA'!C:D,2,0)),"NÃO ENCONTRADO")</f>
        <v>Pessoal</v>
      </c>
      <c r="L16432" s="50" t="str">
        <f>VLOOKUP(K16432,'Base -Receita-Despesa'!$B:$AS,1,FALSE)</f>
        <v>Pessoal</v>
      </c>
    </row>
    <row r="16433" spans="1:12" x14ac:dyDescent="0.3">
      <c r="A16433" s="82" t="str">
        <f t="shared" si="514"/>
        <v>2019</v>
      </c>
      <c r="B16433" s="260" t="s">
        <v>2228</v>
      </c>
      <c r="C16433" s="261" t="s">
        <v>138</v>
      </c>
      <c r="D16433" s="74" t="str">
        <f t="shared" si="513"/>
        <v>dez/2019</v>
      </c>
      <c r="E16433" s="264">
        <v>43808</v>
      </c>
      <c r="F16433" s="260" t="s">
        <v>5013</v>
      </c>
      <c r="G16433" s="260" t="s">
        <v>2229</v>
      </c>
      <c r="H16433" s="265" t="s">
        <v>542</v>
      </c>
      <c r="I16433" s="265" t="s">
        <v>1979</v>
      </c>
      <c r="J16433" s="285">
        <v>-2353.54</v>
      </c>
      <c r="K16433" s="83" t="str">
        <f>IFERROR(IFERROR(VLOOKUP(I16433,'DE-PARA'!B:D,3,0),VLOOKUP(I16433,'DE-PARA'!C:D,2,0)),"NÃO ENCONTRADO")</f>
        <v>Pessoal</v>
      </c>
      <c r="L16433" s="50" t="str">
        <f>VLOOKUP(K16433,'Base -Receita-Despesa'!$B:$AS,1,FALSE)</f>
        <v>Pessoal</v>
      </c>
    </row>
    <row r="16434" spans="1:12" x14ac:dyDescent="0.3">
      <c r="A16434" s="82" t="str">
        <f t="shared" si="514"/>
        <v>2019</v>
      </c>
      <c r="B16434" s="260" t="s">
        <v>2228</v>
      </c>
      <c r="C16434" s="261" t="s">
        <v>138</v>
      </c>
      <c r="D16434" s="74" t="str">
        <f t="shared" si="513"/>
        <v>dez/2019</v>
      </c>
      <c r="E16434" s="264">
        <v>43808</v>
      </c>
      <c r="F16434" s="260" t="s">
        <v>5013</v>
      </c>
      <c r="G16434" s="260" t="s">
        <v>2229</v>
      </c>
      <c r="H16434" s="265" t="s">
        <v>4992</v>
      </c>
      <c r="I16434" s="265" t="s">
        <v>1979</v>
      </c>
      <c r="J16434" s="285">
        <v>-129233.32</v>
      </c>
      <c r="K16434" s="83" t="str">
        <f>IFERROR(IFERROR(VLOOKUP(I16434,'DE-PARA'!B:D,3,0),VLOOKUP(I16434,'DE-PARA'!C:D,2,0)),"NÃO ENCONTRADO")</f>
        <v>Pessoal</v>
      </c>
      <c r="L16434" s="50" t="str">
        <f>VLOOKUP(K16434,'Base -Receita-Despesa'!$B:$AS,1,FALSE)</f>
        <v>Pessoal</v>
      </c>
    </row>
    <row r="16435" spans="1:12" x14ac:dyDescent="0.3">
      <c r="A16435" s="82" t="str">
        <f t="shared" si="514"/>
        <v>2019</v>
      </c>
      <c r="B16435" s="260" t="s">
        <v>2228</v>
      </c>
      <c r="C16435" s="261" t="s">
        <v>138</v>
      </c>
      <c r="D16435" s="74" t="str">
        <f t="shared" si="513"/>
        <v>dez/2019</v>
      </c>
      <c r="E16435" s="264">
        <v>43808</v>
      </c>
      <c r="F16435" s="260">
        <v>30731</v>
      </c>
      <c r="G16435" s="260" t="s">
        <v>2229</v>
      </c>
      <c r="H16435" s="265" t="s">
        <v>4407</v>
      </c>
      <c r="I16435" s="265" t="s">
        <v>2182</v>
      </c>
      <c r="J16435" s="286">
        <v>383</v>
      </c>
      <c r="K16435" s="83" t="str">
        <f>IFERROR(IFERROR(VLOOKUP(I16435,'DE-PARA'!B:D,3,0),VLOOKUP(I16435,'DE-PARA'!C:D,2,0)),"NÃO ENCONTRADO")</f>
        <v>Materiais</v>
      </c>
      <c r="L16435" s="50" t="str">
        <f>VLOOKUP(K16435,'Base -Receita-Despesa'!$B:$AS,1,FALSE)</f>
        <v>Materiais</v>
      </c>
    </row>
    <row r="16436" spans="1:12" x14ac:dyDescent="0.3">
      <c r="A16436" s="82" t="str">
        <f t="shared" si="514"/>
        <v>2019</v>
      </c>
      <c r="B16436" s="260" t="s">
        <v>2228</v>
      </c>
      <c r="C16436" s="261" t="s">
        <v>138</v>
      </c>
      <c r="D16436" s="74" t="str">
        <f t="shared" si="513"/>
        <v>dez/2019</v>
      </c>
      <c r="E16436" s="264">
        <v>43808</v>
      </c>
      <c r="F16436" s="260">
        <v>4308</v>
      </c>
      <c r="G16436" s="260" t="s">
        <v>2229</v>
      </c>
      <c r="H16436" s="265" t="s">
        <v>4441</v>
      </c>
      <c r="I16436" s="265" t="s">
        <v>2182</v>
      </c>
      <c r="J16436" s="286">
        <v>-126</v>
      </c>
      <c r="K16436" s="83" t="str">
        <f>IFERROR(IFERROR(VLOOKUP(I16436,'DE-PARA'!B:D,3,0),VLOOKUP(I16436,'DE-PARA'!C:D,2,0)),"NÃO ENCONTRADO")</f>
        <v>Materiais</v>
      </c>
      <c r="L16436" s="50" t="str">
        <f>VLOOKUP(K16436,'Base -Receita-Despesa'!$B:$AS,1,FALSE)</f>
        <v>Materiais</v>
      </c>
    </row>
    <row r="16437" spans="1:12" x14ac:dyDescent="0.3">
      <c r="A16437" s="82" t="str">
        <f t="shared" si="514"/>
        <v>2019</v>
      </c>
      <c r="B16437" s="260" t="s">
        <v>2228</v>
      </c>
      <c r="C16437" s="261" t="s">
        <v>138</v>
      </c>
      <c r="D16437" s="74" t="str">
        <f t="shared" si="513"/>
        <v>dez/2019</v>
      </c>
      <c r="E16437" s="264">
        <v>43808</v>
      </c>
      <c r="F16437" s="260">
        <v>30731</v>
      </c>
      <c r="G16437" s="260" t="s">
        <v>2229</v>
      </c>
      <c r="H16437" s="265" t="s">
        <v>4407</v>
      </c>
      <c r="I16437" s="265" t="s">
        <v>2182</v>
      </c>
      <c r="J16437" s="286">
        <v>-383</v>
      </c>
      <c r="K16437" s="83" t="str">
        <f>IFERROR(IFERROR(VLOOKUP(I16437,'DE-PARA'!B:D,3,0),VLOOKUP(I16437,'DE-PARA'!C:D,2,0)),"NÃO ENCONTRADO")</f>
        <v>Materiais</v>
      </c>
      <c r="L16437" s="50" t="str">
        <f>VLOOKUP(K16437,'Base -Receita-Despesa'!$B:$AS,1,FALSE)</f>
        <v>Materiais</v>
      </c>
    </row>
    <row r="16438" spans="1:12" x14ac:dyDescent="0.3">
      <c r="A16438" s="82" t="str">
        <f t="shared" si="514"/>
        <v>2019</v>
      </c>
      <c r="B16438" s="260" t="s">
        <v>2228</v>
      </c>
      <c r="C16438" s="261" t="s">
        <v>138</v>
      </c>
      <c r="D16438" s="74" t="str">
        <f t="shared" si="513"/>
        <v>dez/2019</v>
      </c>
      <c r="E16438" s="264">
        <v>43808</v>
      </c>
      <c r="F16438" s="260">
        <v>21977</v>
      </c>
      <c r="G16438" s="260" t="s">
        <v>2229</v>
      </c>
      <c r="H16438" s="265" t="s">
        <v>1535</v>
      </c>
      <c r="I16438" s="265" t="s">
        <v>2182</v>
      </c>
      <c r="J16438" s="286">
        <v>-566.4</v>
      </c>
      <c r="K16438" s="83" t="str">
        <f>IFERROR(IFERROR(VLOOKUP(I16438,'DE-PARA'!B:D,3,0),VLOOKUP(I16438,'DE-PARA'!C:D,2,0)),"NÃO ENCONTRADO")</f>
        <v>Materiais</v>
      </c>
      <c r="L16438" s="50" t="str">
        <f>VLOOKUP(K16438,'Base -Receita-Despesa'!$B:$AS,1,FALSE)</f>
        <v>Materiais</v>
      </c>
    </row>
    <row r="16439" spans="1:12" x14ac:dyDescent="0.3">
      <c r="A16439" s="82" t="str">
        <f t="shared" si="514"/>
        <v>2019</v>
      </c>
      <c r="B16439" s="260" t="s">
        <v>2228</v>
      </c>
      <c r="C16439" s="261" t="s">
        <v>138</v>
      </c>
      <c r="D16439" s="74" t="str">
        <f t="shared" si="513"/>
        <v>dez/2019</v>
      </c>
      <c r="E16439" s="264">
        <v>43808</v>
      </c>
      <c r="F16439" s="260" t="s">
        <v>1261</v>
      </c>
      <c r="G16439" s="260" t="s">
        <v>2229</v>
      </c>
      <c r="H16439" s="265" t="s">
        <v>879</v>
      </c>
      <c r="I16439" s="265" t="s">
        <v>135</v>
      </c>
      <c r="J16439" s="286">
        <v>-9.5</v>
      </c>
      <c r="K16439" s="83" t="str">
        <f>IFERROR(IFERROR(VLOOKUP(I16439,'DE-PARA'!B:D,3,0),VLOOKUP(I16439,'DE-PARA'!C:D,2,0)),"NÃO ENCONTRADO")</f>
        <v>Outras Saídas</v>
      </c>
      <c r="L16439" s="50" t="str">
        <f>VLOOKUP(K16439,'Base -Receita-Despesa'!$B:$AS,1,FALSE)</f>
        <v>Outras Saídas</v>
      </c>
    </row>
    <row r="16440" spans="1:12" x14ac:dyDescent="0.3">
      <c r="A16440" s="82" t="str">
        <f t="shared" si="514"/>
        <v>2019</v>
      </c>
      <c r="B16440" s="260" t="s">
        <v>2228</v>
      </c>
      <c r="C16440" s="261" t="s">
        <v>138</v>
      </c>
      <c r="D16440" s="74" t="str">
        <f t="shared" si="513"/>
        <v>dez/2019</v>
      </c>
      <c r="E16440" s="264">
        <v>43808</v>
      </c>
      <c r="F16440" s="260" t="s">
        <v>1261</v>
      </c>
      <c r="G16440" s="260" t="s">
        <v>2229</v>
      </c>
      <c r="H16440" s="265" t="s">
        <v>879</v>
      </c>
      <c r="I16440" s="265" t="s">
        <v>135</v>
      </c>
      <c r="J16440" s="286">
        <v>-9.5</v>
      </c>
      <c r="K16440" s="83" t="str">
        <f>IFERROR(IFERROR(VLOOKUP(I16440,'DE-PARA'!B:D,3,0),VLOOKUP(I16440,'DE-PARA'!C:D,2,0)),"NÃO ENCONTRADO")</f>
        <v>Outras Saídas</v>
      </c>
      <c r="L16440" s="50" t="str">
        <f>VLOOKUP(K16440,'Base -Receita-Despesa'!$B:$AS,1,FALSE)</f>
        <v>Outras Saídas</v>
      </c>
    </row>
    <row r="16441" spans="1:12" x14ac:dyDescent="0.3">
      <c r="A16441" s="82" t="str">
        <f t="shared" si="514"/>
        <v>2019</v>
      </c>
      <c r="B16441" s="260" t="s">
        <v>2228</v>
      </c>
      <c r="C16441" s="261" t="s">
        <v>138</v>
      </c>
      <c r="D16441" s="74" t="str">
        <f t="shared" si="513"/>
        <v>dez/2019</v>
      </c>
      <c r="E16441" s="264">
        <v>43808</v>
      </c>
      <c r="F16441" s="260" t="s">
        <v>1261</v>
      </c>
      <c r="G16441" s="260" t="s">
        <v>2229</v>
      </c>
      <c r="H16441" s="265" t="s">
        <v>879</v>
      </c>
      <c r="I16441" s="265" t="s">
        <v>135</v>
      </c>
      <c r="J16441" s="286">
        <v>-9.5</v>
      </c>
      <c r="K16441" s="83" t="str">
        <f>IFERROR(IFERROR(VLOOKUP(I16441,'DE-PARA'!B:D,3,0),VLOOKUP(I16441,'DE-PARA'!C:D,2,0)),"NÃO ENCONTRADO")</f>
        <v>Outras Saídas</v>
      </c>
      <c r="L16441" s="50" t="str">
        <f>VLOOKUP(K16441,'Base -Receita-Despesa'!$B:$AS,1,FALSE)</f>
        <v>Outras Saídas</v>
      </c>
    </row>
    <row r="16442" spans="1:12" x14ac:dyDescent="0.3">
      <c r="A16442" s="82" t="str">
        <f t="shared" si="514"/>
        <v>2019</v>
      </c>
      <c r="B16442" s="260" t="s">
        <v>2228</v>
      </c>
      <c r="C16442" s="261" t="s">
        <v>138</v>
      </c>
      <c r="D16442" s="74" t="str">
        <f t="shared" si="513"/>
        <v>dez/2019</v>
      </c>
      <c r="E16442" s="264">
        <v>43808</v>
      </c>
      <c r="F16442" s="260" t="s">
        <v>1261</v>
      </c>
      <c r="G16442" s="260" t="s">
        <v>2229</v>
      </c>
      <c r="H16442" s="265" t="s">
        <v>879</v>
      </c>
      <c r="I16442" s="265" t="s">
        <v>135</v>
      </c>
      <c r="J16442" s="286">
        <v>-9.5</v>
      </c>
      <c r="K16442" s="83" t="str">
        <f>IFERROR(IFERROR(VLOOKUP(I16442,'DE-PARA'!B:D,3,0),VLOOKUP(I16442,'DE-PARA'!C:D,2,0)),"NÃO ENCONTRADO")</f>
        <v>Outras Saídas</v>
      </c>
      <c r="L16442" s="50" t="str">
        <f>VLOOKUP(K16442,'Base -Receita-Despesa'!$B:$AS,1,FALSE)</f>
        <v>Outras Saídas</v>
      </c>
    </row>
    <row r="16443" spans="1:12" x14ac:dyDescent="0.3">
      <c r="A16443" s="82" t="str">
        <f t="shared" si="514"/>
        <v>2019</v>
      </c>
      <c r="B16443" s="260" t="s">
        <v>2228</v>
      </c>
      <c r="C16443" s="261" t="s">
        <v>138</v>
      </c>
      <c r="D16443" s="74" t="str">
        <f t="shared" si="513"/>
        <v>dez/2019</v>
      </c>
      <c r="E16443" s="264">
        <v>43808</v>
      </c>
      <c r="F16443" s="260" t="s">
        <v>1261</v>
      </c>
      <c r="G16443" s="260" t="s">
        <v>2229</v>
      </c>
      <c r="H16443" s="265" t="s">
        <v>879</v>
      </c>
      <c r="I16443" s="265" t="s">
        <v>135</v>
      </c>
      <c r="J16443" s="286">
        <v>-9.5</v>
      </c>
      <c r="K16443" s="83" t="str">
        <f>IFERROR(IFERROR(VLOOKUP(I16443,'DE-PARA'!B:D,3,0),VLOOKUP(I16443,'DE-PARA'!C:D,2,0)),"NÃO ENCONTRADO")</f>
        <v>Outras Saídas</v>
      </c>
      <c r="L16443" s="50" t="str">
        <f>VLOOKUP(K16443,'Base -Receita-Despesa'!$B:$AS,1,FALSE)</f>
        <v>Outras Saídas</v>
      </c>
    </row>
    <row r="16444" spans="1:12" x14ac:dyDescent="0.3">
      <c r="A16444" s="82" t="str">
        <f t="shared" si="514"/>
        <v>2019</v>
      </c>
      <c r="B16444" s="260" t="s">
        <v>2228</v>
      </c>
      <c r="C16444" s="261" t="s">
        <v>138</v>
      </c>
      <c r="D16444" s="74" t="str">
        <f t="shared" si="513"/>
        <v>dez/2019</v>
      </c>
      <c r="E16444" s="264">
        <v>43808</v>
      </c>
      <c r="F16444" s="260" t="s">
        <v>1261</v>
      </c>
      <c r="G16444" s="260" t="s">
        <v>2229</v>
      </c>
      <c r="H16444" s="265" t="s">
        <v>879</v>
      </c>
      <c r="I16444" s="265" t="s">
        <v>135</v>
      </c>
      <c r="J16444" s="286">
        <v>-9.5</v>
      </c>
      <c r="K16444" s="83" t="str">
        <f>IFERROR(IFERROR(VLOOKUP(I16444,'DE-PARA'!B:D,3,0),VLOOKUP(I16444,'DE-PARA'!C:D,2,0)),"NÃO ENCONTRADO")</f>
        <v>Outras Saídas</v>
      </c>
      <c r="L16444" s="50" t="str">
        <f>VLOOKUP(K16444,'Base -Receita-Despesa'!$B:$AS,1,FALSE)</f>
        <v>Outras Saídas</v>
      </c>
    </row>
    <row r="16445" spans="1:12" x14ac:dyDescent="0.3">
      <c r="A16445" s="82" t="str">
        <f t="shared" si="514"/>
        <v>2019</v>
      </c>
      <c r="B16445" s="260" t="s">
        <v>2228</v>
      </c>
      <c r="C16445" s="261" t="s">
        <v>138</v>
      </c>
      <c r="D16445" s="74" t="str">
        <f t="shared" si="513"/>
        <v>dez/2019</v>
      </c>
      <c r="E16445" s="264">
        <v>43808</v>
      </c>
      <c r="F16445" s="260" t="s">
        <v>5016</v>
      </c>
      <c r="G16445" s="260" t="s">
        <v>2229</v>
      </c>
      <c r="H16445" s="265" t="s">
        <v>4768</v>
      </c>
      <c r="I16445" s="265" t="s">
        <v>118</v>
      </c>
      <c r="J16445" s="285">
        <v>-3952.13</v>
      </c>
      <c r="K16445" s="83" t="str">
        <f>IFERROR(IFERROR(VLOOKUP(I16445,'DE-PARA'!B:D,3,0),VLOOKUP(I16445,'DE-PARA'!C:D,2,0)),"NÃO ENCONTRADO")</f>
        <v>Serviços</v>
      </c>
      <c r="L16445" s="50" t="str">
        <f>VLOOKUP(K16445,'Base -Receita-Despesa'!$B:$AS,1,FALSE)</f>
        <v>Serviços</v>
      </c>
    </row>
    <row r="16446" spans="1:12" x14ac:dyDescent="0.3">
      <c r="A16446" s="82" t="str">
        <f t="shared" si="514"/>
        <v>2019</v>
      </c>
      <c r="B16446" s="260" t="s">
        <v>2228</v>
      </c>
      <c r="C16446" s="261" t="s">
        <v>138</v>
      </c>
      <c r="D16446" s="74" t="str">
        <f t="shared" si="513"/>
        <v>dez/2019</v>
      </c>
      <c r="E16446" s="264">
        <v>43808</v>
      </c>
      <c r="F16446" s="260" t="s">
        <v>5017</v>
      </c>
      <c r="G16446" s="260" t="s">
        <v>2229</v>
      </c>
      <c r="H16446" s="265" t="s">
        <v>4768</v>
      </c>
      <c r="I16446" s="265" t="s">
        <v>118</v>
      </c>
      <c r="J16446" s="285">
        <v>-7069.02</v>
      </c>
      <c r="K16446" s="83" t="str">
        <f>IFERROR(IFERROR(VLOOKUP(I16446,'DE-PARA'!B:D,3,0),VLOOKUP(I16446,'DE-PARA'!C:D,2,0)),"NÃO ENCONTRADO")</f>
        <v>Serviços</v>
      </c>
      <c r="L16446" s="50" t="str">
        <f>VLOOKUP(K16446,'Base -Receita-Despesa'!$B:$AS,1,FALSE)</f>
        <v>Serviços</v>
      </c>
    </row>
    <row r="16447" spans="1:12" x14ac:dyDescent="0.3">
      <c r="A16447" s="82" t="str">
        <f t="shared" si="514"/>
        <v>2019</v>
      </c>
      <c r="B16447" s="260" t="s">
        <v>2228</v>
      </c>
      <c r="C16447" s="261" t="s">
        <v>138</v>
      </c>
      <c r="D16447" s="74" t="str">
        <f t="shared" si="513"/>
        <v>dez/2019</v>
      </c>
      <c r="E16447" s="264">
        <v>43808</v>
      </c>
      <c r="F16447" s="260" t="s">
        <v>5018</v>
      </c>
      <c r="G16447" s="260" t="s">
        <v>2229</v>
      </c>
      <c r="H16447" s="265" t="s">
        <v>4736</v>
      </c>
      <c r="I16447" s="265" t="s">
        <v>179</v>
      </c>
      <c r="J16447" s="286">
        <v>-232.5</v>
      </c>
      <c r="K16447" s="83" t="str">
        <f>IFERROR(IFERROR(VLOOKUP(I16447,'DE-PARA'!B:D,3,0),VLOOKUP(I16447,'DE-PARA'!C:D,2,0)),"NÃO ENCONTRADO")</f>
        <v>Serviços</v>
      </c>
      <c r="L16447" s="50" t="str">
        <f>VLOOKUP(K16447,'Base -Receita-Despesa'!$B:$AS,1,FALSE)</f>
        <v>Serviços</v>
      </c>
    </row>
    <row r="16448" spans="1:12" x14ac:dyDescent="0.3">
      <c r="A16448" s="82" t="str">
        <f t="shared" si="514"/>
        <v>2019</v>
      </c>
      <c r="B16448" s="260" t="s">
        <v>2228</v>
      </c>
      <c r="C16448" s="261" t="s">
        <v>138</v>
      </c>
      <c r="D16448" s="74" t="str">
        <f t="shared" si="513"/>
        <v>dez/2019</v>
      </c>
      <c r="E16448" s="264">
        <v>43808</v>
      </c>
      <c r="F16448" s="260" t="s">
        <v>5019</v>
      </c>
      <c r="G16448" s="260" t="s">
        <v>2229</v>
      </c>
      <c r="H16448" s="265" t="s">
        <v>4736</v>
      </c>
      <c r="I16448" s="265" t="s">
        <v>179</v>
      </c>
      <c r="J16448" s="285">
        <v>-1225.1300000000001</v>
      </c>
      <c r="K16448" s="83" t="str">
        <f>IFERROR(IFERROR(VLOOKUP(I16448,'DE-PARA'!B:D,3,0),VLOOKUP(I16448,'DE-PARA'!C:D,2,0)),"NÃO ENCONTRADO")</f>
        <v>Serviços</v>
      </c>
      <c r="L16448" s="50" t="str">
        <f>VLOOKUP(K16448,'Base -Receita-Despesa'!$B:$AS,1,FALSE)</f>
        <v>Serviços</v>
      </c>
    </row>
    <row r="16449" spans="1:12" x14ac:dyDescent="0.3">
      <c r="A16449" s="82" t="str">
        <f t="shared" si="514"/>
        <v>2019</v>
      </c>
      <c r="B16449" s="260" t="s">
        <v>2228</v>
      </c>
      <c r="C16449" s="261" t="s">
        <v>138</v>
      </c>
      <c r="D16449" s="74" t="str">
        <f t="shared" si="513"/>
        <v>dez/2019</v>
      </c>
      <c r="E16449" s="264">
        <v>43808</v>
      </c>
      <c r="F16449" s="260" t="s">
        <v>5020</v>
      </c>
      <c r="G16449" s="260" t="s">
        <v>2229</v>
      </c>
      <c r="H16449" s="265" t="s">
        <v>4736</v>
      </c>
      <c r="I16449" s="265" t="s">
        <v>179</v>
      </c>
      <c r="J16449" s="285">
        <v>-1545.14</v>
      </c>
      <c r="K16449" s="83" t="str">
        <f>IFERROR(IFERROR(VLOOKUP(I16449,'DE-PARA'!B:D,3,0),VLOOKUP(I16449,'DE-PARA'!C:D,2,0)),"NÃO ENCONTRADO")</f>
        <v>Serviços</v>
      </c>
      <c r="L16449" s="50" t="str">
        <f>VLOOKUP(K16449,'Base -Receita-Despesa'!$B:$AS,1,FALSE)</f>
        <v>Serviços</v>
      </c>
    </row>
    <row r="16450" spans="1:12" x14ac:dyDescent="0.3">
      <c r="A16450" s="82" t="str">
        <f t="shared" si="514"/>
        <v>2019</v>
      </c>
      <c r="B16450" s="260" t="s">
        <v>2228</v>
      </c>
      <c r="C16450" s="261" t="s">
        <v>138</v>
      </c>
      <c r="D16450" s="74" t="str">
        <f t="shared" si="513"/>
        <v>dez/2019</v>
      </c>
      <c r="E16450" s="264">
        <v>43808</v>
      </c>
      <c r="F16450" s="260" t="s">
        <v>5021</v>
      </c>
      <c r="G16450" s="260" t="s">
        <v>2229</v>
      </c>
      <c r="H16450" s="265" t="s">
        <v>4736</v>
      </c>
      <c r="I16450" s="265" t="s">
        <v>179</v>
      </c>
      <c r="J16450" s="285">
        <v>-1894.35</v>
      </c>
      <c r="K16450" s="83" t="str">
        <f>IFERROR(IFERROR(VLOOKUP(I16450,'DE-PARA'!B:D,3,0),VLOOKUP(I16450,'DE-PARA'!C:D,2,0)),"NÃO ENCONTRADO")</f>
        <v>Serviços</v>
      </c>
      <c r="L16450" s="50" t="str">
        <f>VLOOKUP(K16450,'Base -Receita-Despesa'!$B:$AS,1,FALSE)</f>
        <v>Serviços</v>
      </c>
    </row>
    <row r="16451" spans="1:12" x14ac:dyDescent="0.3">
      <c r="A16451" s="82" t="str">
        <f t="shared" si="514"/>
        <v>2019</v>
      </c>
      <c r="B16451" s="260" t="s">
        <v>2228</v>
      </c>
      <c r="C16451" s="261" t="s">
        <v>138</v>
      </c>
      <c r="D16451" s="74" t="str">
        <f t="shared" si="513"/>
        <v>dez/2019</v>
      </c>
      <c r="E16451" s="264">
        <v>43808</v>
      </c>
      <c r="F16451" s="260" t="s">
        <v>5022</v>
      </c>
      <c r="G16451" s="260" t="s">
        <v>2229</v>
      </c>
      <c r="H16451" s="265" t="s">
        <v>4736</v>
      </c>
      <c r="I16451" s="265" t="s">
        <v>179</v>
      </c>
      <c r="J16451" s="285">
        <v>-1894.35</v>
      </c>
      <c r="K16451" s="83" t="str">
        <f>IFERROR(IFERROR(VLOOKUP(I16451,'DE-PARA'!B:D,3,0),VLOOKUP(I16451,'DE-PARA'!C:D,2,0)),"NÃO ENCONTRADO")</f>
        <v>Serviços</v>
      </c>
      <c r="L16451" s="50" t="str">
        <f>VLOOKUP(K16451,'Base -Receita-Despesa'!$B:$AS,1,FALSE)</f>
        <v>Serviços</v>
      </c>
    </row>
    <row r="16452" spans="1:12" x14ac:dyDescent="0.3">
      <c r="A16452" s="82" t="str">
        <f t="shared" si="514"/>
        <v>2019</v>
      </c>
      <c r="B16452" s="260" t="s">
        <v>2228</v>
      </c>
      <c r="C16452" s="261" t="s">
        <v>138</v>
      </c>
      <c r="D16452" s="74" t="str">
        <f t="shared" ref="D16452:D16515" si="515">TEXT(E16452,"mmm/aaaa")</f>
        <v>dez/2019</v>
      </c>
      <c r="E16452" s="264">
        <v>43808</v>
      </c>
      <c r="F16452" s="260" t="s">
        <v>5023</v>
      </c>
      <c r="G16452" s="260" t="s">
        <v>2229</v>
      </c>
      <c r="H16452" s="265" t="s">
        <v>4736</v>
      </c>
      <c r="I16452" s="265" t="s">
        <v>179</v>
      </c>
      <c r="J16452" s="285">
        <v>-2390.37</v>
      </c>
      <c r="K16452" s="83" t="str">
        <f>IFERROR(IFERROR(VLOOKUP(I16452,'DE-PARA'!B:D,3,0),VLOOKUP(I16452,'DE-PARA'!C:D,2,0)),"NÃO ENCONTRADO")</f>
        <v>Serviços</v>
      </c>
      <c r="L16452" s="50" t="str">
        <f>VLOOKUP(K16452,'Base -Receita-Despesa'!$B:$AS,1,FALSE)</f>
        <v>Serviços</v>
      </c>
    </row>
    <row r="16453" spans="1:12" x14ac:dyDescent="0.3">
      <c r="A16453" s="82" t="str">
        <f t="shared" si="514"/>
        <v>2019</v>
      </c>
      <c r="B16453" s="260" t="s">
        <v>2228</v>
      </c>
      <c r="C16453" s="261" t="s">
        <v>138</v>
      </c>
      <c r="D16453" s="74" t="str">
        <f t="shared" si="515"/>
        <v>dez/2019</v>
      </c>
      <c r="E16453" s="264">
        <v>43808</v>
      </c>
      <c r="F16453" s="260" t="s">
        <v>5024</v>
      </c>
      <c r="G16453" s="260" t="s">
        <v>2229</v>
      </c>
      <c r="H16453" s="265" t="s">
        <v>4736</v>
      </c>
      <c r="I16453" s="265" t="s">
        <v>179</v>
      </c>
      <c r="J16453" s="285">
        <v>-2390.37</v>
      </c>
      <c r="K16453" s="83" t="str">
        <f>IFERROR(IFERROR(VLOOKUP(I16453,'DE-PARA'!B:D,3,0),VLOOKUP(I16453,'DE-PARA'!C:D,2,0)),"NÃO ENCONTRADO")</f>
        <v>Serviços</v>
      </c>
      <c r="L16453" s="50" t="str">
        <f>VLOOKUP(K16453,'Base -Receita-Despesa'!$B:$AS,1,FALSE)</f>
        <v>Serviços</v>
      </c>
    </row>
    <row r="16454" spans="1:12" x14ac:dyDescent="0.3">
      <c r="A16454" s="82" t="str">
        <f t="shared" si="514"/>
        <v>2019</v>
      </c>
      <c r="B16454" s="260" t="s">
        <v>2228</v>
      </c>
      <c r="C16454" s="261" t="s">
        <v>138</v>
      </c>
      <c r="D16454" s="74" t="str">
        <f t="shared" si="515"/>
        <v>dez/2019</v>
      </c>
      <c r="E16454" s="264">
        <v>43808</v>
      </c>
      <c r="F16454" s="260">
        <v>5055</v>
      </c>
      <c r="G16454" s="260" t="s">
        <v>2229</v>
      </c>
      <c r="H16454" s="265" t="s">
        <v>4657</v>
      </c>
      <c r="I16454" s="265" t="s">
        <v>2181</v>
      </c>
      <c r="J16454" s="286">
        <v>-526.22</v>
      </c>
      <c r="K16454" s="83" t="str">
        <f>IFERROR(IFERROR(VLOOKUP(I16454,'DE-PARA'!B:D,3,0),VLOOKUP(I16454,'DE-PARA'!C:D,2,0)),"NÃO ENCONTRADO")</f>
        <v>Materiais</v>
      </c>
      <c r="L16454" s="50" t="str">
        <f>VLOOKUP(K16454,'Base -Receita-Despesa'!$B:$AS,1,FALSE)</f>
        <v>Materiais</v>
      </c>
    </row>
    <row r="16455" spans="1:12" x14ac:dyDescent="0.3">
      <c r="A16455" s="82" t="str">
        <f t="shared" si="514"/>
        <v>2019</v>
      </c>
      <c r="B16455" s="260" t="s">
        <v>2228</v>
      </c>
      <c r="C16455" s="261" t="s">
        <v>138</v>
      </c>
      <c r="D16455" s="74" t="str">
        <f t="shared" si="515"/>
        <v>dez/2019</v>
      </c>
      <c r="E16455" s="264">
        <v>43808</v>
      </c>
      <c r="F16455" s="260">
        <v>12793</v>
      </c>
      <c r="G16455" s="260" t="s">
        <v>2229</v>
      </c>
      <c r="H16455" s="265" t="s">
        <v>4215</v>
      </c>
      <c r="I16455" s="265" t="s">
        <v>2181</v>
      </c>
      <c r="J16455" s="286">
        <v>-644</v>
      </c>
      <c r="K16455" s="83" t="str">
        <f>IFERROR(IFERROR(VLOOKUP(I16455,'DE-PARA'!B:D,3,0),VLOOKUP(I16455,'DE-PARA'!C:D,2,0)),"NÃO ENCONTRADO")</f>
        <v>Materiais</v>
      </c>
      <c r="L16455" s="50" t="str">
        <f>VLOOKUP(K16455,'Base -Receita-Despesa'!$B:$AS,1,FALSE)</f>
        <v>Materiais</v>
      </c>
    </row>
    <row r="16456" spans="1:12" x14ac:dyDescent="0.3">
      <c r="A16456" s="82" t="str">
        <f t="shared" si="514"/>
        <v>2019</v>
      </c>
      <c r="B16456" s="260" t="s">
        <v>2228</v>
      </c>
      <c r="C16456" s="261" t="s">
        <v>138</v>
      </c>
      <c r="D16456" s="74" t="str">
        <f t="shared" si="515"/>
        <v>dez/2019</v>
      </c>
      <c r="E16456" s="264">
        <v>43808</v>
      </c>
      <c r="F16456" s="260">
        <v>2787</v>
      </c>
      <c r="G16456" s="260" t="s">
        <v>2229</v>
      </c>
      <c r="H16456" s="265" t="s">
        <v>2322</v>
      </c>
      <c r="I16456" s="265" t="s">
        <v>120</v>
      </c>
      <c r="J16456" s="285">
        <v>1289.73</v>
      </c>
      <c r="K16456" s="83" t="str">
        <f>IFERROR(IFERROR(VLOOKUP(I16456,'DE-PARA'!B:D,3,0),VLOOKUP(I16456,'DE-PARA'!C:D,2,0)),"NÃO ENCONTRADO")</f>
        <v>Serviços</v>
      </c>
      <c r="L16456" s="50" t="str">
        <f>VLOOKUP(K16456,'Base -Receita-Despesa'!$B:$AS,1,FALSE)</f>
        <v>Serviços</v>
      </c>
    </row>
    <row r="16457" spans="1:12" x14ac:dyDescent="0.3">
      <c r="A16457" s="82" t="str">
        <f t="shared" si="514"/>
        <v>2019</v>
      </c>
      <c r="B16457" s="260" t="s">
        <v>2228</v>
      </c>
      <c r="C16457" s="261" t="s">
        <v>138</v>
      </c>
      <c r="D16457" s="74" t="str">
        <f t="shared" si="515"/>
        <v>dez/2019</v>
      </c>
      <c r="E16457" s="264">
        <v>43808</v>
      </c>
      <c r="F16457" s="260" t="s">
        <v>5025</v>
      </c>
      <c r="G16457" s="260" t="s">
        <v>2229</v>
      </c>
      <c r="H16457" s="265" t="s">
        <v>4743</v>
      </c>
      <c r="I16457" s="265" t="s">
        <v>120</v>
      </c>
      <c r="J16457" s="286">
        <v>-78.03</v>
      </c>
      <c r="K16457" s="83" t="str">
        <f>IFERROR(IFERROR(VLOOKUP(I16457,'DE-PARA'!B:D,3,0),VLOOKUP(I16457,'DE-PARA'!C:D,2,0)),"NÃO ENCONTRADO")</f>
        <v>Serviços</v>
      </c>
      <c r="L16457" s="50" t="str">
        <f>VLOOKUP(K16457,'Base -Receita-Despesa'!$B:$AS,1,FALSE)</f>
        <v>Serviços</v>
      </c>
    </row>
    <row r="16458" spans="1:12" x14ac:dyDescent="0.3">
      <c r="A16458" s="82" t="str">
        <f t="shared" si="514"/>
        <v>2019</v>
      </c>
      <c r="B16458" s="260" t="s">
        <v>2228</v>
      </c>
      <c r="C16458" s="261" t="s">
        <v>138</v>
      </c>
      <c r="D16458" s="74" t="str">
        <f t="shared" si="515"/>
        <v>dez/2019</v>
      </c>
      <c r="E16458" s="264">
        <v>43808</v>
      </c>
      <c r="F16458" s="260">
        <v>2787</v>
      </c>
      <c r="G16458" s="260" t="s">
        <v>2229</v>
      </c>
      <c r="H16458" s="265" t="s">
        <v>2322</v>
      </c>
      <c r="I16458" s="265" t="s">
        <v>120</v>
      </c>
      <c r="J16458" s="285">
        <v>-1289.73</v>
      </c>
      <c r="K16458" s="83" t="str">
        <f>IFERROR(IFERROR(VLOOKUP(I16458,'DE-PARA'!B:D,3,0),VLOOKUP(I16458,'DE-PARA'!C:D,2,0)),"NÃO ENCONTRADO")</f>
        <v>Serviços</v>
      </c>
      <c r="L16458" s="50" t="str">
        <f>VLOOKUP(K16458,'Base -Receita-Despesa'!$B:$AS,1,FALSE)</f>
        <v>Serviços</v>
      </c>
    </row>
    <row r="16459" spans="1:12" x14ac:dyDescent="0.3">
      <c r="A16459" s="82" t="str">
        <f t="shared" si="514"/>
        <v>2019</v>
      </c>
      <c r="B16459" s="260" t="s">
        <v>2228</v>
      </c>
      <c r="C16459" s="261" t="s">
        <v>138</v>
      </c>
      <c r="D16459" s="74" t="str">
        <f t="shared" si="515"/>
        <v>dez/2019</v>
      </c>
      <c r="E16459" s="264">
        <v>43808</v>
      </c>
      <c r="F16459" s="260" t="s">
        <v>1070</v>
      </c>
      <c r="G16459" s="260" t="s">
        <v>2229</v>
      </c>
      <c r="H16459" s="265" t="s">
        <v>1071</v>
      </c>
      <c r="I16459" s="265" t="s">
        <v>2237</v>
      </c>
      <c r="J16459" s="285">
        <v>219552.92</v>
      </c>
      <c r="K16459" s="83" t="str">
        <f>IFERROR(IFERROR(VLOOKUP(I16459,'DE-PARA'!B:D,3,0),VLOOKUP(I16459,'DE-PARA'!C:D,2,0)),"NÃO ENCONTRADO")</f>
        <v>Entrada Conta Aplicação (+)</v>
      </c>
      <c r="L16459" s="50" t="str">
        <f>VLOOKUP(K16459,'Base -Receita-Despesa'!$B:$AS,1,FALSE)</f>
        <v>ENTRADA CONTA APLICAÇÃO (+)</v>
      </c>
    </row>
    <row r="16460" spans="1:12" x14ac:dyDescent="0.3">
      <c r="A16460" s="82" t="str">
        <f t="shared" si="514"/>
        <v>2019</v>
      </c>
      <c r="B16460" s="260" t="s">
        <v>2228</v>
      </c>
      <c r="C16460" s="261" t="s">
        <v>138</v>
      </c>
      <c r="D16460" s="74" t="str">
        <f t="shared" si="515"/>
        <v>dez/2019</v>
      </c>
      <c r="E16460" s="264">
        <v>43808</v>
      </c>
      <c r="F16460" s="260" t="s">
        <v>5026</v>
      </c>
      <c r="G16460" s="260" t="s">
        <v>2229</v>
      </c>
      <c r="H16460" s="265" t="s">
        <v>180</v>
      </c>
      <c r="I16460" s="265" t="s">
        <v>181</v>
      </c>
      <c r="J16460" s="286">
        <v>-695.5</v>
      </c>
      <c r="K16460" s="83" t="str">
        <f>IFERROR(IFERROR(VLOOKUP(I16460,'DE-PARA'!B:D,3,0),VLOOKUP(I16460,'DE-PARA'!C:D,2,0)),"NÃO ENCONTRADO")</f>
        <v>Serviços</v>
      </c>
      <c r="L16460" s="50" t="str">
        <f>VLOOKUP(K16460,'Base -Receita-Despesa'!$B:$AS,1,FALSE)</f>
        <v>Serviços</v>
      </c>
    </row>
    <row r="16461" spans="1:12" x14ac:dyDescent="0.3">
      <c r="A16461" s="82" t="str">
        <f t="shared" si="514"/>
        <v>2019</v>
      </c>
      <c r="B16461" s="260" t="s">
        <v>2228</v>
      </c>
      <c r="C16461" s="261" t="s">
        <v>138</v>
      </c>
      <c r="D16461" s="74" t="str">
        <f t="shared" si="515"/>
        <v>dez/2019</v>
      </c>
      <c r="E16461" s="264">
        <v>43808</v>
      </c>
      <c r="F16461" s="260" t="s">
        <v>5027</v>
      </c>
      <c r="G16461" s="260" t="s">
        <v>2229</v>
      </c>
      <c r="H16461" s="265" t="s">
        <v>180</v>
      </c>
      <c r="I16461" s="265" t="s">
        <v>181</v>
      </c>
      <c r="J16461" s="285">
        <v>-1177.19</v>
      </c>
      <c r="K16461" s="83" t="str">
        <f>IFERROR(IFERROR(VLOOKUP(I16461,'DE-PARA'!B:D,3,0),VLOOKUP(I16461,'DE-PARA'!C:D,2,0)),"NÃO ENCONTRADO")</f>
        <v>Serviços</v>
      </c>
      <c r="L16461" s="50" t="str">
        <f>VLOOKUP(K16461,'Base -Receita-Despesa'!$B:$AS,1,FALSE)</f>
        <v>Serviços</v>
      </c>
    </row>
    <row r="16462" spans="1:12" x14ac:dyDescent="0.3">
      <c r="A16462" s="82" t="str">
        <f t="shared" si="514"/>
        <v>2019</v>
      </c>
      <c r="B16462" s="260" t="s">
        <v>2228</v>
      </c>
      <c r="C16462" s="261" t="s">
        <v>138</v>
      </c>
      <c r="D16462" s="74" t="str">
        <f t="shared" si="515"/>
        <v>dez/2019</v>
      </c>
      <c r="E16462" s="264">
        <v>43808</v>
      </c>
      <c r="F16462" s="260" t="s">
        <v>5028</v>
      </c>
      <c r="G16462" s="260" t="s">
        <v>2229</v>
      </c>
      <c r="H16462" s="265" t="s">
        <v>4753</v>
      </c>
      <c r="I16462" s="265" t="s">
        <v>2176</v>
      </c>
      <c r="J16462" s="286">
        <v>-477.65</v>
      </c>
      <c r="K16462" s="83" t="str">
        <f>IFERROR(IFERROR(VLOOKUP(I16462,'DE-PARA'!B:D,3,0),VLOOKUP(I16462,'DE-PARA'!C:D,2,0)),"NÃO ENCONTRADO")</f>
        <v>Pessoal</v>
      </c>
      <c r="L16462" s="50" t="str">
        <f>VLOOKUP(K16462,'Base -Receita-Despesa'!$B:$AS,1,FALSE)</f>
        <v>Pessoal</v>
      </c>
    </row>
    <row r="16463" spans="1:12" x14ac:dyDescent="0.3">
      <c r="A16463" s="82" t="str">
        <f t="shared" si="514"/>
        <v>2019</v>
      </c>
      <c r="B16463" s="260" t="s">
        <v>2228</v>
      </c>
      <c r="C16463" s="261" t="s">
        <v>138</v>
      </c>
      <c r="D16463" s="74" t="str">
        <f t="shared" si="515"/>
        <v>dez/2019</v>
      </c>
      <c r="E16463" s="264">
        <v>43808</v>
      </c>
      <c r="F16463" s="260" t="s">
        <v>3080</v>
      </c>
      <c r="G16463" s="260" t="s">
        <v>2229</v>
      </c>
      <c r="H16463" s="265" t="s">
        <v>4753</v>
      </c>
      <c r="I16463" s="265" t="s">
        <v>2176</v>
      </c>
      <c r="J16463" s="286">
        <v>-925.54</v>
      </c>
      <c r="K16463" s="83" t="str">
        <f>IFERROR(IFERROR(VLOOKUP(I16463,'DE-PARA'!B:D,3,0),VLOOKUP(I16463,'DE-PARA'!C:D,2,0)),"NÃO ENCONTRADO")</f>
        <v>Pessoal</v>
      </c>
      <c r="L16463" s="50" t="str">
        <f>VLOOKUP(K16463,'Base -Receita-Despesa'!$B:$AS,1,FALSE)</f>
        <v>Pessoal</v>
      </c>
    </row>
    <row r="16464" spans="1:12" x14ac:dyDescent="0.3">
      <c r="A16464" s="82" t="str">
        <f t="shared" si="514"/>
        <v>2019</v>
      </c>
      <c r="B16464" s="260" t="s">
        <v>2228</v>
      </c>
      <c r="C16464" s="261" t="s">
        <v>138</v>
      </c>
      <c r="D16464" s="74" t="str">
        <f t="shared" si="515"/>
        <v>dez/2019</v>
      </c>
      <c r="E16464" s="264">
        <v>43808</v>
      </c>
      <c r="F16464" s="260" t="s">
        <v>5029</v>
      </c>
      <c r="G16464" s="260" t="s">
        <v>2229</v>
      </c>
      <c r="H16464" s="265" t="s">
        <v>4753</v>
      </c>
      <c r="I16464" s="265" t="s">
        <v>2176</v>
      </c>
      <c r="J16464" s="285">
        <v>-6783.39</v>
      </c>
      <c r="K16464" s="83" t="str">
        <f>IFERROR(IFERROR(VLOOKUP(I16464,'DE-PARA'!B:D,3,0),VLOOKUP(I16464,'DE-PARA'!C:D,2,0)),"NÃO ENCONTRADO")</f>
        <v>Pessoal</v>
      </c>
      <c r="L16464" s="50" t="str">
        <f>VLOOKUP(K16464,'Base -Receita-Despesa'!$B:$AS,1,FALSE)</f>
        <v>Pessoal</v>
      </c>
    </row>
    <row r="16465" spans="1:12" x14ac:dyDescent="0.3">
      <c r="A16465" s="82" t="str">
        <f t="shared" si="514"/>
        <v>2019</v>
      </c>
      <c r="B16465" s="260" t="s">
        <v>2228</v>
      </c>
      <c r="C16465" s="261" t="s">
        <v>138</v>
      </c>
      <c r="D16465" s="74" t="str">
        <f t="shared" si="515"/>
        <v>dez/2019</v>
      </c>
      <c r="E16465" s="264">
        <v>43808</v>
      </c>
      <c r="F16465" s="260" t="s">
        <v>3018</v>
      </c>
      <c r="G16465" s="260" t="s">
        <v>2229</v>
      </c>
      <c r="H16465" s="265" t="s">
        <v>4753</v>
      </c>
      <c r="I16465" s="265" t="s">
        <v>2176</v>
      </c>
      <c r="J16465" s="285">
        <v>-9270.5300000000007</v>
      </c>
      <c r="K16465" s="83" t="str">
        <f>IFERROR(IFERROR(VLOOKUP(I16465,'DE-PARA'!B:D,3,0),VLOOKUP(I16465,'DE-PARA'!C:D,2,0)),"NÃO ENCONTRADO")</f>
        <v>Pessoal</v>
      </c>
      <c r="L16465" s="50" t="str">
        <f>VLOOKUP(K16465,'Base -Receita-Despesa'!$B:$AS,1,FALSE)</f>
        <v>Pessoal</v>
      </c>
    </row>
    <row r="16466" spans="1:12" x14ac:dyDescent="0.3">
      <c r="A16466" s="82" t="str">
        <f t="shared" si="514"/>
        <v>2019</v>
      </c>
      <c r="B16466" s="260" t="s">
        <v>2228</v>
      </c>
      <c r="C16466" s="261" t="s">
        <v>138</v>
      </c>
      <c r="D16466" s="74" t="str">
        <f t="shared" si="515"/>
        <v>dez/2019</v>
      </c>
      <c r="E16466" s="264">
        <v>43808</v>
      </c>
      <c r="F16466" s="260" t="s">
        <v>5030</v>
      </c>
      <c r="G16466" s="260" t="s">
        <v>2229</v>
      </c>
      <c r="H16466" s="265" t="s">
        <v>4753</v>
      </c>
      <c r="I16466" s="265" t="s">
        <v>2176</v>
      </c>
      <c r="J16466" s="285">
        <v>-18688.29</v>
      </c>
      <c r="K16466" s="83" t="str">
        <f>IFERROR(IFERROR(VLOOKUP(I16466,'DE-PARA'!B:D,3,0),VLOOKUP(I16466,'DE-PARA'!C:D,2,0)),"NÃO ENCONTRADO")</f>
        <v>Pessoal</v>
      </c>
      <c r="L16466" s="50" t="str">
        <f>VLOOKUP(K16466,'Base -Receita-Despesa'!$B:$AS,1,FALSE)</f>
        <v>Pessoal</v>
      </c>
    </row>
    <row r="16467" spans="1:12" x14ac:dyDescent="0.3">
      <c r="A16467" s="82" t="str">
        <f t="shared" si="514"/>
        <v>2019</v>
      </c>
      <c r="B16467" s="260" t="s">
        <v>2228</v>
      </c>
      <c r="C16467" s="261" t="s">
        <v>138</v>
      </c>
      <c r="D16467" s="74" t="str">
        <f t="shared" si="515"/>
        <v>dez/2019</v>
      </c>
      <c r="E16467" s="264">
        <v>43808</v>
      </c>
      <c r="F16467" s="260" t="s">
        <v>3038</v>
      </c>
      <c r="G16467" s="260" t="s">
        <v>2229</v>
      </c>
      <c r="H16467" s="265" t="s">
        <v>4753</v>
      </c>
      <c r="I16467" s="265" t="s">
        <v>2176</v>
      </c>
      <c r="J16467" s="285">
        <v>-23043.68</v>
      </c>
      <c r="K16467" s="83" t="str">
        <f>IFERROR(IFERROR(VLOOKUP(I16467,'DE-PARA'!B:D,3,0),VLOOKUP(I16467,'DE-PARA'!C:D,2,0)),"NÃO ENCONTRADO")</f>
        <v>Pessoal</v>
      </c>
      <c r="L16467" s="50" t="str">
        <f>VLOOKUP(K16467,'Base -Receita-Despesa'!$B:$AS,1,FALSE)</f>
        <v>Pessoal</v>
      </c>
    </row>
    <row r="16468" spans="1:12" x14ac:dyDescent="0.3">
      <c r="A16468" s="82" t="str">
        <f t="shared" si="514"/>
        <v>2019</v>
      </c>
      <c r="B16468" s="260" t="s">
        <v>2228</v>
      </c>
      <c r="C16468" s="261" t="s">
        <v>138</v>
      </c>
      <c r="D16468" s="74" t="str">
        <f t="shared" si="515"/>
        <v>dez/2019</v>
      </c>
      <c r="E16468" s="264">
        <v>43808</v>
      </c>
      <c r="F16468" s="260" t="s">
        <v>5031</v>
      </c>
      <c r="G16468" s="260" t="s">
        <v>2229</v>
      </c>
      <c r="H16468" s="265" t="s">
        <v>257</v>
      </c>
      <c r="I16468" s="265" t="s">
        <v>145</v>
      </c>
      <c r="J16468" s="286">
        <v>-45.26</v>
      </c>
      <c r="K16468" s="83" t="str">
        <f>IFERROR(IFERROR(VLOOKUP(I16468,'DE-PARA'!B:D,3,0),VLOOKUP(I16468,'DE-PARA'!C:D,2,0)),"NÃO ENCONTRADO")</f>
        <v>Serviços</v>
      </c>
      <c r="L16468" s="50" t="str">
        <f>VLOOKUP(K16468,'Base -Receita-Despesa'!$B:$AS,1,FALSE)</f>
        <v>Serviços</v>
      </c>
    </row>
    <row r="16469" spans="1:12" x14ac:dyDescent="0.3">
      <c r="A16469" s="82" t="str">
        <f t="shared" si="514"/>
        <v>2019</v>
      </c>
      <c r="B16469" s="260" t="s">
        <v>2228</v>
      </c>
      <c r="C16469" s="261" t="s">
        <v>138</v>
      </c>
      <c r="D16469" s="74" t="str">
        <f t="shared" si="515"/>
        <v>dez/2019</v>
      </c>
      <c r="E16469" s="264">
        <v>43808</v>
      </c>
      <c r="F16469" s="260" t="s">
        <v>5032</v>
      </c>
      <c r="G16469" s="260" t="s">
        <v>2229</v>
      </c>
      <c r="H16469" s="265" t="s">
        <v>2392</v>
      </c>
      <c r="I16469" s="265" t="s">
        <v>145</v>
      </c>
      <c r="J16469" s="286">
        <v>-215.79</v>
      </c>
      <c r="K16469" s="83" t="str">
        <f>IFERROR(IFERROR(VLOOKUP(I16469,'DE-PARA'!B:D,3,0),VLOOKUP(I16469,'DE-PARA'!C:D,2,0)),"NÃO ENCONTRADO")</f>
        <v>Serviços</v>
      </c>
      <c r="L16469" s="50" t="str">
        <f>VLOOKUP(K16469,'Base -Receita-Despesa'!$B:$AS,1,FALSE)</f>
        <v>Serviços</v>
      </c>
    </row>
    <row r="16470" spans="1:12" x14ac:dyDescent="0.3">
      <c r="A16470" s="82" t="str">
        <f t="shared" si="514"/>
        <v>2019</v>
      </c>
      <c r="B16470" s="260" t="s">
        <v>2228</v>
      </c>
      <c r="C16470" s="261" t="s">
        <v>138</v>
      </c>
      <c r="D16470" s="74" t="str">
        <f t="shared" si="515"/>
        <v>dez/2019</v>
      </c>
      <c r="E16470" s="264">
        <v>43808</v>
      </c>
      <c r="F16470" s="260" t="s">
        <v>5033</v>
      </c>
      <c r="G16470" s="260" t="s">
        <v>2229</v>
      </c>
      <c r="H16470" s="265" t="s">
        <v>2370</v>
      </c>
      <c r="I16470" s="265" t="s">
        <v>145</v>
      </c>
      <c r="J16470" s="286">
        <v>-247.57</v>
      </c>
      <c r="K16470" s="83" t="str">
        <f>IFERROR(IFERROR(VLOOKUP(I16470,'DE-PARA'!B:D,3,0),VLOOKUP(I16470,'DE-PARA'!C:D,2,0)),"NÃO ENCONTRADO")</f>
        <v>Serviços</v>
      </c>
      <c r="L16470" s="50" t="str">
        <f>VLOOKUP(K16470,'Base -Receita-Despesa'!$B:$AS,1,FALSE)</f>
        <v>Serviços</v>
      </c>
    </row>
    <row r="16471" spans="1:12" x14ac:dyDescent="0.3">
      <c r="A16471" s="82" t="str">
        <f t="shared" si="514"/>
        <v>2019</v>
      </c>
      <c r="B16471" s="260" t="s">
        <v>2228</v>
      </c>
      <c r="C16471" s="261" t="s">
        <v>138</v>
      </c>
      <c r="D16471" s="74" t="str">
        <f t="shared" si="515"/>
        <v>dez/2019</v>
      </c>
      <c r="E16471" s="264">
        <v>43808</v>
      </c>
      <c r="F16471" s="260" t="s">
        <v>5034</v>
      </c>
      <c r="G16471" s="260" t="s">
        <v>2229</v>
      </c>
      <c r="H16471" s="265" t="s">
        <v>2370</v>
      </c>
      <c r="I16471" s="265" t="s">
        <v>145</v>
      </c>
      <c r="J16471" s="286">
        <v>-247.57</v>
      </c>
      <c r="K16471" s="83" t="str">
        <f>IFERROR(IFERROR(VLOOKUP(I16471,'DE-PARA'!B:D,3,0),VLOOKUP(I16471,'DE-PARA'!C:D,2,0)),"NÃO ENCONTRADO")</f>
        <v>Serviços</v>
      </c>
      <c r="L16471" s="50" t="str">
        <f>VLOOKUP(K16471,'Base -Receita-Despesa'!$B:$AS,1,FALSE)</f>
        <v>Serviços</v>
      </c>
    </row>
    <row r="16472" spans="1:12" x14ac:dyDescent="0.3">
      <c r="A16472" s="82" t="str">
        <f t="shared" si="514"/>
        <v>2019</v>
      </c>
      <c r="B16472" s="260" t="s">
        <v>2228</v>
      </c>
      <c r="C16472" s="261" t="s">
        <v>138</v>
      </c>
      <c r="D16472" s="74" t="str">
        <f t="shared" si="515"/>
        <v>dez/2019</v>
      </c>
      <c r="E16472" s="264">
        <v>43809</v>
      </c>
      <c r="F16472" s="260">
        <v>30578</v>
      </c>
      <c r="G16472" s="260" t="s">
        <v>2229</v>
      </c>
      <c r="H16472" s="265" t="s">
        <v>4407</v>
      </c>
      <c r="I16472" s="265" t="s">
        <v>2182</v>
      </c>
      <c r="J16472" s="286">
        <v>432</v>
      </c>
      <c r="K16472" s="83" t="str">
        <f>IFERROR(IFERROR(VLOOKUP(I16472,'DE-PARA'!B:D,3,0),VLOOKUP(I16472,'DE-PARA'!C:D,2,0)),"NÃO ENCONTRADO")</f>
        <v>Materiais</v>
      </c>
      <c r="L16472" s="50" t="str">
        <f>VLOOKUP(K16472,'Base -Receita-Despesa'!$B:$AS,1,FALSE)</f>
        <v>Materiais</v>
      </c>
    </row>
    <row r="16473" spans="1:12" x14ac:dyDescent="0.3">
      <c r="A16473" s="82" t="str">
        <f t="shared" si="514"/>
        <v>2019</v>
      </c>
      <c r="B16473" s="260" t="s">
        <v>2228</v>
      </c>
      <c r="C16473" s="261" t="s">
        <v>138</v>
      </c>
      <c r="D16473" s="74" t="str">
        <f t="shared" si="515"/>
        <v>dez/2019</v>
      </c>
      <c r="E16473" s="264">
        <v>43809</v>
      </c>
      <c r="F16473" s="260">
        <v>101275</v>
      </c>
      <c r="G16473" s="260" t="s">
        <v>2229</v>
      </c>
      <c r="H16473" s="265" t="s">
        <v>528</v>
      </c>
      <c r="I16473" s="265" t="s">
        <v>2182</v>
      </c>
      <c r="J16473" s="286">
        <v>-243.97</v>
      </c>
      <c r="K16473" s="83" t="str">
        <f>IFERROR(IFERROR(VLOOKUP(I16473,'DE-PARA'!B:D,3,0),VLOOKUP(I16473,'DE-PARA'!C:D,2,0)),"NÃO ENCONTRADO")</f>
        <v>Materiais</v>
      </c>
      <c r="L16473" s="50" t="str">
        <f>VLOOKUP(K16473,'Base -Receita-Despesa'!$B:$AS,1,FALSE)</f>
        <v>Materiais</v>
      </c>
    </row>
    <row r="16474" spans="1:12" x14ac:dyDescent="0.3">
      <c r="A16474" s="82" t="str">
        <f t="shared" si="514"/>
        <v>2019</v>
      </c>
      <c r="B16474" s="260" t="s">
        <v>2228</v>
      </c>
      <c r="C16474" s="261" t="s">
        <v>138</v>
      </c>
      <c r="D16474" s="74" t="str">
        <f t="shared" si="515"/>
        <v>dez/2019</v>
      </c>
      <c r="E16474" s="264">
        <v>43809</v>
      </c>
      <c r="F16474" s="260">
        <v>41300</v>
      </c>
      <c r="G16474" s="260" t="s">
        <v>2229</v>
      </c>
      <c r="H16474" s="265" t="s">
        <v>4469</v>
      </c>
      <c r="I16474" s="265" t="s">
        <v>2182</v>
      </c>
      <c r="J16474" s="286">
        <v>-316</v>
      </c>
      <c r="K16474" s="83" t="str">
        <f>IFERROR(IFERROR(VLOOKUP(I16474,'DE-PARA'!B:D,3,0),VLOOKUP(I16474,'DE-PARA'!C:D,2,0)),"NÃO ENCONTRADO")</f>
        <v>Materiais</v>
      </c>
      <c r="L16474" s="50" t="str">
        <f>VLOOKUP(K16474,'Base -Receita-Despesa'!$B:$AS,1,FALSE)</f>
        <v>Materiais</v>
      </c>
    </row>
    <row r="16475" spans="1:12" x14ac:dyDescent="0.3">
      <c r="A16475" s="82" t="str">
        <f t="shared" si="514"/>
        <v>2019</v>
      </c>
      <c r="B16475" s="260" t="s">
        <v>2228</v>
      </c>
      <c r="C16475" s="261" t="s">
        <v>138</v>
      </c>
      <c r="D16475" s="74" t="str">
        <f t="shared" si="515"/>
        <v>dez/2019</v>
      </c>
      <c r="E16475" s="264">
        <v>43809</v>
      </c>
      <c r="F16475" s="260">
        <v>30731</v>
      </c>
      <c r="G16475" s="260" t="s">
        <v>2229</v>
      </c>
      <c r="H16475" s="265" t="s">
        <v>4407</v>
      </c>
      <c r="I16475" s="265" t="s">
        <v>2182</v>
      </c>
      <c r="J16475" s="286">
        <v>-383</v>
      </c>
      <c r="K16475" s="83" t="str">
        <f>IFERROR(IFERROR(VLOOKUP(I16475,'DE-PARA'!B:D,3,0),VLOOKUP(I16475,'DE-PARA'!C:D,2,0)),"NÃO ENCONTRADO")</f>
        <v>Materiais</v>
      </c>
      <c r="L16475" s="50" t="str">
        <f>VLOOKUP(K16475,'Base -Receita-Despesa'!$B:$AS,1,FALSE)</f>
        <v>Materiais</v>
      </c>
    </row>
    <row r="16476" spans="1:12" x14ac:dyDescent="0.3">
      <c r="A16476" s="82" t="str">
        <f t="shared" si="514"/>
        <v>2019</v>
      </c>
      <c r="B16476" s="260" t="s">
        <v>2228</v>
      </c>
      <c r="C16476" s="261" t="s">
        <v>138</v>
      </c>
      <c r="D16476" s="74" t="str">
        <f t="shared" si="515"/>
        <v>dez/2019</v>
      </c>
      <c r="E16476" s="264">
        <v>43809</v>
      </c>
      <c r="F16476" s="260">
        <v>30578</v>
      </c>
      <c r="G16476" s="260" t="s">
        <v>2229</v>
      </c>
      <c r="H16476" s="265" t="s">
        <v>4407</v>
      </c>
      <c r="I16476" s="265" t="s">
        <v>2182</v>
      </c>
      <c r="J16476" s="286">
        <v>-432</v>
      </c>
      <c r="K16476" s="83" t="str">
        <f>IFERROR(IFERROR(VLOOKUP(I16476,'DE-PARA'!B:D,3,0),VLOOKUP(I16476,'DE-PARA'!C:D,2,0)),"NÃO ENCONTRADO")</f>
        <v>Materiais</v>
      </c>
      <c r="L16476" s="50" t="str">
        <f>VLOOKUP(K16476,'Base -Receita-Despesa'!$B:$AS,1,FALSE)</f>
        <v>Materiais</v>
      </c>
    </row>
    <row r="16477" spans="1:12" x14ac:dyDescent="0.3">
      <c r="A16477" s="82" t="str">
        <f t="shared" si="514"/>
        <v>2019</v>
      </c>
      <c r="B16477" s="260" t="s">
        <v>2228</v>
      </c>
      <c r="C16477" s="261" t="s">
        <v>138</v>
      </c>
      <c r="D16477" s="74" t="str">
        <f t="shared" si="515"/>
        <v>dez/2019</v>
      </c>
      <c r="E16477" s="264">
        <v>43809</v>
      </c>
      <c r="F16477" s="260">
        <v>30578</v>
      </c>
      <c r="G16477" s="260" t="s">
        <v>2229</v>
      </c>
      <c r="H16477" s="265" t="s">
        <v>4407</v>
      </c>
      <c r="I16477" s="265" t="s">
        <v>2182</v>
      </c>
      <c r="J16477" s="286">
        <v>-432</v>
      </c>
      <c r="K16477" s="83" t="str">
        <f>IFERROR(IFERROR(VLOOKUP(I16477,'DE-PARA'!B:D,3,0),VLOOKUP(I16477,'DE-PARA'!C:D,2,0)),"NÃO ENCONTRADO")</f>
        <v>Materiais</v>
      </c>
      <c r="L16477" s="50" t="str">
        <f>VLOOKUP(K16477,'Base -Receita-Despesa'!$B:$AS,1,FALSE)</f>
        <v>Materiais</v>
      </c>
    </row>
    <row r="16478" spans="1:12" x14ac:dyDescent="0.3">
      <c r="A16478" s="82" t="str">
        <f t="shared" si="514"/>
        <v>2019</v>
      </c>
      <c r="B16478" s="260" t="s">
        <v>2228</v>
      </c>
      <c r="C16478" s="261" t="s">
        <v>138</v>
      </c>
      <c r="D16478" s="74" t="str">
        <f t="shared" si="515"/>
        <v>dez/2019</v>
      </c>
      <c r="E16478" s="264">
        <v>43809</v>
      </c>
      <c r="F16478" s="260">
        <v>102065</v>
      </c>
      <c r="G16478" s="260" t="s">
        <v>2229</v>
      </c>
      <c r="H16478" s="265" t="s">
        <v>528</v>
      </c>
      <c r="I16478" s="265" t="s">
        <v>2182</v>
      </c>
      <c r="J16478" s="285">
        <v>-5644.32</v>
      </c>
      <c r="K16478" s="83" t="str">
        <f>IFERROR(IFERROR(VLOOKUP(I16478,'DE-PARA'!B:D,3,0),VLOOKUP(I16478,'DE-PARA'!C:D,2,0)),"NÃO ENCONTRADO")</f>
        <v>Materiais</v>
      </c>
      <c r="L16478" s="50" t="str">
        <f>VLOOKUP(K16478,'Base -Receita-Despesa'!$B:$AS,1,FALSE)</f>
        <v>Materiais</v>
      </c>
    </row>
    <row r="16479" spans="1:12" x14ac:dyDescent="0.3">
      <c r="A16479" s="82" t="str">
        <f t="shared" si="514"/>
        <v>2019</v>
      </c>
      <c r="B16479" s="260" t="s">
        <v>2228</v>
      </c>
      <c r="C16479" s="261" t="s">
        <v>138</v>
      </c>
      <c r="D16479" s="74" t="str">
        <f t="shared" si="515"/>
        <v>dez/2019</v>
      </c>
      <c r="E16479" s="264">
        <v>43809</v>
      </c>
      <c r="F16479" s="260" t="s">
        <v>1261</v>
      </c>
      <c r="G16479" s="260" t="s">
        <v>2229</v>
      </c>
      <c r="H16479" s="265" t="s">
        <v>879</v>
      </c>
      <c r="I16479" s="265" t="s">
        <v>135</v>
      </c>
      <c r="J16479" s="286">
        <v>-9.5</v>
      </c>
      <c r="K16479" s="83" t="str">
        <f>IFERROR(IFERROR(VLOOKUP(I16479,'DE-PARA'!B:D,3,0),VLOOKUP(I16479,'DE-PARA'!C:D,2,0)),"NÃO ENCONTRADO")</f>
        <v>Outras Saídas</v>
      </c>
      <c r="L16479" s="50" t="str">
        <f>VLOOKUP(K16479,'Base -Receita-Despesa'!$B:$AS,1,FALSE)</f>
        <v>Outras Saídas</v>
      </c>
    </row>
    <row r="16480" spans="1:12" x14ac:dyDescent="0.3">
      <c r="A16480" s="82" t="str">
        <f t="shared" si="514"/>
        <v>2019</v>
      </c>
      <c r="B16480" s="260" t="s">
        <v>2228</v>
      </c>
      <c r="C16480" s="261" t="s">
        <v>138</v>
      </c>
      <c r="D16480" s="74" t="str">
        <f t="shared" si="515"/>
        <v>dez/2019</v>
      </c>
      <c r="E16480" s="264">
        <v>43809</v>
      </c>
      <c r="F16480" s="260" t="s">
        <v>1261</v>
      </c>
      <c r="G16480" s="260" t="s">
        <v>2229</v>
      </c>
      <c r="H16480" s="265" t="s">
        <v>879</v>
      </c>
      <c r="I16480" s="265" t="s">
        <v>135</v>
      </c>
      <c r="J16480" s="286">
        <v>-9.5</v>
      </c>
      <c r="K16480" s="83" t="str">
        <f>IFERROR(IFERROR(VLOOKUP(I16480,'DE-PARA'!B:D,3,0),VLOOKUP(I16480,'DE-PARA'!C:D,2,0)),"NÃO ENCONTRADO")</f>
        <v>Outras Saídas</v>
      </c>
      <c r="L16480" s="50" t="str">
        <f>VLOOKUP(K16480,'Base -Receita-Despesa'!$B:$AS,1,FALSE)</f>
        <v>Outras Saídas</v>
      </c>
    </row>
    <row r="16481" spans="1:12" x14ac:dyDescent="0.3">
      <c r="A16481" s="82" t="str">
        <f t="shared" si="514"/>
        <v>2019</v>
      </c>
      <c r="B16481" s="260" t="s">
        <v>2228</v>
      </c>
      <c r="C16481" s="261" t="s">
        <v>138</v>
      </c>
      <c r="D16481" s="74" t="str">
        <f t="shared" si="515"/>
        <v>dez/2019</v>
      </c>
      <c r="E16481" s="264">
        <v>43809</v>
      </c>
      <c r="F16481" s="260" t="s">
        <v>1261</v>
      </c>
      <c r="G16481" s="260" t="s">
        <v>2229</v>
      </c>
      <c r="H16481" s="265" t="s">
        <v>879</v>
      </c>
      <c r="I16481" s="265" t="s">
        <v>135</v>
      </c>
      <c r="J16481" s="286">
        <v>-9.5</v>
      </c>
      <c r="K16481" s="83" t="str">
        <f>IFERROR(IFERROR(VLOOKUP(I16481,'DE-PARA'!B:D,3,0),VLOOKUP(I16481,'DE-PARA'!C:D,2,0)),"NÃO ENCONTRADO")</f>
        <v>Outras Saídas</v>
      </c>
      <c r="L16481" s="50" t="str">
        <f>VLOOKUP(K16481,'Base -Receita-Despesa'!$B:$AS,1,FALSE)</f>
        <v>Outras Saídas</v>
      </c>
    </row>
    <row r="16482" spans="1:12" x14ac:dyDescent="0.3">
      <c r="A16482" s="82" t="str">
        <f t="shared" si="514"/>
        <v>2019</v>
      </c>
      <c r="B16482" s="260" t="s">
        <v>2228</v>
      </c>
      <c r="C16482" s="261" t="s">
        <v>138</v>
      </c>
      <c r="D16482" s="74" t="str">
        <f t="shared" si="515"/>
        <v>dez/2019</v>
      </c>
      <c r="E16482" s="264">
        <v>43809</v>
      </c>
      <c r="F16482" s="260" t="s">
        <v>1261</v>
      </c>
      <c r="G16482" s="260" t="s">
        <v>2229</v>
      </c>
      <c r="H16482" s="265" t="s">
        <v>879</v>
      </c>
      <c r="I16482" s="265" t="s">
        <v>135</v>
      </c>
      <c r="J16482" s="286">
        <v>-9.5</v>
      </c>
      <c r="K16482" s="83" t="str">
        <f>IFERROR(IFERROR(VLOOKUP(I16482,'DE-PARA'!B:D,3,0),VLOOKUP(I16482,'DE-PARA'!C:D,2,0)),"NÃO ENCONTRADO")</f>
        <v>Outras Saídas</v>
      </c>
      <c r="L16482" s="50" t="str">
        <f>VLOOKUP(K16482,'Base -Receita-Despesa'!$B:$AS,1,FALSE)</f>
        <v>Outras Saídas</v>
      </c>
    </row>
    <row r="16483" spans="1:12" x14ac:dyDescent="0.3">
      <c r="A16483" s="82" t="str">
        <f t="shared" si="514"/>
        <v>2019</v>
      </c>
      <c r="B16483" s="260" t="s">
        <v>2228</v>
      </c>
      <c r="C16483" s="261" t="s">
        <v>138</v>
      </c>
      <c r="D16483" s="74" t="str">
        <f t="shared" si="515"/>
        <v>dez/2019</v>
      </c>
      <c r="E16483" s="264">
        <v>43809</v>
      </c>
      <c r="F16483" s="260" t="s">
        <v>1261</v>
      </c>
      <c r="G16483" s="260" t="s">
        <v>2229</v>
      </c>
      <c r="H16483" s="265" t="s">
        <v>879</v>
      </c>
      <c r="I16483" s="265" t="s">
        <v>135</v>
      </c>
      <c r="J16483" s="286">
        <v>-9.5</v>
      </c>
      <c r="K16483" s="83" t="str">
        <f>IFERROR(IFERROR(VLOOKUP(I16483,'DE-PARA'!B:D,3,0),VLOOKUP(I16483,'DE-PARA'!C:D,2,0)),"NÃO ENCONTRADO")</f>
        <v>Outras Saídas</v>
      </c>
      <c r="L16483" s="50" t="str">
        <f>VLOOKUP(K16483,'Base -Receita-Despesa'!$B:$AS,1,FALSE)</f>
        <v>Outras Saídas</v>
      </c>
    </row>
    <row r="16484" spans="1:12" x14ac:dyDescent="0.3">
      <c r="A16484" s="82" t="str">
        <f t="shared" si="514"/>
        <v>2019</v>
      </c>
      <c r="B16484" s="260" t="s">
        <v>2228</v>
      </c>
      <c r="C16484" s="261" t="s">
        <v>138</v>
      </c>
      <c r="D16484" s="74" t="str">
        <f t="shared" si="515"/>
        <v>dez/2019</v>
      </c>
      <c r="E16484" s="264">
        <v>43809</v>
      </c>
      <c r="F16484" s="260" t="s">
        <v>1261</v>
      </c>
      <c r="G16484" s="260" t="s">
        <v>2229</v>
      </c>
      <c r="H16484" s="265" t="s">
        <v>879</v>
      </c>
      <c r="I16484" s="265" t="s">
        <v>135</v>
      </c>
      <c r="J16484" s="286">
        <v>-9.5</v>
      </c>
      <c r="K16484" s="83" t="str">
        <f>IFERROR(IFERROR(VLOOKUP(I16484,'DE-PARA'!B:D,3,0),VLOOKUP(I16484,'DE-PARA'!C:D,2,0)),"NÃO ENCONTRADO")</f>
        <v>Outras Saídas</v>
      </c>
      <c r="L16484" s="50" t="str">
        <f>VLOOKUP(K16484,'Base -Receita-Despesa'!$B:$AS,1,FALSE)</f>
        <v>Outras Saídas</v>
      </c>
    </row>
    <row r="16485" spans="1:12" x14ac:dyDescent="0.3">
      <c r="A16485" s="82" t="str">
        <f t="shared" si="514"/>
        <v>2019</v>
      </c>
      <c r="B16485" s="260" t="s">
        <v>2228</v>
      </c>
      <c r="C16485" s="261" t="s">
        <v>138</v>
      </c>
      <c r="D16485" s="74" t="str">
        <f t="shared" si="515"/>
        <v>dez/2019</v>
      </c>
      <c r="E16485" s="264">
        <v>43809</v>
      </c>
      <c r="F16485" s="260" t="s">
        <v>1261</v>
      </c>
      <c r="G16485" s="260" t="s">
        <v>2229</v>
      </c>
      <c r="H16485" s="265" t="s">
        <v>879</v>
      </c>
      <c r="I16485" s="265" t="s">
        <v>135</v>
      </c>
      <c r="J16485" s="286">
        <v>-9.5</v>
      </c>
      <c r="K16485" s="83" t="str">
        <f>IFERROR(IFERROR(VLOOKUP(I16485,'DE-PARA'!B:D,3,0),VLOOKUP(I16485,'DE-PARA'!C:D,2,0)),"NÃO ENCONTRADO")</f>
        <v>Outras Saídas</v>
      </c>
      <c r="L16485" s="50" t="str">
        <f>VLOOKUP(K16485,'Base -Receita-Despesa'!$B:$AS,1,FALSE)</f>
        <v>Outras Saídas</v>
      </c>
    </row>
    <row r="16486" spans="1:12" x14ac:dyDescent="0.3">
      <c r="A16486" s="82" t="str">
        <f t="shared" si="514"/>
        <v>2019</v>
      </c>
      <c r="B16486" s="260" t="s">
        <v>2228</v>
      </c>
      <c r="C16486" s="261" t="s">
        <v>138</v>
      </c>
      <c r="D16486" s="74" t="str">
        <f t="shared" si="515"/>
        <v>dez/2019</v>
      </c>
      <c r="E16486" s="264">
        <v>43809</v>
      </c>
      <c r="F16486" s="260">
        <v>300</v>
      </c>
      <c r="G16486" s="260" t="s">
        <v>2229</v>
      </c>
      <c r="H16486" s="265" t="s">
        <v>5035</v>
      </c>
      <c r="I16486" s="265" t="s">
        <v>164</v>
      </c>
      <c r="J16486" s="285">
        <v>-7000</v>
      </c>
      <c r="K16486" s="83" t="str">
        <f>IFERROR(IFERROR(VLOOKUP(I16486,'DE-PARA'!B:D,3,0),VLOOKUP(I16486,'DE-PARA'!C:D,2,0)),"NÃO ENCONTRADO")</f>
        <v>Concessionárias (água, luz e telefone)</v>
      </c>
      <c r="L16486" s="50" t="str">
        <f>VLOOKUP(K16486,'Base -Receita-Despesa'!$B:$AS,1,FALSE)</f>
        <v>Concessionárias (água, luz e telefone)</v>
      </c>
    </row>
    <row r="16487" spans="1:12" x14ac:dyDescent="0.3">
      <c r="A16487" s="82" t="str">
        <f t="shared" si="514"/>
        <v>2019</v>
      </c>
      <c r="B16487" s="260" t="s">
        <v>2228</v>
      </c>
      <c r="C16487" s="261" t="s">
        <v>138</v>
      </c>
      <c r="D16487" s="74" t="str">
        <f t="shared" si="515"/>
        <v>dez/2019</v>
      </c>
      <c r="E16487" s="264">
        <v>43809</v>
      </c>
      <c r="F16487" s="260">
        <v>166856</v>
      </c>
      <c r="G16487" s="260" t="s">
        <v>2229</v>
      </c>
      <c r="H16487" s="265" t="s">
        <v>2390</v>
      </c>
      <c r="I16487" s="265" t="s">
        <v>562</v>
      </c>
      <c r="J16487" s="286">
        <v>-12.79</v>
      </c>
      <c r="K16487" s="83" t="str">
        <f>IFERROR(IFERROR(VLOOKUP(I16487,'DE-PARA'!B:D,3,0),VLOOKUP(I16487,'DE-PARA'!C:D,2,0)),"NÃO ENCONTRADO")</f>
        <v>Outras Saídas</v>
      </c>
      <c r="L16487" s="50" t="str">
        <f>VLOOKUP(K16487,'Base -Receita-Despesa'!$B:$AS,1,FALSE)</f>
        <v>Outras Saídas</v>
      </c>
    </row>
    <row r="16488" spans="1:12" x14ac:dyDescent="0.3">
      <c r="A16488" s="82" t="str">
        <f t="shared" si="514"/>
        <v>2019</v>
      </c>
      <c r="B16488" s="260" t="s">
        <v>2228</v>
      </c>
      <c r="C16488" s="261" t="s">
        <v>138</v>
      </c>
      <c r="D16488" s="74" t="str">
        <f t="shared" si="515"/>
        <v>dez/2019</v>
      </c>
      <c r="E16488" s="264">
        <v>43809</v>
      </c>
      <c r="F16488" s="260">
        <v>72571</v>
      </c>
      <c r="G16488" s="260" t="s">
        <v>2229</v>
      </c>
      <c r="H16488" s="265" t="s">
        <v>4383</v>
      </c>
      <c r="I16488" s="265" t="s">
        <v>562</v>
      </c>
      <c r="J16488" s="286">
        <v>-134.04</v>
      </c>
      <c r="K16488" s="83" t="str">
        <f>IFERROR(IFERROR(VLOOKUP(I16488,'DE-PARA'!B:D,3,0),VLOOKUP(I16488,'DE-PARA'!C:D,2,0)),"NÃO ENCONTRADO")</f>
        <v>Outras Saídas</v>
      </c>
      <c r="L16488" s="50" t="str">
        <f>VLOOKUP(K16488,'Base -Receita-Despesa'!$B:$AS,1,FALSE)</f>
        <v>Outras Saídas</v>
      </c>
    </row>
    <row r="16489" spans="1:12" x14ac:dyDescent="0.3">
      <c r="A16489" s="82" t="str">
        <f t="shared" si="514"/>
        <v>2019</v>
      </c>
      <c r="B16489" s="260" t="s">
        <v>2228</v>
      </c>
      <c r="C16489" s="261" t="s">
        <v>138</v>
      </c>
      <c r="D16489" s="74" t="str">
        <f t="shared" si="515"/>
        <v>dez/2019</v>
      </c>
      <c r="E16489" s="264">
        <v>43809</v>
      </c>
      <c r="F16489" s="260">
        <v>14875</v>
      </c>
      <c r="G16489" s="260" t="s">
        <v>2229</v>
      </c>
      <c r="H16489" s="265" t="s">
        <v>4507</v>
      </c>
      <c r="I16489" s="265" t="s">
        <v>562</v>
      </c>
      <c r="J16489" s="286">
        <v>-498.89</v>
      </c>
      <c r="K16489" s="83" t="str">
        <f>IFERROR(IFERROR(VLOOKUP(I16489,'DE-PARA'!B:D,3,0),VLOOKUP(I16489,'DE-PARA'!C:D,2,0)),"NÃO ENCONTRADO")</f>
        <v>Outras Saídas</v>
      </c>
      <c r="L16489" s="50" t="str">
        <f>VLOOKUP(K16489,'Base -Receita-Despesa'!$B:$AS,1,FALSE)</f>
        <v>Outras Saídas</v>
      </c>
    </row>
    <row r="16490" spans="1:12" x14ac:dyDescent="0.3">
      <c r="A16490" s="82" t="str">
        <f t="shared" ref="A16490:A16553" si="516">IF(K16490="NÃO ENCONTRADO",0,RIGHT(D16490,4))</f>
        <v>2019</v>
      </c>
      <c r="B16490" s="260" t="s">
        <v>2228</v>
      </c>
      <c r="C16490" s="261" t="s">
        <v>138</v>
      </c>
      <c r="D16490" s="74" t="str">
        <f t="shared" si="515"/>
        <v>dez/2019</v>
      </c>
      <c r="E16490" s="264">
        <v>43809</v>
      </c>
      <c r="F16490" s="260" t="s">
        <v>5036</v>
      </c>
      <c r="G16490" s="260" t="s">
        <v>2229</v>
      </c>
      <c r="H16490" s="265" t="s">
        <v>4768</v>
      </c>
      <c r="I16490" s="265" t="s">
        <v>118</v>
      </c>
      <c r="J16490" s="285">
        <v>-10860.18</v>
      </c>
      <c r="K16490" s="83" t="str">
        <f>IFERROR(IFERROR(VLOOKUP(I16490,'DE-PARA'!B:D,3,0),VLOOKUP(I16490,'DE-PARA'!C:D,2,0)),"NÃO ENCONTRADO")</f>
        <v>Serviços</v>
      </c>
      <c r="L16490" s="50" t="str">
        <f>VLOOKUP(K16490,'Base -Receita-Despesa'!$B:$AS,1,FALSE)</f>
        <v>Serviços</v>
      </c>
    </row>
    <row r="16491" spans="1:12" x14ac:dyDescent="0.3">
      <c r="A16491" s="82" t="str">
        <f t="shared" si="516"/>
        <v>2019</v>
      </c>
      <c r="B16491" s="260" t="s">
        <v>2228</v>
      </c>
      <c r="C16491" s="261" t="s">
        <v>138</v>
      </c>
      <c r="D16491" s="74" t="str">
        <f t="shared" si="515"/>
        <v>dez/2019</v>
      </c>
      <c r="E16491" s="264">
        <v>43809</v>
      </c>
      <c r="F16491" s="260" t="s">
        <v>5037</v>
      </c>
      <c r="G16491" s="260" t="s">
        <v>2229</v>
      </c>
      <c r="H16491" s="265" t="s">
        <v>4736</v>
      </c>
      <c r="I16491" s="265" t="s">
        <v>179</v>
      </c>
      <c r="J16491" s="285">
        <v>-2827.31</v>
      </c>
      <c r="K16491" s="83" t="str">
        <f>IFERROR(IFERROR(VLOOKUP(I16491,'DE-PARA'!B:D,3,0),VLOOKUP(I16491,'DE-PARA'!C:D,2,0)),"NÃO ENCONTRADO")</f>
        <v>Serviços</v>
      </c>
      <c r="L16491" s="50" t="str">
        <f>VLOOKUP(K16491,'Base -Receita-Despesa'!$B:$AS,1,FALSE)</f>
        <v>Serviços</v>
      </c>
    </row>
    <row r="16492" spans="1:12" x14ac:dyDescent="0.3">
      <c r="A16492" s="82" t="str">
        <f t="shared" si="516"/>
        <v>2019</v>
      </c>
      <c r="B16492" s="260" t="s">
        <v>2228</v>
      </c>
      <c r="C16492" s="261" t="s">
        <v>138</v>
      </c>
      <c r="D16492" s="74" t="str">
        <f t="shared" si="515"/>
        <v>dez/2019</v>
      </c>
      <c r="E16492" s="264">
        <v>43809</v>
      </c>
      <c r="F16492" s="260" t="s">
        <v>5038</v>
      </c>
      <c r="G16492" s="260" t="s">
        <v>2229</v>
      </c>
      <c r="H16492" s="265" t="s">
        <v>4736</v>
      </c>
      <c r="I16492" s="265" t="s">
        <v>179</v>
      </c>
      <c r="J16492" s="285">
        <v>-4481.24</v>
      </c>
      <c r="K16492" s="83" t="str">
        <f>IFERROR(IFERROR(VLOOKUP(I16492,'DE-PARA'!B:D,3,0),VLOOKUP(I16492,'DE-PARA'!C:D,2,0)),"NÃO ENCONTRADO")</f>
        <v>Serviços</v>
      </c>
      <c r="L16492" s="50" t="str">
        <f>VLOOKUP(K16492,'Base -Receita-Despesa'!$B:$AS,1,FALSE)</f>
        <v>Serviços</v>
      </c>
    </row>
    <row r="16493" spans="1:12" x14ac:dyDescent="0.3">
      <c r="A16493" s="82" t="str">
        <f t="shared" si="516"/>
        <v>2019</v>
      </c>
      <c r="B16493" s="260" t="s">
        <v>2228</v>
      </c>
      <c r="C16493" s="261" t="s">
        <v>138</v>
      </c>
      <c r="D16493" s="74" t="str">
        <f t="shared" si="515"/>
        <v>dez/2019</v>
      </c>
      <c r="E16493" s="264">
        <v>43809</v>
      </c>
      <c r="F16493" s="260">
        <v>72571</v>
      </c>
      <c r="G16493" s="260" t="s">
        <v>2229</v>
      </c>
      <c r="H16493" s="265" t="s">
        <v>4383</v>
      </c>
      <c r="I16493" s="265" t="s">
        <v>2183</v>
      </c>
      <c r="J16493" s="285">
        <v>-5508.83</v>
      </c>
      <c r="K16493" s="83" t="str">
        <f>IFERROR(IFERROR(VLOOKUP(I16493,'DE-PARA'!B:D,3,0),VLOOKUP(I16493,'DE-PARA'!C:D,2,0)),"NÃO ENCONTRADO")</f>
        <v>Materiais</v>
      </c>
      <c r="L16493" s="50" t="str">
        <f>VLOOKUP(K16493,'Base -Receita-Despesa'!$B:$AS,1,FALSE)</f>
        <v>Materiais</v>
      </c>
    </row>
    <row r="16494" spans="1:12" x14ac:dyDescent="0.3">
      <c r="A16494" s="82" t="str">
        <f t="shared" si="516"/>
        <v>2019</v>
      </c>
      <c r="B16494" s="260" t="s">
        <v>2228</v>
      </c>
      <c r="C16494" s="261" t="s">
        <v>138</v>
      </c>
      <c r="D16494" s="74" t="str">
        <f t="shared" si="515"/>
        <v>dez/2019</v>
      </c>
      <c r="E16494" s="264">
        <v>43809</v>
      </c>
      <c r="F16494" s="260">
        <v>101975</v>
      </c>
      <c r="G16494" s="260" t="s">
        <v>2229</v>
      </c>
      <c r="H16494" s="265" t="s">
        <v>528</v>
      </c>
      <c r="I16494" s="265" t="s">
        <v>2181</v>
      </c>
      <c r="J16494" s="285">
        <v>-1664.66</v>
      </c>
      <c r="K16494" s="83" t="str">
        <f>IFERROR(IFERROR(VLOOKUP(I16494,'DE-PARA'!B:D,3,0),VLOOKUP(I16494,'DE-PARA'!C:D,2,0)),"NÃO ENCONTRADO")</f>
        <v>Materiais</v>
      </c>
      <c r="L16494" s="50" t="str">
        <f>VLOOKUP(K16494,'Base -Receita-Despesa'!$B:$AS,1,FALSE)</f>
        <v>Materiais</v>
      </c>
    </row>
    <row r="16495" spans="1:12" x14ac:dyDescent="0.3">
      <c r="A16495" s="82" t="str">
        <f t="shared" si="516"/>
        <v>2019</v>
      </c>
      <c r="B16495" s="260" t="s">
        <v>2228</v>
      </c>
      <c r="C16495" s="261" t="s">
        <v>138</v>
      </c>
      <c r="D16495" s="74" t="str">
        <f t="shared" si="515"/>
        <v>dez/2019</v>
      </c>
      <c r="E16495" s="264">
        <v>43809</v>
      </c>
      <c r="F16495" s="260">
        <v>825183</v>
      </c>
      <c r="G16495" s="260" t="s">
        <v>2330</v>
      </c>
      <c r="H16495" s="265" t="s">
        <v>4582</v>
      </c>
      <c r="I16495" s="265" t="s">
        <v>2181</v>
      </c>
      <c r="J16495" s="285">
        <v>-4069.76</v>
      </c>
      <c r="K16495" s="83" t="str">
        <f>IFERROR(IFERROR(VLOOKUP(I16495,'DE-PARA'!B:D,3,0),VLOOKUP(I16495,'DE-PARA'!C:D,2,0)),"NÃO ENCONTRADO")</f>
        <v>Materiais</v>
      </c>
      <c r="L16495" s="50" t="str">
        <f>VLOOKUP(K16495,'Base -Receita-Despesa'!$B:$AS,1,FALSE)</f>
        <v>Materiais</v>
      </c>
    </row>
    <row r="16496" spans="1:12" x14ac:dyDescent="0.3">
      <c r="A16496" s="82" t="str">
        <f t="shared" si="516"/>
        <v>2019</v>
      </c>
      <c r="B16496" s="260" t="s">
        <v>2228</v>
      </c>
      <c r="C16496" s="261" t="s">
        <v>138</v>
      </c>
      <c r="D16496" s="74" t="str">
        <f t="shared" si="515"/>
        <v>dez/2019</v>
      </c>
      <c r="E16496" s="264">
        <v>43809</v>
      </c>
      <c r="F16496" s="260">
        <v>100986</v>
      </c>
      <c r="G16496" s="260" t="s">
        <v>2229</v>
      </c>
      <c r="H16496" s="265" t="s">
        <v>528</v>
      </c>
      <c r="I16496" s="265" t="s">
        <v>2181</v>
      </c>
      <c r="J16496" s="285">
        <v>-5207.5</v>
      </c>
      <c r="K16496" s="83" t="str">
        <f>IFERROR(IFERROR(VLOOKUP(I16496,'DE-PARA'!B:D,3,0),VLOOKUP(I16496,'DE-PARA'!C:D,2,0)),"NÃO ENCONTRADO")</f>
        <v>Materiais</v>
      </c>
      <c r="L16496" s="50" t="str">
        <f>VLOOKUP(K16496,'Base -Receita-Despesa'!$B:$AS,1,FALSE)</f>
        <v>Materiais</v>
      </c>
    </row>
    <row r="16497" spans="1:12" x14ac:dyDescent="0.3">
      <c r="A16497" s="82" t="str">
        <f t="shared" si="516"/>
        <v>2019</v>
      </c>
      <c r="B16497" s="260" t="s">
        <v>2228</v>
      </c>
      <c r="C16497" s="261" t="s">
        <v>138</v>
      </c>
      <c r="D16497" s="74" t="str">
        <f t="shared" si="515"/>
        <v>dez/2019</v>
      </c>
      <c r="E16497" s="264">
        <v>43809</v>
      </c>
      <c r="F16497" s="260">
        <v>46001</v>
      </c>
      <c r="G16497" s="260" t="s">
        <v>2229</v>
      </c>
      <c r="H16497" s="265" t="s">
        <v>2317</v>
      </c>
      <c r="I16497" s="265" t="s">
        <v>846</v>
      </c>
      <c r="J16497" s="286">
        <v>-64</v>
      </c>
      <c r="K16497" s="83" t="str">
        <f>IFERROR(IFERROR(VLOOKUP(I16497,'DE-PARA'!B:D,3,0),VLOOKUP(I16497,'DE-PARA'!C:D,2,0)),"NÃO ENCONTRADO")</f>
        <v>Pessoal</v>
      </c>
      <c r="L16497" s="50" t="str">
        <f>VLOOKUP(K16497,'Base -Receita-Despesa'!$B:$AS,1,FALSE)</f>
        <v>Pessoal</v>
      </c>
    </row>
    <row r="16498" spans="1:12" x14ac:dyDescent="0.3">
      <c r="A16498" s="82" t="str">
        <f t="shared" si="516"/>
        <v>2019</v>
      </c>
      <c r="B16498" s="260" t="s">
        <v>2228</v>
      </c>
      <c r="C16498" s="261" t="s">
        <v>138</v>
      </c>
      <c r="D16498" s="74" t="str">
        <f t="shared" si="515"/>
        <v>dez/2019</v>
      </c>
      <c r="E16498" s="264">
        <v>43809</v>
      </c>
      <c r="F16498" s="260">
        <v>2787</v>
      </c>
      <c r="G16498" s="260" t="s">
        <v>2229</v>
      </c>
      <c r="H16498" s="265" t="s">
        <v>2322</v>
      </c>
      <c r="I16498" s="265" t="s">
        <v>120</v>
      </c>
      <c r="J16498" s="285">
        <v>-1289.73</v>
      </c>
      <c r="K16498" s="83" t="str">
        <f>IFERROR(IFERROR(VLOOKUP(I16498,'DE-PARA'!B:D,3,0),VLOOKUP(I16498,'DE-PARA'!C:D,2,0)),"NÃO ENCONTRADO")</f>
        <v>Serviços</v>
      </c>
      <c r="L16498" s="50" t="str">
        <f>VLOOKUP(K16498,'Base -Receita-Despesa'!$B:$AS,1,FALSE)</f>
        <v>Serviços</v>
      </c>
    </row>
    <row r="16499" spans="1:12" x14ac:dyDescent="0.3">
      <c r="A16499" s="82" t="str">
        <f t="shared" si="516"/>
        <v>2019</v>
      </c>
      <c r="B16499" s="260" t="s">
        <v>2228</v>
      </c>
      <c r="C16499" s="261" t="s">
        <v>138</v>
      </c>
      <c r="D16499" s="74" t="str">
        <f t="shared" si="515"/>
        <v>dez/2019</v>
      </c>
      <c r="E16499" s="264">
        <v>43809</v>
      </c>
      <c r="F16499" s="260">
        <v>14875</v>
      </c>
      <c r="G16499" s="260" t="s">
        <v>2229</v>
      </c>
      <c r="H16499" s="265" t="s">
        <v>4507</v>
      </c>
      <c r="I16499" s="265" t="s">
        <v>2194</v>
      </c>
      <c r="J16499" s="285">
        <v>-4469.7</v>
      </c>
      <c r="K16499" s="83" t="str">
        <f>IFERROR(IFERROR(VLOOKUP(I16499,'DE-PARA'!B:D,3,0),VLOOKUP(I16499,'DE-PARA'!C:D,2,0)),"NÃO ENCONTRADO")</f>
        <v>Materiais</v>
      </c>
      <c r="L16499" s="50" t="str">
        <f>VLOOKUP(K16499,'Base -Receita-Despesa'!$B:$AS,1,FALSE)</f>
        <v>Materiais</v>
      </c>
    </row>
    <row r="16500" spans="1:12" x14ac:dyDescent="0.3">
      <c r="A16500" s="82" t="str">
        <f t="shared" si="516"/>
        <v>2019</v>
      </c>
      <c r="B16500" s="260" t="s">
        <v>2228</v>
      </c>
      <c r="C16500" s="261" t="s">
        <v>138</v>
      </c>
      <c r="D16500" s="74" t="str">
        <f t="shared" si="515"/>
        <v>dez/2019</v>
      </c>
      <c r="E16500" s="264">
        <v>43809</v>
      </c>
      <c r="F16500" s="260" t="s">
        <v>1070</v>
      </c>
      <c r="G16500" s="260" t="s">
        <v>2229</v>
      </c>
      <c r="H16500" s="265" t="s">
        <v>1071</v>
      </c>
      <c r="I16500" s="265" t="s">
        <v>2237</v>
      </c>
      <c r="J16500" s="285">
        <v>72751.94</v>
      </c>
      <c r="K16500" s="83" t="str">
        <f>IFERROR(IFERROR(VLOOKUP(I16500,'DE-PARA'!B:D,3,0),VLOOKUP(I16500,'DE-PARA'!C:D,2,0)),"NÃO ENCONTRADO")</f>
        <v>Entrada Conta Aplicação (+)</v>
      </c>
      <c r="L16500" s="50" t="str">
        <f>VLOOKUP(K16500,'Base -Receita-Despesa'!$B:$AS,1,FALSE)</f>
        <v>ENTRADA CONTA APLICAÇÃO (+)</v>
      </c>
    </row>
    <row r="16501" spans="1:12" x14ac:dyDescent="0.3">
      <c r="A16501" s="82" t="str">
        <f t="shared" si="516"/>
        <v>2019</v>
      </c>
      <c r="B16501" s="260" t="s">
        <v>2228</v>
      </c>
      <c r="C16501" s="261" t="s">
        <v>138</v>
      </c>
      <c r="D16501" s="74" t="str">
        <f t="shared" si="515"/>
        <v>dez/2019</v>
      </c>
      <c r="E16501" s="264">
        <v>43809</v>
      </c>
      <c r="F16501" s="260" t="s">
        <v>3850</v>
      </c>
      <c r="G16501" s="260" t="s">
        <v>2229</v>
      </c>
      <c r="H16501" s="265" t="s">
        <v>4753</v>
      </c>
      <c r="I16501" s="265" t="s">
        <v>2176</v>
      </c>
      <c r="J16501" s="285">
        <v>-8208.08</v>
      </c>
      <c r="K16501" s="83" t="str">
        <f>IFERROR(IFERROR(VLOOKUP(I16501,'DE-PARA'!B:D,3,0),VLOOKUP(I16501,'DE-PARA'!C:D,2,0)),"NÃO ENCONTRADO")</f>
        <v>Pessoal</v>
      </c>
      <c r="L16501" s="50" t="str">
        <f>VLOOKUP(K16501,'Base -Receita-Despesa'!$B:$AS,1,FALSE)</f>
        <v>Pessoal</v>
      </c>
    </row>
    <row r="16502" spans="1:12" x14ac:dyDescent="0.3">
      <c r="A16502" s="82" t="str">
        <f t="shared" si="516"/>
        <v>2019</v>
      </c>
      <c r="B16502" s="260" t="s">
        <v>2228</v>
      </c>
      <c r="C16502" s="261" t="s">
        <v>138</v>
      </c>
      <c r="D16502" s="74" t="str">
        <f t="shared" si="515"/>
        <v>dez/2019</v>
      </c>
      <c r="E16502" s="264">
        <v>43809</v>
      </c>
      <c r="F16502" s="260" t="s">
        <v>5039</v>
      </c>
      <c r="G16502" s="260" t="s">
        <v>2229</v>
      </c>
      <c r="H16502" s="265" t="s">
        <v>4753</v>
      </c>
      <c r="I16502" s="265" t="s">
        <v>2176</v>
      </c>
      <c r="J16502" s="285">
        <v>-8740</v>
      </c>
      <c r="K16502" s="83" t="str">
        <f>IFERROR(IFERROR(VLOOKUP(I16502,'DE-PARA'!B:D,3,0),VLOOKUP(I16502,'DE-PARA'!C:D,2,0)),"NÃO ENCONTRADO")</f>
        <v>Pessoal</v>
      </c>
      <c r="L16502" s="50" t="str">
        <f>VLOOKUP(K16502,'Base -Receita-Despesa'!$B:$AS,1,FALSE)</f>
        <v>Pessoal</v>
      </c>
    </row>
    <row r="16503" spans="1:12" x14ac:dyDescent="0.3">
      <c r="A16503" s="82" t="str">
        <f t="shared" si="516"/>
        <v>2019</v>
      </c>
      <c r="B16503" s="260" t="s">
        <v>2228</v>
      </c>
      <c r="C16503" s="261" t="s">
        <v>138</v>
      </c>
      <c r="D16503" s="74" t="str">
        <f t="shared" si="515"/>
        <v>dez/2019</v>
      </c>
      <c r="E16503" s="264">
        <v>43809</v>
      </c>
      <c r="F16503" s="260">
        <v>166856</v>
      </c>
      <c r="G16503" s="260" t="s">
        <v>2229</v>
      </c>
      <c r="H16503" s="265" t="s">
        <v>2390</v>
      </c>
      <c r="I16503" s="265" t="s">
        <v>145</v>
      </c>
      <c r="J16503" s="286">
        <v>-629.44000000000005</v>
      </c>
      <c r="K16503" s="83" t="str">
        <f>IFERROR(IFERROR(VLOOKUP(I16503,'DE-PARA'!B:D,3,0),VLOOKUP(I16503,'DE-PARA'!C:D,2,0)),"NÃO ENCONTRADO")</f>
        <v>Serviços</v>
      </c>
      <c r="L16503" s="50" t="str">
        <f>VLOOKUP(K16503,'Base -Receita-Despesa'!$B:$AS,1,FALSE)</f>
        <v>Serviços</v>
      </c>
    </row>
    <row r="16504" spans="1:12" x14ac:dyDescent="0.3">
      <c r="A16504" s="82" t="str">
        <f t="shared" si="516"/>
        <v>2019</v>
      </c>
      <c r="B16504" s="260" t="s">
        <v>2228</v>
      </c>
      <c r="C16504" s="261" t="s">
        <v>138</v>
      </c>
      <c r="D16504" s="74" t="str">
        <f t="shared" si="515"/>
        <v>dez/2019</v>
      </c>
      <c r="E16504" s="264">
        <v>43810</v>
      </c>
      <c r="F16504" s="260" t="s">
        <v>1261</v>
      </c>
      <c r="G16504" s="262" t="s">
        <v>2229</v>
      </c>
      <c r="H16504" s="265" t="s">
        <v>262</v>
      </c>
      <c r="I16504" s="265" t="s">
        <v>135</v>
      </c>
      <c r="J16504" s="286">
        <v>-236.16</v>
      </c>
      <c r="K16504" s="83" t="str">
        <f>IFERROR(IFERROR(VLOOKUP(I16504,'DE-PARA'!B:D,3,0),VLOOKUP(I16504,'DE-PARA'!C:D,2,0)),"NÃO ENCONTRADO")</f>
        <v>Outras Saídas</v>
      </c>
      <c r="L16504" s="50" t="str">
        <f>VLOOKUP(K16504,'Base -Receita-Despesa'!$B:$AS,1,FALSE)</f>
        <v>Outras Saídas</v>
      </c>
    </row>
    <row r="16505" spans="1:12" x14ac:dyDescent="0.3">
      <c r="A16505" s="82" t="str">
        <f t="shared" si="516"/>
        <v>2019</v>
      </c>
      <c r="B16505" s="260" t="s">
        <v>2228</v>
      </c>
      <c r="C16505" s="261" t="s">
        <v>138</v>
      </c>
      <c r="D16505" s="74" t="str">
        <f t="shared" si="515"/>
        <v>dez/2019</v>
      </c>
      <c r="E16505" s="264">
        <v>43810</v>
      </c>
      <c r="F16505" s="260" t="s">
        <v>1070</v>
      </c>
      <c r="G16505" s="260" t="s">
        <v>2229</v>
      </c>
      <c r="H16505" s="265" t="s">
        <v>1071</v>
      </c>
      <c r="I16505" s="265" t="s">
        <v>2237</v>
      </c>
      <c r="J16505" s="286">
        <v>236.16</v>
      </c>
      <c r="K16505" s="83" t="str">
        <f>IFERROR(IFERROR(VLOOKUP(I16505,'DE-PARA'!B:D,3,0),VLOOKUP(I16505,'DE-PARA'!C:D,2,0)),"NÃO ENCONTRADO")</f>
        <v>Entrada Conta Aplicação (+)</v>
      </c>
      <c r="L16505" s="50" t="str">
        <f>VLOOKUP(K16505,'Base -Receita-Despesa'!$B:$AS,1,FALSE)</f>
        <v>ENTRADA CONTA APLICAÇÃO (+)</v>
      </c>
    </row>
    <row r="16506" spans="1:12" x14ac:dyDescent="0.3">
      <c r="A16506" s="82" t="str">
        <f t="shared" si="516"/>
        <v>2019</v>
      </c>
      <c r="B16506" s="260" t="s">
        <v>2228</v>
      </c>
      <c r="C16506" s="261" t="s">
        <v>138</v>
      </c>
      <c r="D16506" s="74" t="str">
        <f t="shared" si="515"/>
        <v>dez/2019</v>
      </c>
      <c r="E16506" s="264">
        <v>43811</v>
      </c>
      <c r="F16506" s="260">
        <v>2102079522</v>
      </c>
      <c r="G16506" s="260" t="s">
        <v>2229</v>
      </c>
      <c r="H16506" s="265" t="s">
        <v>5040</v>
      </c>
      <c r="I16506" s="265" t="s">
        <v>155</v>
      </c>
      <c r="J16506" s="285">
        <v>-4488.7</v>
      </c>
      <c r="K16506" s="83" t="str">
        <f>IFERROR(IFERROR(VLOOKUP(I16506,'DE-PARA'!B:D,3,0),VLOOKUP(I16506,'DE-PARA'!C:D,2,0)),"NÃO ENCONTRADO")</f>
        <v>Concessionárias (água, luz e telefone)</v>
      </c>
      <c r="L16506" s="50" t="str">
        <f>VLOOKUP(K16506,'Base -Receita-Despesa'!$B:$AS,1,FALSE)</f>
        <v>Concessionárias (água, luz e telefone)</v>
      </c>
    </row>
    <row r="16507" spans="1:12" x14ac:dyDescent="0.3">
      <c r="A16507" s="82" t="str">
        <f t="shared" si="516"/>
        <v>2019</v>
      </c>
      <c r="B16507" s="260" t="s">
        <v>2228</v>
      </c>
      <c r="C16507" s="261" t="s">
        <v>138</v>
      </c>
      <c r="D16507" s="74" t="str">
        <f t="shared" si="515"/>
        <v>dez/2019</v>
      </c>
      <c r="E16507" s="264">
        <v>43811</v>
      </c>
      <c r="F16507" s="276" t="s">
        <v>5041</v>
      </c>
      <c r="G16507" s="263" t="s">
        <v>2229</v>
      </c>
      <c r="H16507" s="280" t="s">
        <v>2382</v>
      </c>
      <c r="I16507" s="280" t="s">
        <v>200</v>
      </c>
      <c r="J16507" s="286">
        <v>-69.38</v>
      </c>
      <c r="K16507" s="83" t="str">
        <f>IFERROR(IFERROR(VLOOKUP(I16507,'DE-PARA'!B:D,3,0),VLOOKUP(I16507,'DE-PARA'!C:D,2,0)),"NÃO ENCONTRADO")</f>
        <v>Serviços</v>
      </c>
      <c r="L16507" s="50" t="str">
        <f>VLOOKUP(K16507,'Base -Receita-Despesa'!$B:$AS,1,FALSE)</f>
        <v>Serviços</v>
      </c>
    </row>
    <row r="16508" spans="1:12" x14ac:dyDescent="0.3">
      <c r="A16508" s="82" t="str">
        <f t="shared" si="516"/>
        <v>2019</v>
      </c>
      <c r="B16508" s="260" t="s">
        <v>2228</v>
      </c>
      <c r="C16508" s="261" t="s">
        <v>138</v>
      </c>
      <c r="D16508" s="74" t="str">
        <f t="shared" si="515"/>
        <v>dez/2019</v>
      </c>
      <c r="E16508" s="264">
        <v>43811</v>
      </c>
      <c r="F16508" s="260">
        <v>102009</v>
      </c>
      <c r="G16508" s="260" t="s">
        <v>2229</v>
      </c>
      <c r="H16508" s="265" t="s">
        <v>528</v>
      </c>
      <c r="I16508" s="265" t="s">
        <v>2182</v>
      </c>
      <c r="J16508" s="285">
        <v>-14547.95</v>
      </c>
      <c r="K16508" s="83" t="str">
        <f>IFERROR(IFERROR(VLOOKUP(I16508,'DE-PARA'!B:D,3,0),VLOOKUP(I16508,'DE-PARA'!C:D,2,0)),"NÃO ENCONTRADO")</f>
        <v>Materiais</v>
      </c>
      <c r="L16508" s="50" t="str">
        <f>VLOOKUP(K16508,'Base -Receita-Despesa'!$B:$AS,1,FALSE)</f>
        <v>Materiais</v>
      </c>
    </row>
    <row r="16509" spans="1:12" x14ac:dyDescent="0.3">
      <c r="A16509" s="82" t="str">
        <f t="shared" si="516"/>
        <v>2019</v>
      </c>
      <c r="B16509" s="260" t="s">
        <v>2228</v>
      </c>
      <c r="C16509" s="261" t="s">
        <v>138</v>
      </c>
      <c r="D16509" s="74" t="str">
        <f t="shared" si="515"/>
        <v>dez/2019</v>
      </c>
      <c r="E16509" s="264">
        <v>43811</v>
      </c>
      <c r="F16509" s="260" t="s">
        <v>1261</v>
      </c>
      <c r="G16509" s="260" t="s">
        <v>2229</v>
      </c>
      <c r="H16509" s="265" t="s">
        <v>879</v>
      </c>
      <c r="I16509" s="265" t="s">
        <v>135</v>
      </c>
      <c r="J16509" s="286">
        <v>-9.5</v>
      </c>
      <c r="K16509" s="83" t="str">
        <f>IFERROR(IFERROR(VLOOKUP(I16509,'DE-PARA'!B:D,3,0),VLOOKUP(I16509,'DE-PARA'!C:D,2,0)),"NÃO ENCONTRADO")</f>
        <v>Outras Saídas</v>
      </c>
      <c r="L16509" s="50" t="str">
        <f>VLOOKUP(K16509,'Base -Receita-Despesa'!$B:$AS,1,FALSE)</f>
        <v>Outras Saídas</v>
      </c>
    </row>
    <row r="16510" spans="1:12" x14ac:dyDescent="0.3">
      <c r="A16510" s="82" t="str">
        <f t="shared" si="516"/>
        <v>2019</v>
      </c>
      <c r="B16510" s="260" t="s">
        <v>2228</v>
      </c>
      <c r="C16510" s="261" t="s">
        <v>138</v>
      </c>
      <c r="D16510" s="74" t="str">
        <f t="shared" si="515"/>
        <v>dez/2019</v>
      </c>
      <c r="E16510" s="264">
        <v>43811</v>
      </c>
      <c r="F16510" s="260" t="s">
        <v>1261</v>
      </c>
      <c r="G16510" s="260" t="s">
        <v>2229</v>
      </c>
      <c r="H16510" s="265" t="s">
        <v>879</v>
      </c>
      <c r="I16510" s="265" t="s">
        <v>135</v>
      </c>
      <c r="J16510" s="286">
        <v>-9.5</v>
      </c>
      <c r="K16510" s="83" t="str">
        <f>IFERROR(IFERROR(VLOOKUP(I16510,'DE-PARA'!B:D,3,0),VLOOKUP(I16510,'DE-PARA'!C:D,2,0)),"NÃO ENCONTRADO")</f>
        <v>Outras Saídas</v>
      </c>
      <c r="L16510" s="50" t="str">
        <f>VLOOKUP(K16510,'Base -Receita-Despesa'!$B:$AS,1,FALSE)</f>
        <v>Outras Saídas</v>
      </c>
    </row>
    <row r="16511" spans="1:12" x14ac:dyDescent="0.3">
      <c r="A16511" s="82" t="str">
        <f t="shared" si="516"/>
        <v>2019</v>
      </c>
      <c r="B16511" s="260" t="s">
        <v>2228</v>
      </c>
      <c r="C16511" s="261" t="s">
        <v>138</v>
      </c>
      <c r="D16511" s="74" t="str">
        <f t="shared" si="515"/>
        <v>dez/2019</v>
      </c>
      <c r="E16511" s="264">
        <v>43811</v>
      </c>
      <c r="F16511" s="260" t="s">
        <v>1261</v>
      </c>
      <c r="G16511" s="260" t="s">
        <v>2229</v>
      </c>
      <c r="H16511" s="265" t="s">
        <v>879</v>
      </c>
      <c r="I16511" s="265" t="s">
        <v>135</v>
      </c>
      <c r="J16511" s="286">
        <v>-9.5</v>
      </c>
      <c r="K16511" s="83" t="str">
        <f>IFERROR(IFERROR(VLOOKUP(I16511,'DE-PARA'!B:D,3,0),VLOOKUP(I16511,'DE-PARA'!C:D,2,0)),"NÃO ENCONTRADO")</f>
        <v>Outras Saídas</v>
      </c>
      <c r="L16511" s="50" t="str">
        <f>VLOOKUP(K16511,'Base -Receita-Despesa'!$B:$AS,1,FALSE)</f>
        <v>Outras Saídas</v>
      </c>
    </row>
    <row r="16512" spans="1:12" x14ac:dyDescent="0.3">
      <c r="A16512" s="82" t="str">
        <f t="shared" si="516"/>
        <v>2019</v>
      </c>
      <c r="B16512" s="260" t="s">
        <v>2228</v>
      </c>
      <c r="C16512" s="261" t="s">
        <v>138</v>
      </c>
      <c r="D16512" s="74" t="str">
        <f t="shared" si="515"/>
        <v>dez/2019</v>
      </c>
      <c r="E16512" s="264">
        <v>43811</v>
      </c>
      <c r="F16512" s="260" t="s">
        <v>1261</v>
      </c>
      <c r="G16512" s="260" t="s">
        <v>2229</v>
      </c>
      <c r="H16512" s="265" t="s">
        <v>879</v>
      </c>
      <c r="I16512" s="265" t="s">
        <v>135</v>
      </c>
      <c r="J16512" s="286">
        <v>-9.5</v>
      </c>
      <c r="K16512" s="83" t="str">
        <f>IFERROR(IFERROR(VLOOKUP(I16512,'DE-PARA'!B:D,3,0),VLOOKUP(I16512,'DE-PARA'!C:D,2,0)),"NÃO ENCONTRADO")</f>
        <v>Outras Saídas</v>
      </c>
      <c r="L16512" s="50" t="str">
        <f>VLOOKUP(K16512,'Base -Receita-Despesa'!$B:$AS,1,FALSE)</f>
        <v>Outras Saídas</v>
      </c>
    </row>
    <row r="16513" spans="1:12" x14ac:dyDescent="0.3">
      <c r="A16513" s="82" t="str">
        <f t="shared" si="516"/>
        <v>2019</v>
      </c>
      <c r="B16513" s="260" t="s">
        <v>2228</v>
      </c>
      <c r="C16513" s="261" t="s">
        <v>138</v>
      </c>
      <c r="D16513" s="74" t="str">
        <f t="shared" si="515"/>
        <v>dez/2019</v>
      </c>
      <c r="E16513" s="264">
        <v>43811</v>
      </c>
      <c r="F16513" s="263" t="s">
        <v>5042</v>
      </c>
      <c r="G16513" s="263" t="s">
        <v>2229</v>
      </c>
      <c r="H16513" s="267" t="s">
        <v>4736</v>
      </c>
      <c r="I16513" s="267" t="s">
        <v>188</v>
      </c>
      <c r="J16513" s="286">
        <v>-611.08000000000004</v>
      </c>
      <c r="K16513" s="83" t="str">
        <f>IFERROR(IFERROR(VLOOKUP(I16513,'DE-PARA'!B:D,3,0),VLOOKUP(I16513,'DE-PARA'!C:D,2,0)),"NÃO ENCONTRADO")</f>
        <v>Serviços</v>
      </c>
      <c r="L16513" s="50" t="str">
        <f>VLOOKUP(K16513,'Base -Receita-Despesa'!$B:$AS,1,FALSE)</f>
        <v>Serviços</v>
      </c>
    </row>
    <row r="16514" spans="1:12" x14ac:dyDescent="0.3">
      <c r="A16514" s="82" t="str">
        <f t="shared" si="516"/>
        <v>2019</v>
      </c>
      <c r="B16514" s="260" t="s">
        <v>2228</v>
      </c>
      <c r="C16514" s="261" t="s">
        <v>138</v>
      </c>
      <c r="D16514" s="74" t="str">
        <f t="shared" si="515"/>
        <v>dez/2019</v>
      </c>
      <c r="E16514" s="264">
        <v>43811</v>
      </c>
      <c r="F16514" s="260" t="s">
        <v>131</v>
      </c>
      <c r="G16514" s="260" t="s">
        <v>2229</v>
      </c>
      <c r="H16514" s="265" t="s">
        <v>3765</v>
      </c>
      <c r="I16514" s="265" t="s">
        <v>133</v>
      </c>
      <c r="J16514" s="285">
        <v>-1750.05</v>
      </c>
      <c r="K16514" s="83" t="str">
        <f>IFERROR(IFERROR(VLOOKUP(I16514,'DE-PARA'!B:D,3,0),VLOOKUP(I16514,'DE-PARA'!C:D,2,0)),"NÃO ENCONTRADO")</f>
        <v>Pessoal</v>
      </c>
      <c r="L16514" s="50" t="str">
        <f>VLOOKUP(K16514,'Base -Receita-Despesa'!$B:$AS,1,FALSE)</f>
        <v>Pessoal</v>
      </c>
    </row>
    <row r="16515" spans="1:12" x14ac:dyDescent="0.3">
      <c r="A16515" s="82" t="str">
        <f t="shared" si="516"/>
        <v>2019</v>
      </c>
      <c r="B16515" s="260" t="s">
        <v>2228</v>
      </c>
      <c r="C16515" s="261" t="s">
        <v>138</v>
      </c>
      <c r="D16515" s="74" t="str">
        <f t="shared" si="515"/>
        <v>dez/2019</v>
      </c>
      <c r="E16515" s="264">
        <v>43811</v>
      </c>
      <c r="F16515" s="260">
        <v>1101</v>
      </c>
      <c r="G16515" s="260" t="s">
        <v>2229</v>
      </c>
      <c r="H16515" s="265" t="s">
        <v>5043</v>
      </c>
      <c r="I16515" s="265" t="s">
        <v>157</v>
      </c>
      <c r="J16515" s="285">
        <v>-1794.8</v>
      </c>
      <c r="K16515" s="83" t="str">
        <f>IFERROR(IFERROR(VLOOKUP(I16515,'DE-PARA'!B:D,3,0),VLOOKUP(I16515,'DE-PARA'!C:D,2,0)),"NÃO ENCONTRADO")</f>
        <v>Materiais</v>
      </c>
      <c r="L16515" s="50" t="str">
        <f>VLOOKUP(K16515,'Base -Receita-Despesa'!$B:$AS,1,FALSE)</f>
        <v>Materiais</v>
      </c>
    </row>
    <row r="16516" spans="1:12" x14ac:dyDescent="0.3">
      <c r="A16516" s="82" t="str">
        <f t="shared" si="516"/>
        <v>2019</v>
      </c>
      <c r="B16516" s="260" t="s">
        <v>2228</v>
      </c>
      <c r="C16516" s="261" t="s">
        <v>138</v>
      </c>
      <c r="D16516" s="74" t="str">
        <f t="shared" ref="D16516:D16579" si="517">TEXT(E16516,"mmm/aaaa")</f>
        <v>dez/2019</v>
      </c>
      <c r="E16516" s="264">
        <v>43811</v>
      </c>
      <c r="F16516" s="260">
        <v>1103</v>
      </c>
      <c r="G16516" s="260" t="s">
        <v>2229</v>
      </c>
      <c r="H16516" s="265" t="s">
        <v>5043</v>
      </c>
      <c r="I16516" s="265" t="s">
        <v>157</v>
      </c>
      <c r="J16516" s="285">
        <v>-4951.41</v>
      </c>
      <c r="K16516" s="83" t="str">
        <f>IFERROR(IFERROR(VLOOKUP(I16516,'DE-PARA'!B:D,3,0),VLOOKUP(I16516,'DE-PARA'!C:D,2,0)),"NÃO ENCONTRADO")</f>
        <v>Materiais</v>
      </c>
      <c r="L16516" s="50" t="str">
        <f>VLOOKUP(K16516,'Base -Receita-Despesa'!$B:$AS,1,FALSE)</f>
        <v>Materiais</v>
      </c>
    </row>
    <row r="16517" spans="1:12" x14ac:dyDescent="0.3">
      <c r="A16517" s="82" t="str">
        <f t="shared" si="516"/>
        <v>2019</v>
      </c>
      <c r="B16517" s="260" t="s">
        <v>2228</v>
      </c>
      <c r="C16517" s="261" t="s">
        <v>138</v>
      </c>
      <c r="D16517" s="74" t="str">
        <f t="shared" si="517"/>
        <v>dez/2019</v>
      </c>
      <c r="E16517" s="264">
        <v>43811</v>
      </c>
      <c r="F16517" s="260">
        <v>1102</v>
      </c>
      <c r="G16517" s="260" t="s">
        <v>2229</v>
      </c>
      <c r="H16517" s="265" t="s">
        <v>5043</v>
      </c>
      <c r="I16517" s="265" t="s">
        <v>157</v>
      </c>
      <c r="J16517" s="285">
        <v>-5473.32</v>
      </c>
      <c r="K16517" s="83" t="str">
        <f>IFERROR(IFERROR(VLOOKUP(I16517,'DE-PARA'!B:D,3,0),VLOOKUP(I16517,'DE-PARA'!C:D,2,0)),"NÃO ENCONTRADO")</f>
        <v>Materiais</v>
      </c>
      <c r="L16517" s="50" t="str">
        <f>VLOOKUP(K16517,'Base -Receita-Despesa'!$B:$AS,1,FALSE)</f>
        <v>Materiais</v>
      </c>
    </row>
    <row r="16518" spans="1:12" x14ac:dyDescent="0.3">
      <c r="A16518" s="82" t="str">
        <f t="shared" si="516"/>
        <v>2019</v>
      </c>
      <c r="B16518" s="260" t="s">
        <v>2228</v>
      </c>
      <c r="C16518" s="261" t="s">
        <v>138</v>
      </c>
      <c r="D16518" s="74" t="str">
        <f t="shared" si="517"/>
        <v>dez/2019</v>
      </c>
      <c r="E16518" s="264">
        <v>43811</v>
      </c>
      <c r="F16518" s="276" t="s">
        <v>5044</v>
      </c>
      <c r="G16518" s="263" t="s">
        <v>2229</v>
      </c>
      <c r="H16518" s="280" t="s">
        <v>4768</v>
      </c>
      <c r="I16518" s="280" t="s">
        <v>118</v>
      </c>
      <c r="J16518" s="286">
        <v>-987.29</v>
      </c>
      <c r="K16518" s="83" t="str">
        <f>IFERROR(IFERROR(VLOOKUP(I16518,'DE-PARA'!B:D,3,0),VLOOKUP(I16518,'DE-PARA'!C:D,2,0)),"NÃO ENCONTRADO")</f>
        <v>Serviços</v>
      </c>
      <c r="L16518" s="50" t="str">
        <f>VLOOKUP(K16518,'Base -Receita-Despesa'!$B:$AS,1,FALSE)</f>
        <v>Serviços</v>
      </c>
    </row>
    <row r="16519" spans="1:12" x14ac:dyDescent="0.3">
      <c r="A16519" s="82" t="str">
        <f t="shared" si="516"/>
        <v>2019</v>
      </c>
      <c r="B16519" s="260" t="s">
        <v>2228</v>
      </c>
      <c r="C16519" s="261" t="s">
        <v>138</v>
      </c>
      <c r="D16519" s="74" t="str">
        <f t="shared" si="517"/>
        <v>dez/2019</v>
      </c>
      <c r="E16519" s="264">
        <v>43811</v>
      </c>
      <c r="F16519" s="276" t="s">
        <v>5045</v>
      </c>
      <c r="G16519" s="263" t="s">
        <v>2229</v>
      </c>
      <c r="H16519" s="280" t="s">
        <v>4736</v>
      </c>
      <c r="I16519" s="280" t="s">
        <v>179</v>
      </c>
      <c r="J16519" s="286">
        <v>-15.97</v>
      </c>
      <c r="K16519" s="83" t="str">
        <f>IFERROR(IFERROR(VLOOKUP(I16519,'DE-PARA'!B:D,3,0),VLOOKUP(I16519,'DE-PARA'!C:D,2,0)),"NÃO ENCONTRADO")</f>
        <v>Serviços</v>
      </c>
      <c r="L16519" s="50" t="str">
        <f>VLOOKUP(K16519,'Base -Receita-Despesa'!$B:$AS,1,FALSE)</f>
        <v>Serviços</v>
      </c>
    </row>
    <row r="16520" spans="1:12" x14ac:dyDescent="0.3">
      <c r="A16520" s="82" t="str">
        <f t="shared" si="516"/>
        <v>2019</v>
      </c>
      <c r="B16520" s="260" t="s">
        <v>2228</v>
      </c>
      <c r="C16520" s="261" t="s">
        <v>138</v>
      </c>
      <c r="D16520" s="74" t="str">
        <f t="shared" si="517"/>
        <v>dez/2019</v>
      </c>
      <c r="E16520" s="264">
        <v>43811</v>
      </c>
      <c r="F16520" s="276" t="s">
        <v>5046</v>
      </c>
      <c r="G16520" s="263" t="s">
        <v>2229</v>
      </c>
      <c r="H16520" s="280" t="s">
        <v>4736</v>
      </c>
      <c r="I16520" s="280" t="s">
        <v>179</v>
      </c>
      <c r="J16520" s="286">
        <v>-96.88</v>
      </c>
      <c r="K16520" s="83" t="str">
        <f>IFERROR(IFERROR(VLOOKUP(I16520,'DE-PARA'!B:D,3,0),VLOOKUP(I16520,'DE-PARA'!C:D,2,0)),"NÃO ENCONTRADO")</f>
        <v>Serviços</v>
      </c>
      <c r="L16520" s="50" t="str">
        <f>VLOOKUP(K16520,'Base -Receita-Despesa'!$B:$AS,1,FALSE)</f>
        <v>Serviços</v>
      </c>
    </row>
    <row r="16521" spans="1:12" x14ac:dyDescent="0.3">
      <c r="A16521" s="82" t="str">
        <f t="shared" si="516"/>
        <v>2019</v>
      </c>
      <c r="B16521" s="260" t="s">
        <v>2228</v>
      </c>
      <c r="C16521" s="261" t="s">
        <v>138</v>
      </c>
      <c r="D16521" s="74" t="str">
        <f t="shared" si="517"/>
        <v>dez/2019</v>
      </c>
      <c r="E16521" s="264">
        <v>43811</v>
      </c>
      <c r="F16521" s="263" t="s">
        <v>5047</v>
      </c>
      <c r="G16521" s="263" t="s">
        <v>2229</v>
      </c>
      <c r="H16521" s="267" t="s">
        <v>4736</v>
      </c>
      <c r="I16521" s="267" t="s">
        <v>179</v>
      </c>
      <c r="J16521" s="286">
        <v>-771.09</v>
      </c>
      <c r="K16521" s="83" t="str">
        <f>IFERROR(IFERROR(VLOOKUP(I16521,'DE-PARA'!B:D,3,0),VLOOKUP(I16521,'DE-PARA'!C:D,2,0)),"NÃO ENCONTRADO")</f>
        <v>Serviços</v>
      </c>
      <c r="L16521" s="50" t="str">
        <f>VLOOKUP(K16521,'Base -Receita-Despesa'!$B:$AS,1,FALSE)</f>
        <v>Serviços</v>
      </c>
    </row>
    <row r="16522" spans="1:12" x14ac:dyDescent="0.3">
      <c r="A16522" s="82" t="str">
        <f t="shared" si="516"/>
        <v>2019</v>
      </c>
      <c r="B16522" s="260" t="s">
        <v>2228</v>
      </c>
      <c r="C16522" s="261" t="s">
        <v>138</v>
      </c>
      <c r="D16522" s="74" t="str">
        <f t="shared" si="517"/>
        <v>dez/2019</v>
      </c>
      <c r="E16522" s="264">
        <v>43811</v>
      </c>
      <c r="F16522" s="260">
        <v>12664</v>
      </c>
      <c r="G16522" s="260" t="s">
        <v>2229</v>
      </c>
      <c r="H16522" s="265" t="s">
        <v>4468</v>
      </c>
      <c r="I16522" s="265" t="s">
        <v>2183</v>
      </c>
      <c r="J16522" s="285">
        <v>-1041.95</v>
      </c>
      <c r="K16522" s="83" t="str">
        <f>IFERROR(IFERROR(VLOOKUP(I16522,'DE-PARA'!B:D,3,0),VLOOKUP(I16522,'DE-PARA'!C:D,2,0)),"NÃO ENCONTRADO")</f>
        <v>Materiais</v>
      </c>
      <c r="L16522" s="50" t="str">
        <f>VLOOKUP(K16522,'Base -Receita-Despesa'!$B:$AS,1,FALSE)</f>
        <v>Materiais</v>
      </c>
    </row>
    <row r="16523" spans="1:12" x14ac:dyDescent="0.3">
      <c r="A16523" s="82" t="str">
        <f t="shared" si="516"/>
        <v>2019</v>
      </c>
      <c r="B16523" s="260" t="s">
        <v>2228</v>
      </c>
      <c r="C16523" s="261" t="s">
        <v>138</v>
      </c>
      <c r="D16523" s="74" t="str">
        <f t="shared" si="517"/>
        <v>dez/2019</v>
      </c>
      <c r="E16523" s="264">
        <v>43811</v>
      </c>
      <c r="F16523" s="276" t="s">
        <v>5048</v>
      </c>
      <c r="G16523" s="263" t="s">
        <v>2229</v>
      </c>
      <c r="H16523" s="280" t="s">
        <v>4743</v>
      </c>
      <c r="I16523" s="267" t="s">
        <v>120</v>
      </c>
      <c r="J16523" s="286">
        <v>-25.17</v>
      </c>
      <c r="K16523" s="83" t="str">
        <f>IFERROR(IFERROR(VLOOKUP(I16523,'DE-PARA'!B:D,3,0),VLOOKUP(I16523,'DE-PARA'!C:D,2,0)),"NÃO ENCONTRADO")</f>
        <v>Serviços</v>
      </c>
      <c r="L16523" s="50" t="str">
        <f>VLOOKUP(K16523,'Base -Receita-Despesa'!$B:$AS,1,FALSE)</f>
        <v>Serviços</v>
      </c>
    </row>
    <row r="16524" spans="1:12" x14ac:dyDescent="0.3">
      <c r="A16524" s="82" t="str">
        <f t="shared" si="516"/>
        <v>2019</v>
      </c>
      <c r="B16524" s="260" t="s">
        <v>2228</v>
      </c>
      <c r="C16524" s="261" t="s">
        <v>138</v>
      </c>
      <c r="D16524" s="74" t="str">
        <f t="shared" si="517"/>
        <v>dez/2019</v>
      </c>
      <c r="E16524" s="264">
        <v>43811</v>
      </c>
      <c r="F16524" s="260" t="s">
        <v>1070</v>
      </c>
      <c r="G16524" s="260" t="s">
        <v>2229</v>
      </c>
      <c r="H16524" s="265" t="s">
        <v>1071</v>
      </c>
      <c r="I16524" s="265" t="s">
        <v>2237</v>
      </c>
      <c r="J16524" s="285">
        <v>50377.5</v>
      </c>
      <c r="K16524" s="83" t="str">
        <f>IFERROR(IFERROR(VLOOKUP(I16524,'DE-PARA'!B:D,3,0),VLOOKUP(I16524,'DE-PARA'!C:D,2,0)),"NÃO ENCONTRADO")</f>
        <v>Entrada Conta Aplicação (+)</v>
      </c>
      <c r="L16524" s="50" t="str">
        <f>VLOOKUP(K16524,'Base -Receita-Despesa'!$B:$AS,1,FALSE)</f>
        <v>ENTRADA CONTA APLICAÇÃO (+)</v>
      </c>
    </row>
    <row r="16525" spans="1:12" x14ac:dyDescent="0.3">
      <c r="A16525" s="82" t="str">
        <f t="shared" si="516"/>
        <v>2019</v>
      </c>
      <c r="B16525" s="260" t="s">
        <v>2228</v>
      </c>
      <c r="C16525" s="261" t="s">
        <v>138</v>
      </c>
      <c r="D16525" s="74" t="str">
        <f t="shared" si="517"/>
        <v>dez/2019</v>
      </c>
      <c r="E16525" s="264">
        <v>43811</v>
      </c>
      <c r="F16525" s="260" t="s">
        <v>3896</v>
      </c>
      <c r="G16525" s="260" t="s">
        <v>2229</v>
      </c>
      <c r="H16525" s="265" t="s">
        <v>4753</v>
      </c>
      <c r="I16525" s="265" t="s">
        <v>2176</v>
      </c>
      <c r="J16525" s="286">
        <v>-136.30000000000001</v>
      </c>
      <c r="K16525" s="83" t="str">
        <f>IFERROR(IFERROR(VLOOKUP(I16525,'DE-PARA'!B:D,3,0),VLOOKUP(I16525,'DE-PARA'!C:D,2,0)),"NÃO ENCONTRADO")</f>
        <v>Pessoal</v>
      </c>
      <c r="L16525" s="50" t="str">
        <f>VLOOKUP(K16525,'Base -Receita-Despesa'!$B:$AS,1,FALSE)</f>
        <v>Pessoal</v>
      </c>
    </row>
    <row r="16526" spans="1:12" x14ac:dyDescent="0.3">
      <c r="A16526" s="82" t="str">
        <f t="shared" si="516"/>
        <v>2019</v>
      </c>
      <c r="B16526" s="260" t="s">
        <v>2228</v>
      </c>
      <c r="C16526" s="261" t="s">
        <v>138</v>
      </c>
      <c r="D16526" s="74" t="str">
        <f t="shared" si="517"/>
        <v>dez/2019</v>
      </c>
      <c r="E16526" s="264">
        <v>43811</v>
      </c>
      <c r="F16526" s="260" t="s">
        <v>3005</v>
      </c>
      <c r="G16526" s="260" t="s">
        <v>2229</v>
      </c>
      <c r="H16526" s="265" t="s">
        <v>4753</v>
      </c>
      <c r="I16526" s="265" t="s">
        <v>2176</v>
      </c>
      <c r="J16526" s="286">
        <v>-298.2</v>
      </c>
      <c r="K16526" s="83" t="str">
        <f>IFERROR(IFERROR(VLOOKUP(I16526,'DE-PARA'!B:D,3,0),VLOOKUP(I16526,'DE-PARA'!C:D,2,0)),"NÃO ENCONTRADO")</f>
        <v>Pessoal</v>
      </c>
      <c r="L16526" s="50" t="str">
        <f>VLOOKUP(K16526,'Base -Receita-Despesa'!$B:$AS,1,FALSE)</f>
        <v>Pessoal</v>
      </c>
    </row>
    <row r="16527" spans="1:12" x14ac:dyDescent="0.3">
      <c r="A16527" s="82" t="str">
        <f t="shared" si="516"/>
        <v>2019</v>
      </c>
      <c r="B16527" s="260" t="s">
        <v>2228</v>
      </c>
      <c r="C16527" s="261" t="s">
        <v>138</v>
      </c>
      <c r="D16527" s="74" t="str">
        <f t="shared" si="517"/>
        <v>dez/2019</v>
      </c>
      <c r="E16527" s="264">
        <v>43811</v>
      </c>
      <c r="F16527" s="276" t="s">
        <v>3005</v>
      </c>
      <c r="G16527" s="263" t="s">
        <v>2229</v>
      </c>
      <c r="H16527" s="280" t="s">
        <v>5049</v>
      </c>
      <c r="I16527" s="280" t="s">
        <v>2176</v>
      </c>
      <c r="J16527" s="285">
        <v>-2012.99</v>
      </c>
      <c r="K16527" s="83" t="str">
        <f>IFERROR(IFERROR(VLOOKUP(I16527,'DE-PARA'!B:D,3,0),VLOOKUP(I16527,'DE-PARA'!C:D,2,0)),"NÃO ENCONTRADO")</f>
        <v>Pessoal</v>
      </c>
      <c r="L16527" s="50" t="str">
        <f>VLOOKUP(K16527,'Base -Receita-Despesa'!$B:$AS,1,FALSE)</f>
        <v>Pessoal</v>
      </c>
    </row>
    <row r="16528" spans="1:12" x14ac:dyDescent="0.3">
      <c r="A16528" s="82" t="str">
        <f t="shared" si="516"/>
        <v>2019</v>
      </c>
      <c r="B16528" s="260" t="s">
        <v>2228</v>
      </c>
      <c r="C16528" s="261" t="s">
        <v>138</v>
      </c>
      <c r="D16528" s="74" t="str">
        <f t="shared" si="517"/>
        <v>dez/2019</v>
      </c>
      <c r="E16528" s="264">
        <v>43811</v>
      </c>
      <c r="F16528" s="260" t="s">
        <v>3887</v>
      </c>
      <c r="G16528" s="260" t="s">
        <v>2229</v>
      </c>
      <c r="H16528" s="265" t="s">
        <v>4753</v>
      </c>
      <c r="I16528" s="265" t="s">
        <v>2176</v>
      </c>
      <c r="J16528" s="285">
        <v>-2128.86</v>
      </c>
      <c r="K16528" s="83" t="str">
        <f>IFERROR(IFERROR(VLOOKUP(I16528,'DE-PARA'!B:D,3,0),VLOOKUP(I16528,'DE-PARA'!C:D,2,0)),"NÃO ENCONTRADO")</f>
        <v>Pessoal</v>
      </c>
      <c r="L16528" s="50" t="str">
        <f>VLOOKUP(K16528,'Base -Receita-Despesa'!$B:$AS,1,FALSE)</f>
        <v>Pessoal</v>
      </c>
    </row>
    <row r="16529" spans="1:12" x14ac:dyDescent="0.3">
      <c r="A16529" s="82" t="str">
        <f t="shared" si="516"/>
        <v>2019</v>
      </c>
      <c r="B16529" s="260" t="s">
        <v>2228</v>
      </c>
      <c r="C16529" s="261" t="s">
        <v>138</v>
      </c>
      <c r="D16529" s="74" t="str">
        <f t="shared" si="517"/>
        <v>dez/2019</v>
      </c>
      <c r="E16529" s="264">
        <v>43811</v>
      </c>
      <c r="F16529" s="260" t="s">
        <v>5050</v>
      </c>
      <c r="G16529" s="260" t="s">
        <v>2229</v>
      </c>
      <c r="H16529" s="265" t="s">
        <v>4753</v>
      </c>
      <c r="I16529" s="265" t="s">
        <v>2176</v>
      </c>
      <c r="J16529" s="285">
        <v>-2188.19</v>
      </c>
      <c r="K16529" s="83" t="str">
        <f>IFERROR(IFERROR(VLOOKUP(I16529,'DE-PARA'!B:D,3,0),VLOOKUP(I16529,'DE-PARA'!C:D,2,0)),"NÃO ENCONTRADO")</f>
        <v>Pessoal</v>
      </c>
      <c r="L16529" s="50" t="str">
        <f>VLOOKUP(K16529,'Base -Receita-Despesa'!$B:$AS,1,FALSE)</f>
        <v>Pessoal</v>
      </c>
    </row>
    <row r="16530" spans="1:12" x14ac:dyDescent="0.3">
      <c r="A16530" s="82" t="str">
        <f t="shared" si="516"/>
        <v>2019</v>
      </c>
      <c r="B16530" s="260" t="s">
        <v>2228</v>
      </c>
      <c r="C16530" s="261" t="s">
        <v>138</v>
      </c>
      <c r="D16530" s="74" t="str">
        <f t="shared" si="517"/>
        <v>dez/2019</v>
      </c>
      <c r="E16530" s="264">
        <v>43811</v>
      </c>
      <c r="F16530" s="260" t="s">
        <v>3855</v>
      </c>
      <c r="G16530" s="260" t="s">
        <v>2229</v>
      </c>
      <c r="H16530" s="265" t="s">
        <v>4753</v>
      </c>
      <c r="I16530" s="265" t="s">
        <v>2176</v>
      </c>
      <c r="J16530" s="285">
        <v>-6025.6</v>
      </c>
      <c r="K16530" s="83" t="str">
        <f>IFERROR(IFERROR(VLOOKUP(I16530,'DE-PARA'!B:D,3,0),VLOOKUP(I16530,'DE-PARA'!C:D,2,0)),"NÃO ENCONTRADO")</f>
        <v>Pessoal</v>
      </c>
      <c r="L16530" s="50" t="str">
        <f>VLOOKUP(K16530,'Base -Receita-Despesa'!$B:$AS,1,FALSE)</f>
        <v>Pessoal</v>
      </c>
    </row>
    <row r="16531" spans="1:12" x14ac:dyDescent="0.3">
      <c r="A16531" s="82" t="str">
        <f t="shared" si="516"/>
        <v>2019</v>
      </c>
      <c r="B16531" s="260" t="s">
        <v>2228</v>
      </c>
      <c r="C16531" s="261" t="s">
        <v>138</v>
      </c>
      <c r="D16531" s="74" t="str">
        <f t="shared" si="517"/>
        <v>dez/2019</v>
      </c>
      <c r="E16531" s="264">
        <v>43811</v>
      </c>
      <c r="F16531" s="276" t="s">
        <v>5051</v>
      </c>
      <c r="G16531" s="263" t="s">
        <v>2229</v>
      </c>
      <c r="H16531" s="280" t="s">
        <v>257</v>
      </c>
      <c r="I16531" s="280" t="s">
        <v>145</v>
      </c>
      <c r="J16531" s="286">
        <v>-14.6</v>
      </c>
      <c r="K16531" s="83" t="str">
        <f>IFERROR(IFERROR(VLOOKUP(I16531,'DE-PARA'!B:D,3,0),VLOOKUP(I16531,'DE-PARA'!C:D,2,0)),"NÃO ENCONTRADO")</f>
        <v>Serviços</v>
      </c>
      <c r="L16531" s="50" t="str">
        <f>VLOOKUP(K16531,'Base -Receita-Despesa'!$B:$AS,1,FALSE)</f>
        <v>Serviços</v>
      </c>
    </row>
    <row r="16532" spans="1:12" x14ac:dyDescent="0.3">
      <c r="A16532" s="82" t="str">
        <f t="shared" si="516"/>
        <v>2019</v>
      </c>
      <c r="B16532" s="260" t="s">
        <v>2228</v>
      </c>
      <c r="C16532" s="261" t="s">
        <v>138</v>
      </c>
      <c r="D16532" s="74" t="str">
        <f t="shared" si="517"/>
        <v>dez/2019</v>
      </c>
      <c r="E16532" s="264">
        <v>43811</v>
      </c>
      <c r="F16532" s="276" t="s">
        <v>5052</v>
      </c>
      <c r="G16532" s="263" t="s">
        <v>2229</v>
      </c>
      <c r="H16532" s="280" t="s">
        <v>2370</v>
      </c>
      <c r="I16532" s="280" t="s">
        <v>145</v>
      </c>
      <c r="J16532" s="286">
        <v>-79.86</v>
      </c>
      <c r="K16532" s="83" t="str">
        <f>IFERROR(IFERROR(VLOOKUP(I16532,'DE-PARA'!B:D,3,0),VLOOKUP(I16532,'DE-PARA'!C:D,2,0)),"NÃO ENCONTRADO")</f>
        <v>Serviços</v>
      </c>
      <c r="L16532" s="50" t="str">
        <f>VLOOKUP(K16532,'Base -Receita-Despesa'!$B:$AS,1,FALSE)</f>
        <v>Serviços</v>
      </c>
    </row>
    <row r="16533" spans="1:12" x14ac:dyDescent="0.3">
      <c r="A16533" s="82" t="str">
        <f t="shared" si="516"/>
        <v>2019</v>
      </c>
      <c r="B16533" s="260" t="s">
        <v>2228</v>
      </c>
      <c r="C16533" s="261" t="s">
        <v>138</v>
      </c>
      <c r="D16533" s="74" t="str">
        <f t="shared" si="517"/>
        <v>dez/2019</v>
      </c>
      <c r="E16533" s="264">
        <v>43811</v>
      </c>
      <c r="F16533" s="276" t="s">
        <v>5053</v>
      </c>
      <c r="G16533" s="263" t="s">
        <v>2229</v>
      </c>
      <c r="H16533" s="280" t="s">
        <v>2370</v>
      </c>
      <c r="I16533" s="280" t="s">
        <v>145</v>
      </c>
      <c r="J16533" s="286">
        <v>-79.86</v>
      </c>
      <c r="K16533" s="83" t="str">
        <f>IFERROR(IFERROR(VLOOKUP(I16533,'DE-PARA'!B:D,3,0),VLOOKUP(I16533,'DE-PARA'!C:D,2,0)),"NÃO ENCONTRADO")</f>
        <v>Serviços</v>
      </c>
      <c r="L16533" s="50" t="str">
        <f>VLOOKUP(K16533,'Base -Receita-Despesa'!$B:$AS,1,FALSE)</f>
        <v>Serviços</v>
      </c>
    </row>
    <row r="16534" spans="1:12" x14ac:dyDescent="0.3">
      <c r="A16534" s="82" t="str">
        <f t="shared" si="516"/>
        <v>2019</v>
      </c>
      <c r="B16534" s="260" t="s">
        <v>2228</v>
      </c>
      <c r="C16534" s="261" t="s">
        <v>138</v>
      </c>
      <c r="D16534" s="74" t="str">
        <f t="shared" si="517"/>
        <v>dez/2019</v>
      </c>
      <c r="E16534" s="264">
        <v>43811</v>
      </c>
      <c r="F16534" s="260">
        <v>42388</v>
      </c>
      <c r="G16534" s="260" t="s">
        <v>2229</v>
      </c>
      <c r="H16534" s="265" t="s">
        <v>5054</v>
      </c>
      <c r="I16534" s="265" t="s">
        <v>540</v>
      </c>
      <c r="J16534" s="286">
        <v>-165</v>
      </c>
      <c r="K16534" s="83" t="str">
        <f>IFERROR(IFERROR(VLOOKUP(I16534,'DE-PARA'!B:D,3,0),VLOOKUP(I16534,'DE-PARA'!C:D,2,0)),"NÃO ENCONTRADO")</f>
        <v>Tributos, Taxas e Contribuições</v>
      </c>
      <c r="L16534" s="50" t="str">
        <f>VLOOKUP(K16534,'Base -Receita-Despesa'!$B:$AS,1,FALSE)</f>
        <v>Tributos, Taxas e Contribuições</v>
      </c>
    </row>
    <row r="16535" spans="1:12" x14ac:dyDescent="0.3">
      <c r="A16535" s="82" t="str">
        <f t="shared" si="516"/>
        <v>2019</v>
      </c>
      <c r="B16535" s="260" t="s">
        <v>2228</v>
      </c>
      <c r="C16535" s="261" t="s">
        <v>138</v>
      </c>
      <c r="D16535" s="74" t="str">
        <f t="shared" si="517"/>
        <v>dez/2019</v>
      </c>
      <c r="E16535" s="264">
        <v>43811</v>
      </c>
      <c r="F16535" s="260">
        <v>42389</v>
      </c>
      <c r="G16535" s="260" t="s">
        <v>2229</v>
      </c>
      <c r="H16535" s="265" t="s">
        <v>5054</v>
      </c>
      <c r="I16535" s="265" t="s">
        <v>540</v>
      </c>
      <c r="J16535" s="286">
        <v>-165</v>
      </c>
      <c r="K16535" s="83" t="str">
        <f>IFERROR(IFERROR(VLOOKUP(I16535,'DE-PARA'!B:D,3,0),VLOOKUP(I16535,'DE-PARA'!C:D,2,0)),"NÃO ENCONTRADO")</f>
        <v>Tributos, Taxas e Contribuições</v>
      </c>
      <c r="L16535" s="50" t="str">
        <f>VLOOKUP(K16535,'Base -Receita-Despesa'!$B:$AS,1,FALSE)</f>
        <v>Tributos, Taxas e Contribuições</v>
      </c>
    </row>
    <row r="16536" spans="1:12" x14ac:dyDescent="0.3">
      <c r="A16536" s="82" t="str">
        <f t="shared" si="516"/>
        <v>2019</v>
      </c>
      <c r="B16536" s="260" t="s">
        <v>2228</v>
      </c>
      <c r="C16536" s="261" t="s">
        <v>138</v>
      </c>
      <c r="D16536" s="74" t="str">
        <f t="shared" si="517"/>
        <v>dez/2019</v>
      </c>
      <c r="E16536" s="264">
        <v>43811</v>
      </c>
      <c r="F16536" s="260">
        <v>20506</v>
      </c>
      <c r="G16536" s="260" t="s">
        <v>2229</v>
      </c>
      <c r="H16536" s="265" t="s">
        <v>4591</v>
      </c>
      <c r="I16536" s="265" t="s">
        <v>151</v>
      </c>
      <c r="J16536" s="286">
        <v>-420</v>
      </c>
      <c r="K16536" s="83" t="str">
        <f>IFERROR(IFERROR(VLOOKUP(I16536,'DE-PARA'!B:D,3,0),VLOOKUP(I16536,'DE-PARA'!C:D,2,0)),"NÃO ENCONTRADO")</f>
        <v>Concessionárias (água, luz e telefone)</v>
      </c>
      <c r="L16536" s="50" t="str">
        <f>VLOOKUP(K16536,'Base -Receita-Despesa'!$B:$AS,1,FALSE)</f>
        <v>Concessionárias (água, luz e telefone)</v>
      </c>
    </row>
    <row r="16537" spans="1:12" x14ac:dyDescent="0.3">
      <c r="A16537" s="82" t="str">
        <f t="shared" si="516"/>
        <v>2019</v>
      </c>
      <c r="B16537" s="260" t="s">
        <v>2228</v>
      </c>
      <c r="C16537" s="261" t="s">
        <v>138</v>
      </c>
      <c r="D16537" s="74" t="str">
        <f t="shared" si="517"/>
        <v>dez/2019</v>
      </c>
      <c r="E16537" s="264">
        <v>43812</v>
      </c>
      <c r="F16537" s="260" t="s">
        <v>5055</v>
      </c>
      <c r="G16537" s="260" t="s">
        <v>2229</v>
      </c>
      <c r="H16537" s="265" t="s">
        <v>5056</v>
      </c>
      <c r="I16537" s="265" t="s">
        <v>2209</v>
      </c>
      <c r="J16537" s="286">
        <v>-611.58000000000004</v>
      </c>
      <c r="K16537" s="83" t="str">
        <f>IFERROR(IFERROR(VLOOKUP(I16537,'DE-PARA'!B:D,3,0),VLOOKUP(I16537,'DE-PARA'!C:D,2,0)),"NÃO ENCONTRADO")</f>
        <v>Despesas com Viagens</v>
      </c>
      <c r="L16537" s="50" t="str">
        <f>VLOOKUP(K16537,'Base -Receita-Despesa'!$B:$AS,1,FALSE)</f>
        <v>Despesas com Viagens</v>
      </c>
    </row>
    <row r="16538" spans="1:12" x14ac:dyDescent="0.3">
      <c r="A16538" s="82" t="str">
        <f t="shared" si="516"/>
        <v>2019</v>
      </c>
      <c r="B16538" s="260" t="s">
        <v>2228</v>
      </c>
      <c r="C16538" s="261" t="s">
        <v>138</v>
      </c>
      <c r="D16538" s="74" t="str">
        <f t="shared" si="517"/>
        <v>dez/2019</v>
      </c>
      <c r="E16538" s="264">
        <v>43812</v>
      </c>
      <c r="F16538" s="260" t="s">
        <v>1261</v>
      </c>
      <c r="G16538" s="260" t="s">
        <v>2229</v>
      </c>
      <c r="H16538" s="265" t="s">
        <v>879</v>
      </c>
      <c r="I16538" s="265" t="s">
        <v>135</v>
      </c>
      <c r="J16538" s="286">
        <v>-9.5</v>
      </c>
      <c r="K16538" s="83" t="str">
        <f>IFERROR(IFERROR(VLOOKUP(I16538,'DE-PARA'!B:D,3,0),VLOOKUP(I16538,'DE-PARA'!C:D,2,0)),"NÃO ENCONTRADO")</f>
        <v>Outras Saídas</v>
      </c>
      <c r="L16538" s="50" t="str">
        <f>VLOOKUP(K16538,'Base -Receita-Despesa'!$B:$AS,1,FALSE)</f>
        <v>Outras Saídas</v>
      </c>
    </row>
    <row r="16539" spans="1:12" x14ac:dyDescent="0.3">
      <c r="A16539" s="82" t="str">
        <f t="shared" si="516"/>
        <v>2019</v>
      </c>
      <c r="B16539" s="260" t="s">
        <v>2228</v>
      </c>
      <c r="C16539" s="261" t="s">
        <v>138</v>
      </c>
      <c r="D16539" s="74" t="str">
        <f t="shared" si="517"/>
        <v>dez/2019</v>
      </c>
      <c r="E16539" s="264">
        <v>43812</v>
      </c>
      <c r="F16539" s="260" t="s">
        <v>1261</v>
      </c>
      <c r="G16539" s="260" t="s">
        <v>2229</v>
      </c>
      <c r="H16539" s="265" t="s">
        <v>879</v>
      </c>
      <c r="I16539" s="265" t="s">
        <v>135</v>
      </c>
      <c r="J16539" s="286">
        <v>-9.5</v>
      </c>
      <c r="K16539" s="83" t="str">
        <f>IFERROR(IFERROR(VLOOKUP(I16539,'DE-PARA'!B:D,3,0),VLOOKUP(I16539,'DE-PARA'!C:D,2,0)),"NÃO ENCONTRADO")</f>
        <v>Outras Saídas</v>
      </c>
      <c r="L16539" s="50" t="str">
        <f>VLOOKUP(K16539,'Base -Receita-Despesa'!$B:$AS,1,FALSE)</f>
        <v>Outras Saídas</v>
      </c>
    </row>
    <row r="16540" spans="1:12" x14ac:dyDescent="0.3">
      <c r="A16540" s="82" t="str">
        <f t="shared" si="516"/>
        <v>2019</v>
      </c>
      <c r="B16540" s="260" t="s">
        <v>2228</v>
      </c>
      <c r="C16540" s="261" t="s">
        <v>138</v>
      </c>
      <c r="D16540" s="74" t="str">
        <f t="shared" si="517"/>
        <v>dez/2019</v>
      </c>
      <c r="E16540" s="264">
        <v>43812</v>
      </c>
      <c r="F16540" s="260" t="s">
        <v>1261</v>
      </c>
      <c r="G16540" s="260" t="s">
        <v>2229</v>
      </c>
      <c r="H16540" s="265" t="s">
        <v>879</v>
      </c>
      <c r="I16540" s="265" t="s">
        <v>135</v>
      </c>
      <c r="J16540" s="286">
        <v>-9.5</v>
      </c>
      <c r="K16540" s="83" t="str">
        <f>IFERROR(IFERROR(VLOOKUP(I16540,'DE-PARA'!B:D,3,0),VLOOKUP(I16540,'DE-PARA'!C:D,2,0)),"NÃO ENCONTRADO")</f>
        <v>Outras Saídas</v>
      </c>
      <c r="L16540" s="50" t="str">
        <f>VLOOKUP(K16540,'Base -Receita-Despesa'!$B:$AS,1,FALSE)</f>
        <v>Outras Saídas</v>
      </c>
    </row>
    <row r="16541" spans="1:12" x14ac:dyDescent="0.3">
      <c r="A16541" s="82" t="str">
        <f t="shared" si="516"/>
        <v>2019</v>
      </c>
      <c r="B16541" s="260" t="s">
        <v>2228</v>
      </c>
      <c r="C16541" s="261" t="s">
        <v>138</v>
      </c>
      <c r="D16541" s="74" t="str">
        <f t="shared" si="517"/>
        <v>dez/2019</v>
      </c>
      <c r="E16541" s="264">
        <v>43812</v>
      </c>
      <c r="F16541" s="260">
        <v>17508</v>
      </c>
      <c r="G16541" s="260" t="s">
        <v>2229</v>
      </c>
      <c r="H16541" s="265" t="s">
        <v>5057</v>
      </c>
      <c r="I16541" s="265" t="s">
        <v>157</v>
      </c>
      <c r="J16541" s="285">
        <v>6047.76</v>
      </c>
      <c r="K16541" s="83" t="str">
        <f>IFERROR(IFERROR(VLOOKUP(I16541,'DE-PARA'!B:D,3,0),VLOOKUP(I16541,'DE-PARA'!C:D,2,0)),"NÃO ENCONTRADO")</f>
        <v>Materiais</v>
      </c>
      <c r="L16541" s="50" t="str">
        <f>VLOOKUP(K16541,'Base -Receita-Despesa'!$B:$AS,1,FALSE)</f>
        <v>Materiais</v>
      </c>
    </row>
    <row r="16542" spans="1:12" x14ac:dyDescent="0.3">
      <c r="A16542" s="82" t="str">
        <f t="shared" si="516"/>
        <v>2019</v>
      </c>
      <c r="B16542" s="260" t="s">
        <v>2228</v>
      </c>
      <c r="C16542" s="261" t="s">
        <v>138</v>
      </c>
      <c r="D16542" s="74" t="str">
        <f t="shared" si="517"/>
        <v>dez/2019</v>
      </c>
      <c r="E16542" s="264">
        <v>43812</v>
      </c>
      <c r="F16542" s="260">
        <v>17506</v>
      </c>
      <c r="G16542" s="260" t="s">
        <v>3208</v>
      </c>
      <c r="H16542" s="265" t="s">
        <v>5057</v>
      </c>
      <c r="I16542" s="265" t="s">
        <v>157</v>
      </c>
      <c r="J16542" s="285">
        <v>4477.3500000000004</v>
      </c>
      <c r="K16542" s="83" t="str">
        <f>IFERROR(IFERROR(VLOOKUP(I16542,'DE-PARA'!B:D,3,0),VLOOKUP(I16542,'DE-PARA'!C:D,2,0)),"NÃO ENCONTRADO")</f>
        <v>Materiais</v>
      </c>
      <c r="L16542" s="50" t="str">
        <f>VLOOKUP(K16542,'Base -Receita-Despesa'!$B:$AS,1,FALSE)</f>
        <v>Materiais</v>
      </c>
    </row>
    <row r="16543" spans="1:12" x14ac:dyDescent="0.3">
      <c r="A16543" s="82" t="str">
        <f t="shared" si="516"/>
        <v>2019</v>
      </c>
      <c r="B16543" s="260" t="s">
        <v>2228</v>
      </c>
      <c r="C16543" s="261" t="s">
        <v>138</v>
      </c>
      <c r="D16543" s="74" t="str">
        <f t="shared" si="517"/>
        <v>dez/2019</v>
      </c>
      <c r="E16543" s="264">
        <v>43812</v>
      </c>
      <c r="F16543" s="260">
        <v>17507</v>
      </c>
      <c r="G16543" s="260" t="s">
        <v>2229</v>
      </c>
      <c r="H16543" s="265" t="s">
        <v>5057</v>
      </c>
      <c r="I16543" s="265" t="s">
        <v>157</v>
      </c>
      <c r="J16543" s="285">
        <v>2470.86</v>
      </c>
      <c r="K16543" s="83" t="str">
        <f>IFERROR(IFERROR(VLOOKUP(I16543,'DE-PARA'!B:D,3,0),VLOOKUP(I16543,'DE-PARA'!C:D,2,0)),"NÃO ENCONTRADO")</f>
        <v>Materiais</v>
      </c>
      <c r="L16543" s="50" t="str">
        <f>VLOOKUP(K16543,'Base -Receita-Despesa'!$B:$AS,1,FALSE)</f>
        <v>Materiais</v>
      </c>
    </row>
    <row r="16544" spans="1:12" x14ac:dyDescent="0.3">
      <c r="A16544" s="82" t="str">
        <f t="shared" si="516"/>
        <v>2019</v>
      </c>
      <c r="B16544" s="260" t="s">
        <v>2228</v>
      </c>
      <c r="C16544" s="261" t="s">
        <v>138</v>
      </c>
      <c r="D16544" s="74" t="str">
        <f t="shared" si="517"/>
        <v>dez/2019</v>
      </c>
      <c r="E16544" s="264">
        <v>43812</v>
      </c>
      <c r="F16544" s="260">
        <v>834</v>
      </c>
      <c r="G16544" s="260" t="s">
        <v>2229</v>
      </c>
      <c r="H16544" s="265" t="s">
        <v>5058</v>
      </c>
      <c r="I16544" s="265" t="s">
        <v>157</v>
      </c>
      <c r="J16544" s="285">
        <v>1240</v>
      </c>
      <c r="K16544" s="83" t="str">
        <f>IFERROR(IFERROR(VLOOKUP(I16544,'DE-PARA'!B:D,3,0),VLOOKUP(I16544,'DE-PARA'!C:D,2,0)),"NÃO ENCONTRADO")</f>
        <v>Materiais</v>
      </c>
      <c r="L16544" s="50" t="str">
        <f>VLOOKUP(K16544,'Base -Receita-Despesa'!$B:$AS,1,FALSE)</f>
        <v>Materiais</v>
      </c>
    </row>
    <row r="16545" spans="1:12" x14ac:dyDescent="0.3">
      <c r="A16545" s="82" t="str">
        <f t="shared" si="516"/>
        <v>2019</v>
      </c>
      <c r="B16545" s="260" t="s">
        <v>2228</v>
      </c>
      <c r="C16545" s="261" t="s">
        <v>138</v>
      </c>
      <c r="D16545" s="74" t="str">
        <f t="shared" si="517"/>
        <v>dez/2019</v>
      </c>
      <c r="E16545" s="264">
        <v>43812</v>
      </c>
      <c r="F16545" s="260">
        <v>834</v>
      </c>
      <c r="G16545" s="260" t="s">
        <v>2229</v>
      </c>
      <c r="H16545" s="265" t="s">
        <v>5058</v>
      </c>
      <c r="I16545" s="265" t="s">
        <v>157</v>
      </c>
      <c r="J16545" s="285">
        <v>-1240</v>
      </c>
      <c r="K16545" s="83" t="str">
        <f>IFERROR(IFERROR(VLOOKUP(I16545,'DE-PARA'!B:D,3,0),VLOOKUP(I16545,'DE-PARA'!C:D,2,0)),"NÃO ENCONTRADO")</f>
        <v>Materiais</v>
      </c>
      <c r="L16545" s="50" t="str">
        <f>VLOOKUP(K16545,'Base -Receita-Despesa'!$B:$AS,1,FALSE)</f>
        <v>Materiais</v>
      </c>
    </row>
    <row r="16546" spans="1:12" x14ac:dyDescent="0.3">
      <c r="A16546" s="82" t="str">
        <f t="shared" si="516"/>
        <v>2019</v>
      </c>
      <c r="B16546" s="260" t="s">
        <v>2228</v>
      </c>
      <c r="C16546" s="261" t="s">
        <v>138</v>
      </c>
      <c r="D16546" s="74" t="str">
        <f t="shared" si="517"/>
        <v>dez/2019</v>
      </c>
      <c r="E16546" s="264">
        <v>43812</v>
      </c>
      <c r="F16546" s="260">
        <v>17507</v>
      </c>
      <c r="G16546" s="260" t="s">
        <v>2229</v>
      </c>
      <c r="H16546" s="265" t="s">
        <v>5057</v>
      </c>
      <c r="I16546" s="265" t="s">
        <v>157</v>
      </c>
      <c r="J16546" s="285">
        <v>-2470.86</v>
      </c>
      <c r="K16546" s="83" t="str">
        <f>IFERROR(IFERROR(VLOOKUP(I16546,'DE-PARA'!B:D,3,0),VLOOKUP(I16546,'DE-PARA'!C:D,2,0)),"NÃO ENCONTRADO")</f>
        <v>Materiais</v>
      </c>
      <c r="L16546" s="50" t="str">
        <f>VLOOKUP(K16546,'Base -Receita-Despesa'!$B:$AS,1,FALSE)</f>
        <v>Materiais</v>
      </c>
    </row>
    <row r="16547" spans="1:12" x14ac:dyDescent="0.3">
      <c r="A16547" s="82" t="str">
        <f t="shared" si="516"/>
        <v>2019</v>
      </c>
      <c r="B16547" s="260" t="s">
        <v>2228</v>
      </c>
      <c r="C16547" s="261" t="s">
        <v>138</v>
      </c>
      <c r="D16547" s="74" t="str">
        <f t="shared" si="517"/>
        <v>dez/2019</v>
      </c>
      <c r="E16547" s="264">
        <v>43812</v>
      </c>
      <c r="F16547" s="260">
        <v>17506</v>
      </c>
      <c r="G16547" s="260" t="s">
        <v>3208</v>
      </c>
      <c r="H16547" s="265" t="s">
        <v>5057</v>
      </c>
      <c r="I16547" s="265" t="s">
        <v>157</v>
      </c>
      <c r="J16547" s="285">
        <v>-4477.3500000000004</v>
      </c>
      <c r="K16547" s="83" t="str">
        <f>IFERROR(IFERROR(VLOOKUP(I16547,'DE-PARA'!B:D,3,0),VLOOKUP(I16547,'DE-PARA'!C:D,2,0)),"NÃO ENCONTRADO")</f>
        <v>Materiais</v>
      </c>
      <c r="L16547" s="50" t="str">
        <f>VLOOKUP(K16547,'Base -Receita-Despesa'!$B:$AS,1,FALSE)</f>
        <v>Materiais</v>
      </c>
    </row>
    <row r="16548" spans="1:12" x14ac:dyDescent="0.3">
      <c r="A16548" s="82" t="str">
        <f t="shared" si="516"/>
        <v>2019</v>
      </c>
      <c r="B16548" s="260" t="s">
        <v>2228</v>
      </c>
      <c r="C16548" s="261" t="s">
        <v>138</v>
      </c>
      <c r="D16548" s="74" t="str">
        <f t="shared" si="517"/>
        <v>dez/2019</v>
      </c>
      <c r="E16548" s="264">
        <v>43812</v>
      </c>
      <c r="F16548" s="260">
        <v>17508</v>
      </c>
      <c r="G16548" s="260" t="s">
        <v>2229</v>
      </c>
      <c r="H16548" s="265" t="s">
        <v>5057</v>
      </c>
      <c r="I16548" s="265" t="s">
        <v>157</v>
      </c>
      <c r="J16548" s="285">
        <v>-6047.76</v>
      </c>
      <c r="K16548" s="83" t="str">
        <f>IFERROR(IFERROR(VLOOKUP(I16548,'DE-PARA'!B:D,3,0),VLOOKUP(I16548,'DE-PARA'!C:D,2,0)),"NÃO ENCONTRADO")</f>
        <v>Materiais</v>
      </c>
      <c r="L16548" s="50" t="str">
        <f>VLOOKUP(K16548,'Base -Receita-Despesa'!$B:$AS,1,FALSE)</f>
        <v>Materiais</v>
      </c>
    </row>
    <row r="16549" spans="1:12" x14ac:dyDescent="0.3">
      <c r="A16549" s="82" t="str">
        <f t="shared" si="516"/>
        <v>2019</v>
      </c>
      <c r="B16549" s="260" t="s">
        <v>2228</v>
      </c>
      <c r="C16549" s="261" t="s">
        <v>138</v>
      </c>
      <c r="D16549" s="74" t="str">
        <f t="shared" si="517"/>
        <v>dez/2019</v>
      </c>
      <c r="E16549" s="264">
        <v>43812</v>
      </c>
      <c r="F16549" s="260" t="s">
        <v>1070</v>
      </c>
      <c r="G16549" s="260" t="s">
        <v>2229</v>
      </c>
      <c r="H16549" s="265" t="s">
        <v>1071</v>
      </c>
      <c r="I16549" s="265" t="s">
        <v>2237</v>
      </c>
      <c r="J16549" s="285">
        <v>9440.0400000000009</v>
      </c>
      <c r="K16549" s="83" t="str">
        <f>IFERROR(IFERROR(VLOOKUP(I16549,'DE-PARA'!B:D,3,0),VLOOKUP(I16549,'DE-PARA'!C:D,2,0)),"NÃO ENCONTRADO")</f>
        <v>Entrada Conta Aplicação (+)</v>
      </c>
      <c r="L16549" s="50" t="str">
        <f>VLOOKUP(K16549,'Base -Receita-Despesa'!$B:$AS,1,FALSE)</f>
        <v>ENTRADA CONTA APLICAÇÃO (+)</v>
      </c>
    </row>
    <row r="16550" spans="1:12" x14ac:dyDescent="0.3">
      <c r="A16550" s="82" t="str">
        <f t="shared" si="516"/>
        <v>2019</v>
      </c>
      <c r="B16550" s="260" t="s">
        <v>2228</v>
      </c>
      <c r="C16550" s="261" t="s">
        <v>138</v>
      </c>
      <c r="D16550" s="74" t="str">
        <f t="shared" si="517"/>
        <v>dez/2019</v>
      </c>
      <c r="E16550" s="264">
        <v>43812</v>
      </c>
      <c r="F16550" s="260">
        <v>1</v>
      </c>
      <c r="G16550" s="260" t="s">
        <v>2229</v>
      </c>
      <c r="H16550" s="265" t="s">
        <v>5059</v>
      </c>
      <c r="I16550" s="265" t="s">
        <v>2176</v>
      </c>
      <c r="J16550" s="285">
        <v>-8799.9599999999991</v>
      </c>
      <c r="K16550" s="83" t="str">
        <f>IFERROR(IFERROR(VLOOKUP(I16550,'DE-PARA'!B:D,3,0),VLOOKUP(I16550,'DE-PARA'!C:D,2,0)),"NÃO ENCONTRADO")</f>
        <v>Pessoal</v>
      </c>
      <c r="L16550" s="50" t="str">
        <f>VLOOKUP(K16550,'Base -Receita-Despesa'!$B:$AS,1,FALSE)</f>
        <v>Pessoal</v>
      </c>
    </row>
    <row r="16551" spans="1:12" x14ac:dyDescent="0.3">
      <c r="A16551" s="82" t="str">
        <f t="shared" si="516"/>
        <v>2019</v>
      </c>
      <c r="B16551" s="260" t="s">
        <v>2228</v>
      </c>
      <c r="C16551" s="261" t="s">
        <v>138</v>
      </c>
      <c r="D16551" s="74" t="str">
        <f t="shared" si="517"/>
        <v>dez/2019</v>
      </c>
      <c r="E16551" s="264">
        <v>43815</v>
      </c>
      <c r="F16551" s="260">
        <v>109458</v>
      </c>
      <c r="G16551" s="260" t="s">
        <v>2229</v>
      </c>
      <c r="H16551" s="265" t="s">
        <v>4783</v>
      </c>
      <c r="I16551" s="265" t="s">
        <v>2192</v>
      </c>
      <c r="J16551" s="285">
        <v>-6274.61</v>
      </c>
      <c r="K16551" s="83" t="str">
        <f>IFERROR(IFERROR(VLOOKUP(I16551,'DE-PARA'!B:D,3,0),VLOOKUP(I16551,'DE-PARA'!C:D,2,0)),"NÃO ENCONTRADO")</f>
        <v>Materiais</v>
      </c>
      <c r="L16551" s="50" t="str">
        <f>VLOOKUP(K16551,'Base -Receita-Despesa'!$B:$AS,1,FALSE)</f>
        <v>Materiais</v>
      </c>
    </row>
    <row r="16552" spans="1:12" x14ac:dyDescent="0.3">
      <c r="A16552" s="82" t="str">
        <f t="shared" si="516"/>
        <v>2019</v>
      </c>
      <c r="B16552" s="260" t="s">
        <v>2228</v>
      </c>
      <c r="C16552" s="261" t="s">
        <v>138</v>
      </c>
      <c r="D16552" s="74" t="str">
        <f t="shared" si="517"/>
        <v>dez/2019</v>
      </c>
      <c r="E16552" s="264">
        <v>43815</v>
      </c>
      <c r="F16552" s="260">
        <v>36646</v>
      </c>
      <c r="G16552" s="260" t="s">
        <v>2229</v>
      </c>
      <c r="H16552" s="265" t="s">
        <v>5060</v>
      </c>
      <c r="I16552" s="265" t="s">
        <v>2182</v>
      </c>
      <c r="J16552" s="285">
        <v>-1352</v>
      </c>
      <c r="K16552" s="83" t="str">
        <f>IFERROR(IFERROR(VLOOKUP(I16552,'DE-PARA'!B:D,3,0),VLOOKUP(I16552,'DE-PARA'!C:D,2,0)),"NÃO ENCONTRADO")</f>
        <v>Materiais</v>
      </c>
      <c r="L16552" s="50" t="str">
        <f>VLOOKUP(K16552,'Base -Receita-Despesa'!$B:$AS,1,FALSE)</f>
        <v>Materiais</v>
      </c>
    </row>
    <row r="16553" spans="1:12" x14ac:dyDescent="0.3">
      <c r="A16553" s="82" t="str">
        <f t="shared" si="516"/>
        <v>2019</v>
      </c>
      <c r="B16553" s="260" t="s">
        <v>2228</v>
      </c>
      <c r="C16553" s="261" t="s">
        <v>138</v>
      </c>
      <c r="D16553" s="74" t="str">
        <f t="shared" si="517"/>
        <v>dez/2019</v>
      </c>
      <c r="E16553" s="264">
        <v>43815</v>
      </c>
      <c r="F16553" s="260">
        <v>1146655</v>
      </c>
      <c r="G16553" s="260" t="s">
        <v>2232</v>
      </c>
      <c r="H16553" s="265" t="s">
        <v>2605</v>
      </c>
      <c r="I16553" s="265" t="s">
        <v>2182</v>
      </c>
      <c r="J16553" s="285">
        <v>-1454.47</v>
      </c>
      <c r="K16553" s="83" t="str">
        <f>IFERROR(IFERROR(VLOOKUP(I16553,'DE-PARA'!B:D,3,0),VLOOKUP(I16553,'DE-PARA'!C:D,2,0)),"NÃO ENCONTRADO")</f>
        <v>Materiais</v>
      </c>
      <c r="L16553" s="50" t="str">
        <f>VLOOKUP(K16553,'Base -Receita-Despesa'!$B:$AS,1,FALSE)</f>
        <v>Materiais</v>
      </c>
    </row>
    <row r="16554" spans="1:12" x14ac:dyDescent="0.3">
      <c r="A16554" s="82" t="str">
        <f t="shared" ref="A16554:A16617" si="518">IF(K16554="NÃO ENCONTRADO",0,RIGHT(D16554,4))</f>
        <v>2019</v>
      </c>
      <c r="B16554" s="260" t="s">
        <v>2228</v>
      </c>
      <c r="C16554" s="261" t="s">
        <v>138</v>
      </c>
      <c r="D16554" s="74" t="str">
        <f t="shared" si="517"/>
        <v>dez/2019</v>
      </c>
      <c r="E16554" s="264">
        <v>43815</v>
      </c>
      <c r="F16554" s="276" t="s">
        <v>4587</v>
      </c>
      <c r="G16554" s="276" t="s">
        <v>5061</v>
      </c>
      <c r="H16554" s="280" t="s">
        <v>4805</v>
      </c>
      <c r="I16554" s="280" t="s">
        <v>2214</v>
      </c>
      <c r="J16554" s="288">
        <v>-600</v>
      </c>
      <c r="K16554" s="83" t="str">
        <f>IFERROR(IFERROR(VLOOKUP(I16554,'DE-PARA'!B:D,3,0),VLOOKUP(I16554,'DE-PARA'!C:D,2,0)),"NÃO ENCONTRADO")</f>
        <v>Outras Saídas</v>
      </c>
      <c r="L16554" s="50" t="str">
        <f>VLOOKUP(K16554,'Base -Receita-Despesa'!$B:$AS,1,FALSE)</f>
        <v>Outras Saídas</v>
      </c>
    </row>
    <row r="16555" spans="1:12" x14ac:dyDescent="0.3">
      <c r="A16555" s="82" t="str">
        <f t="shared" si="518"/>
        <v>2019</v>
      </c>
      <c r="B16555" s="260" t="s">
        <v>2228</v>
      </c>
      <c r="C16555" s="261" t="s">
        <v>138</v>
      </c>
      <c r="D16555" s="74" t="str">
        <f t="shared" si="517"/>
        <v>dez/2019</v>
      </c>
      <c r="E16555" s="264">
        <v>43815</v>
      </c>
      <c r="F16555" s="260" t="s">
        <v>1261</v>
      </c>
      <c r="G16555" s="260" t="s">
        <v>2229</v>
      </c>
      <c r="H16555" s="265" t="s">
        <v>879</v>
      </c>
      <c r="I16555" s="265" t="s">
        <v>135</v>
      </c>
      <c r="J16555" s="286">
        <v>-9.5</v>
      </c>
      <c r="K16555" s="83" t="str">
        <f>IFERROR(IFERROR(VLOOKUP(I16555,'DE-PARA'!B:D,3,0),VLOOKUP(I16555,'DE-PARA'!C:D,2,0)),"NÃO ENCONTRADO")</f>
        <v>Outras Saídas</v>
      </c>
      <c r="L16555" s="50" t="str">
        <f>VLOOKUP(K16555,'Base -Receita-Despesa'!$B:$AS,1,FALSE)</f>
        <v>Outras Saídas</v>
      </c>
    </row>
    <row r="16556" spans="1:12" x14ac:dyDescent="0.3">
      <c r="A16556" s="82" t="str">
        <f t="shared" si="518"/>
        <v>2019</v>
      </c>
      <c r="B16556" s="260" t="s">
        <v>2228</v>
      </c>
      <c r="C16556" s="261" t="s">
        <v>138</v>
      </c>
      <c r="D16556" s="74" t="str">
        <f t="shared" si="517"/>
        <v>dez/2019</v>
      </c>
      <c r="E16556" s="264">
        <v>43815</v>
      </c>
      <c r="F16556" s="260" t="s">
        <v>1261</v>
      </c>
      <c r="G16556" s="260" t="s">
        <v>2229</v>
      </c>
      <c r="H16556" s="265" t="s">
        <v>879</v>
      </c>
      <c r="I16556" s="265" t="s">
        <v>135</v>
      </c>
      <c r="J16556" s="286">
        <v>-9.5</v>
      </c>
      <c r="K16556" s="83" t="str">
        <f>IFERROR(IFERROR(VLOOKUP(I16556,'DE-PARA'!B:D,3,0),VLOOKUP(I16556,'DE-PARA'!C:D,2,0)),"NÃO ENCONTRADO")</f>
        <v>Outras Saídas</v>
      </c>
      <c r="L16556" s="50" t="str">
        <f>VLOOKUP(K16556,'Base -Receita-Despesa'!$B:$AS,1,FALSE)</f>
        <v>Outras Saídas</v>
      </c>
    </row>
    <row r="16557" spans="1:12" x14ac:dyDescent="0.3">
      <c r="A16557" s="82" t="str">
        <f t="shared" si="518"/>
        <v>2019</v>
      </c>
      <c r="B16557" s="260" t="s">
        <v>2228</v>
      </c>
      <c r="C16557" s="261" t="s">
        <v>138</v>
      </c>
      <c r="D16557" s="74" t="str">
        <f t="shared" si="517"/>
        <v>dez/2019</v>
      </c>
      <c r="E16557" s="264">
        <v>43815</v>
      </c>
      <c r="F16557" s="260" t="s">
        <v>1261</v>
      </c>
      <c r="G16557" s="260" t="s">
        <v>2229</v>
      </c>
      <c r="H16557" s="265" t="s">
        <v>879</v>
      </c>
      <c r="I16557" s="265" t="s">
        <v>135</v>
      </c>
      <c r="J16557" s="286">
        <v>-9.5</v>
      </c>
      <c r="K16557" s="83" t="str">
        <f>IFERROR(IFERROR(VLOOKUP(I16557,'DE-PARA'!B:D,3,0),VLOOKUP(I16557,'DE-PARA'!C:D,2,0)),"NÃO ENCONTRADO")</f>
        <v>Outras Saídas</v>
      </c>
      <c r="L16557" s="50" t="str">
        <f>VLOOKUP(K16557,'Base -Receita-Despesa'!$B:$AS,1,FALSE)</f>
        <v>Outras Saídas</v>
      </c>
    </row>
    <row r="16558" spans="1:12" x14ac:dyDescent="0.3">
      <c r="A16558" s="82" t="str">
        <f t="shared" si="518"/>
        <v>2019</v>
      </c>
      <c r="B16558" s="260" t="s">
        <v>2228</v>
      </c>
      <c r="C16558" s="261" t="s">
        <v>138</v>
      </c>
      <c r="D16558" s="74" t="str">
        <f t="shared" si="517"/>
        <v>dez/2019</v>
      </c>
      <c r="E16558" s="264">
        <v>43815</v>
      </c>
      <c r="F16558" s="260" t="s">
        <v>1261</v>
      </c>
      <c r="G16558" s="260" t="s">
        <v>2229</v>
      </c>
      <c r="H16558" s="265" t="s">
        <v>879</v>
      </c>
      <c r="I16558" s="265" t="s">
        <v>135</v>
      </c>
      <c r="J16558" s="286">
        <v>-9.5</v>
      </c>
      <c r="K16558" s="83" t="str">
        <f>IFERROR(IFERROR(VLOOKUP(I16558,'DE-PARA'!B:D,3,0),VLOOKUP(I16558,'DE-PARA'!C:D,2,0)),"NÃO ENCONTRADO")</f>
        <v>Outras Saídas</v>
      </c>
      <c r="L16558" s="50" t="str">
        <f>VLOOKUP(K16558,'Base -Receita-Despesa'!$B:$AS,1,FALSE)</f>
        <v>Outras Saídas</v>
      </c>
    </row>
    <row r="16559" spans="1:12" x14ac:dyDescent="0.3">
      <c r="A16559" s="82" t="str">
        <f t="shared" si="518"/>
        <v>2019</v>
      </c>
      <c r="B16559" s="260" t="s">
        <v>2228</v>
      </c>
      <c r="C16559" s="261" t="s">
        <v>138</v>
      </c>
      <c r="D16559" s="74" t="str">
        <f t="shared" si="517"/>
        <v>dez/2019</v>
      </c>
      <c r="E16559" s="264">
        <v>43815</v>
      </c>
      <c r="F16559" s="260" t="s">
        <v>1261</v>
      </c>
      <c r="G16559" s="260" t="s">
        <v>2229</v>
      </c>
      <c r="H16559" s="265" t="s">
        <v>879</v>
      </c>
      <c r="I16559" s="265" t="s">
        <v>135</v>
      </c>
      <c r="J16559" s="286">
        <v>-9.5</v>
      </c>
      <c r="K16559" s="83" t="str">
        <f>IFERROR(IFERROR(VLOOKUP(I16559,'DE-PARA'!B:D,3,0),VLOOKUP(I16559,'DE-PARA'!C:D,2,0)),"NÃO ENCONTRADO")</f>
        <v>Outras Saídas</v>
      </c>
      <c r="L16559" s="50" t="str">
        <f>VLOOKUP(K16559,'Base -Receita-Despesa'!$B:$AS,1,FALSE)</f>
        <v>Outras Saídas</v>
      </c>
    </row>
    <row r="16560" spans="1:12" x14ac:dyDescent="0.3">
      <c r="A16560" s="82" t="str">
        <f t="shared" si="518"/>
        <v>2019</v>
      </c>
      <c r="B16560" s="260" t="s">
        <v>2228</v>
      </c>
      <c r="C16560" s="261" t="s">
        <v>138</v>
      </c>
      <c r="D16560" s="74" t="str">
        <f t="shared" si="517"/>
        <v>dez/2019</v>
      </c>
      <c r="E16560" s="264">
        <v>43815</v>
      </c>
      <c r="F16560" s="260" t="s">
        <v>1261</v>
      </c>
      <c r="G16560" s="260" t="s">
        <v>2229</v>
      </c>
      <c r="H16560" s="265" t="s">
        <v>879</v>
      </c>
      <c r="I16560" s="265" t="s">
        <v>135</v>
      </c>
      <c r="J16560" s="286">
        <v>-9.5</v>
      </c>
      <c r="K16560" s="83" t="str">
        <f>IFERROR(IFERROR(VLOOKUP(I16560,'DE-PARA'!B:D,3,0),VLOOKUP(I16560,'DE-PARA'!C:D,2,0)),"NÃO ENCONTRADO")</f>
        <v>Outras Saídas</v>
      </c>
      <c r="L16560" s="50" t="str">
        <f>VLOOKUP(K16560,'Base -Receita-Despesa'!$B:$AS,1,FALSE)</f>
        <v>Outras Saídas</v>
      </c>
    </row>
    <row r="16561" spans="1:12" x14ac:dyDescent="0.3">
      <c r="A16561" s="82" t="str">
        <f t="shared" si="518"/>
        <v>2019</v>
      </c>
      <c r="B16561" s="260" t="s">
        <v>2228</v>
      </c>
      <c r="C16561" s="261" t="s">
        <v>138</v>
      </c>
      <c r="D16561" s="74" t="str">
        <f t="shared" si="517"/>
        <v>dez/2019</v>
      </c>
      <c r="E16561" s="264">
        <v>43815</v>
      </c>
      <c r="F16561" s="260" t="s">
        <v>1261</v>
      </c>
      <c r="G16561" s="260" t="s">
        <v>2229</v>
      </c>
      <c r="H16561" s="265" t="s">
        <v>262</v>
      </c>
      <c r="I16561" s="265" t="s">
        <v>135</v>
      </c>
      <c r="J16561" s="286">
        <v>-74.25</v>
      </c>
      <c r="K16561" s="83" t="str">
        <f>IFERROR(IFERROR(VLOOKUP(I16561,'DE-PARA'!B:D,3,0),VLOOKUP(I16561,'DE-PARA'!C:D,2,0)),"NÃO ENCONTRADO")</f>
        <v>Outras Saídas</v>
      </c>
      <c r="L16561" s="50" t="str">
        <f>VLOOKUP(K16561,'Base -Receita-Despesa'!$B:$AS,1,FALSE)</f>
        <v>Outras Saídas</v>
      </c>
    </row>
    <row r="16562" spans="1:12" x14ac:dyDescent="0.3">
      <c r="A16562" s="82" t="str">
        <f t="shared" si="518"/>
        <v>2019</v>
      </c>
      <c r="B16562" s="260" t="s">
        <v>2228</v>
      </c>
      <c r="C16562" s="261" t="s">
        <v>138</v>
      </c>
      <c r="D16562" s="74" t="str">
        <f t="shared" si="517"/>
        <v>dez/2019</v>
      </c>
      <c r="E16562" s="264">
        <v>43815</v>
      </c>
      <c r="F16562" s="260" t="s">
        <v>4622</v>
      </c>
      <c r="G16562" s="260" t="s">
        <v>2229</v>
      </c>
      <c r="H16562" s="265" t="s">
        <v>5059</v>
      </c>
      <c r="I16562" s="265" t="s">
        <v>4503</v>
      </c>
      <c r="J16562" s="285">
        <v>-3052.38</v>
      </c>
      <c r="K16562" s="83" t="str">
        <f>IFERROR(IFERROR(VLOOKUP(I16562,'DE-PARA'!B:D,3,0),VLOOKUP(I16562,'DE-PARA'!C:D,2,0)),"NÃO ENCONTRADO")</f>
        <v>Encargos sobre Folha de Pagamento</v>
      </c>
      <c r="L16562" s="50" t="str">
        <f>VLOOKUP(K16562,'Base -Receita-Despesa'!$B:$AS,1,FALSE)</f>
        <v>Encargos sobre Folha de Pagamento</v>
      </c>
    </row>
    <row r="16563" spans="1:12" x14ac:dyDescent="0.3">
      <c r="A16563" s="82" t="str">
        <f t="shared" si="518"/>
        <v>2019</v>
      </c>
      <c r="B16563" s="260" t="s">
        <v>2228</v>
      </c>
      <c r="C16563" s="261" t="s">
        <v>138</v>
      </c>
      <c r="D16563" s="74" t="str">
        <f t="shared" si="517"/>
        <v>dez/2019</v>
      </c>
      <c r="E16563" s="264">
        <v>43815</v>
      </c>
      <c r="F16563" s="260" t="s">
        <v>5062</v>
      </c>
      <c r="G16563" s="260" t="s">
        <v>2229</v>
      </c>
      <c r="H16563" s="265" t="s">
        <v>5062</v>
      </c>
      <c r="I16563" s="265" t="s">
        <v>4503</v>
      </c>
      <c r="J16563" s="285">
        <v>-7683.34</v>
      </c>
      <c r="K16563" s="83" t="str">
        <f>IFERROR(IFERROR(VLOOKUP(I16563,'DE-PARA'!B:D,3,0),VLOOKUP(I16563,'DE-PARA'!C:D,2,0)),"NÃO ENCONTRADO")</f>
        <v>Encargos sobre Folha de Pagamento</v>
      </c>
      <c r="L16563" s="50" t="str">
        <f>VLOOKUP(K16563,'Base -Receita-Despesa'!$B:$AS,1,FALSE)</f>
        <v>Encargos sobre Folha de Pagamento</v>
      </c>
    </row>
    <row r="16564" spans="1:12" x14ac:dyDescent="0.3">
      <c r="A16564" s="82" t="str">
        <f t="shared" si="518"/>
        <v>2019</v>
      </c>
      <c r="B16564" s="260" t="s">
        <v>2228</v>
      </c>
      <c r="C16564" s="261" t="s">
        <v>138</v>
      </c>
      <c r="D16564" s="74" t="str">
        <f t="shared" si="517"/>
        <v>dez/2019</v>
      </c>
      <c r="E16564" s="264">
        <v>43815</v>
      </c>
      <c r="F16564" s="260" t="s">
        <v>5063</v>
      </c>
      <c r="G16564" s="260" t="s">
        <v>2229</v>
      </c>
      <c r="H16564" s="265" t="s">
        <v>5064</v>
      </c>
      <c r="I16564" s="265" t="s">
        <v>4503</v>
      </c>
      <c r="J16564" s="285">
        <v>-26523.64</v>
      </c>
      <c r="K16564" s="83" t="str">
        <f>IFERROR(IFERROR(VLOOKUP(I16564,'DE-PARA'!B:D,3,0),VLOOKUP(I16564,'DE-PARA'!C:D,2,0)),"NÃO ENCONTRADO")</f>
        <v>Encargos sobre Folha de Pagamento</v>
      </c>
      <c r="L16564" s="50" t="str">
        <f>VLOOKUP(K16564,'Base -Receita-Despesa'!$B:$AS,1,FALSE)</f>
        <v>Encargos sobre Folha de Pagamento</v>
      </c>
    </row>
    <row r="16565" spans="1:12" x14ac:dyDescent="0.3">
      <c r="A16565" s="82" t="str">
        <f t="shared" si="518"/>
        <v>2019</v>
      </c>
      <c r="B16565" s="260" t="s">
        <v>2228</v>
      </c>
      <c r="C16565" s="261" t="s">
        <v>138</v>
      </c>
      <c r="D16565" s="74" t="str">
        <f t="shared" si="517"/>
        <v>dez/2019</v>
      </c>
      <c r="E16565" s="264">
        <v>43815</v>
      </c>
      <c r="F16565" s="276" t="s">
        <v>5065</v>
      </c>
      <c r="G16565" s="260" t="s">
        <v>2229</v>
      </c>
      <c r="H16565" s="280" t="s">
        <v>5066</v>
      </c>
      <c r="I16565" s="280" t="s">
        <v>176</v>
      </c>
      <c r="J16565" s="288">
        <v>-9.65</v>
      </c>
      <c r="K16565" s="83" t="str">
        <f>IFERROR(IFERROR(VLOOKUP(I16565,'DE-PARA'!B:D,3,0),VLOOKUP(I16565,'DE-PARA'!C:D,2,0)),"NÃO ENCONTRADO")</f>
        <v>Pessoal</v>
      </c>
      <c r="L16565" s="50" t="str">
        <f>VLOOKUP(K16565,'Base -Receita-Despesa'!$B:$AS,1,FALSE)</f>
        <v>Pessoal</v>
      </c>
    </row>
    <row r="16566" spans="1:12" x14ac:dyDescent="0.3">
      <c r="A16566" s="82" t="str">
        <f t="shared" si="518"/>
        <v>2019</v>
      </c>
      <c r="B16566" s="260" t="s">
        <v>2228</v>
      </c>
      <c r="C16566" s="261" t="s">
        <v>138</v>
      </c>
      <c r="D16566" s="74" t="str">
        <f t="shared" si="517"/>
        <v>dez/2019</v>
      </c>
      <c r="E16566" s="264">
        <v>43815</v>
      </c>
      <c r="F16566" s="276" t="s">
        <v>5067</v>
      </c>
      <c r="G16566" s="260" t="s">
        <v>2229</v>
      </c>
      <c r="H16566" s="280" t="s">
        <v>5068</v>
      </c>
      <c r="I16566" s="280" t="s">
        <v>176</v>
      </c>
      <c r="J16566" s="288">
        <v>-26.38</v>
      </c>
      <c r="K16566" s="83" t="str">
        <f>IFERROR(IFERROR(VLOOKUP(I16566,'DE-PARA'!B:D,3,0),VLOOKUP(I16566,'DE-PARA'!C:D,2,0)),"NÃO ENCONTRADO")</f>
        <v>Pessoal</v>
      </c>
      <c r="L16566" s="50" t="str">
        <f>VLOOKUP(K16566,'Base -Receita-Despesa'!$B:$AS,1,FALSE)</f>
        <v>Pessoal</v>
      </c>
    </row>
    <row r="16567" spans="1:12" x14ac:dyDescent="0.3">
      <c r="A16567" s="82" t="str">
        <f t="shared" si="518"/>
        <v>2019</v>
      </c>
      <c r="B16567" s="260" t="s">
        <v>2228</v>
      </c>
      <c r="C16567" s="261" t="s">
        <v>138</v>
      </c>
      <c r="D16567" s="74" t="str">
        <f t="shared" si="517"/>
        <v>dez/2019</v>
      </c>
      <c r="E16567" s="264">
        <v>43815</v>
      </c>
      <c r="F16567" s="276" t="s">
        <v>5069</v>
      </c>
      <c r="G16567" s="260" t="s">
        <v>2229</v>
      </c>
      <c r="H16567" s="280" t="s">
        <v>5070</v>
      </c>
      <c r="I16567" s="280" t="s">
        <v>176</v>
      </c>
      <c r="J16567" s="288">
        <v>-26.38</v>
      </c>
      <c r="K16567" s="83" t="str">
        <f>IFERROR(IFERROR(VLOOKUP(I16567,'DE-PARA'!B:D,3,0),VLOOKUP(I16567,'DE-PARA'!C:D,2,0)),"NÃO ENCONTRADO")</f>
        <v>Pessoal</v>
      </c>
      <c r="L16567" s="50" t="str">
        <f>VLOOKUP(K16567,'Base -Receita-Despesa'!$B:$AS,1,FALSE)</f>
        <v>Pessoal</v>
      </c>
    </row>
    <row r="16568" spans="1:12" x14ac:dyDescent="0.3">
      <c r="A16568" s="82" t="str">
        <f t="shared" si="518"/>
        <v>2019</v>
      </c>
      <c r="B16568" s="260" t="s">
        <v>2228</v>
      </c>
      <c r="C16568" s="261" t="s">
        <v>138</v>
      </c>
      <c r="D16568" s="74" t="str">
        <f t="shared" si="517"/>
        <v>dez/2019</v>
      </c>
      <c r="E16568" s="264">
        <v>43815</v>
      </c>
      <c r="F16568" s="276" t="s">
        <v>5071</v>
      </c>
      <c r="G16568" s="260" t="s">
        <v>2229</v>
      </c>
      <c r="H16568" s="280" t="s">
        <v>5002</v>
      </c>
      <c r="I16568" s="280" t="s">
        <v>176</v>
      </c>
      <c r="J16568" s="288">
        <v>-29.47</v>
      </c>
      <c r="K16568" s="83" t="str">
        <f>IFERROR(IFERROR(VLOOKUP(I16568,'DE-PARA'!B:D,3,0),VLOOKUP(I16568,'DE-PARA'!C:D,2,0)),"NÃO ENCONTRADO")</f>
        <v>Pessoal</v>
      </c>
      <c r="L16568" s="50" t="str">
        <f>VLOOKUP(K16568,'Base -Receita-Despesa'!$B:$AS,1,FALSE)</f>
        <v>Pessoal</v>
      </c>
    </row>
    <row r="16569" spans="1:12" x14ac:dyDescent="0.3">
      <c r="A16569" s="82" t="str">
        <f t="shared" si="518"/>
        <v>2019</v>
      </c>
      <c r="B16569" s="260" t="s">
        <v>2228</v>
      </c>
      <c r="C16569" s="261" t="s">
        <v>138</v>
      </c>
      <c r="D16569" s="74" t="str">
        <f t="shared" si="517"/>
        <v>dez/2019</v>
      </c>
      <c r="E16569" s="264">
        <v>43815</v>
      </c>
      <c r="F16569" s="260" t="s">
        <v>5072</v>
      </c>
      <c r="G16569" s="260" t="s">
        <v>2229</v>
      </c>
      <c r="H16569" s="280" t="s">
        <v>5066</v>
      </c>
      <c r="I16569" s="280" t="s">
        <v>176</v>
      </c>
      <c r="J16569" s="286">
        <v>-188.8</v>
      </c>
      <c r="K16569" s="83" t="str">
        <f>IFERROR(IFERROR(VLOOKUP(I16569,'DE-PARA'!B:D,3,0),VLOOKUP(I16569,'DE-PARA'!C:D,2,0)),"NÃO ENCONTRADO")</f>
        <v>Pessoal</v>
      </c>
      <c r="L16569" s="50" t="str">
        <f>VLOOKUP(K16569,'Base -Receita-Despesa'!$B:$AS,1,FALSE)</f>
        <v>Pessoal</v>
      </c>
    </row>
    <row r="16570" spans="1:12" x14ac:dyDescent="0.3">
      <c r="A16570" s="82" t="str">
        <f t="shared" si="518"/>
        <v>2019</v>
      </c>
      <c r="B16570" s="260" t="s">
        <v>2228</v>
      </c>
      <c r="C16570" s="261" t="s">
        <v>138</v>
      </c>
      <c r="D16570" s="74" t="str">
        <f t="shared" si="517"/>
        <v>dez/2019</v>
      </c>
      <c r="E16570" s="264">
        <v>43815</v>
      </c>
      <c r="F16570" s="276" t="s">
        <v>5073</v>
      </c>
      <c r="G16570" s="260" t="s">
        <v>2229</v>
      </c>
      <c r="H16570" s="280" t="s">
        <v>4882</v>
      </c>
      <c r="I16570" s="280" t="s">
        <v>176</v>
      </c>
      <c r="J16570" s="288">
        <v>-530.96</v>
      </c>
      <c r="K16570" s="83" t="str">
        <f>IFERROR(IFERROR(VLOOKUP(I16570,'DE-PARA'!B:D,3,0),VLOOKUP(I16570,'DE-PARA'!C:D,2,0)),"NÃO ENCONTRADO")</f>
        <v>Pessoal</v>
      </c>
      <c r="L16570" s="50" t="str">
        <f>VLOOKUP(K16570,'Base -Receita-Despesa'!$B:$AS,1,FALSE)</f>
        <v>Pessoal</v>
      </c>
    </row>
    <row r="16571" spans="1:12" x14ac:dyDescent="0.3">
      <c r="A16571" s="82" t="str">
        <f t="shared" si="518"/>
        <v>2019</v>
      </c>
      <c r="B16571" s="260" t="s">
        <v>2228</v>
      </c>
      <c r="C16571" s="261" t="s">
        <v>138</v>
      </c>
      <c r="D16571" s="74" t="str">
        <f t="shared" si="517"/>
        <v>dez/2019</v>
      </c>
      <c r="E16571" s="264">
        <v>43815</v>
      </c>
      <c r="F16571" s="260" t="s">
        <v>5074</v>
      </c>
      <c r="G16571" s="260" t="s">
        <v>2229</v>
      </c>
      <c r="H16571" s="280" t="s">
        <v>5068</v>
      </c>
      <c r="I16571" s="280" t="s">
        <v>176</v>
      </c>
      <c r="J16571" s="286">
        <v>-668.17</v>
      </c>
      <c r="K16571" s="83" t="str">
        <f>IFERROR(IFERROR(VLOOKUP(I16571,'DE-PARA'!B:D,3,0),VLOOKUP(I16571,'DE-PARA'!C:D,2,0)),"NÃO ENCONTRADO")</f>
        <v>Pessoal</v>
      </c>
      <c r="L16571" s="50" t="str">
        <f>VLOOKUP(K16571,'Base -Receita-Despesa'!$B:$AS,1,FALSE)</f>
        <v>Pessoal</v>
      </c>
    </row>
    <row r="16572" spans="1:12" x14ac:dyDescent="0.3">
      <c r="A16572" s="82" t="str">
        <f t="shared" si="518"/>
        <v>2019</v>
      </c>
      <c r="B16572" s="260" t="s">
        <v>2228</v>
      </c>
      <c r="C16572" s="261" t="s">
        <v>138</v>
      </c>
      <c r="D16572" s="74" t="str">
        <f t="shared" si="517"/>
        <v>dez/2019</v>
      </c>
      <c r="E16572" s="264">
        <v>43815</v>
      </c>
      <c r="F16572" s="260" t="s">
        <v>5075</v>
      </c>
      <c r="G16572" s="260" t="s">
        <v>2229</v>
      </c>
      <c r="H16572" s="280" t="s">
        <v>5070</v>
      </c>
      <c r="I16572" s="280" t="s">
        <v>176</v>
      </c>
      <c r="J16572" s="286">
        <v>-668.17</v>
      </c>
      <c r="K16572" s="83" t="str">
        <f>IFERROR(IFERROR(VLOOKUP(I16572,'DE-PARA'!B:D,3,0),VLOOKUP(I16572,'DE-PARA'!C:D,2,0)),"NÃO ENCONTRADO")</f>
        <v>Pessoal</v>
      </c>
      <c r="L16572" s="50" t="str">
        <f>VLOOKUP(K16572,'Base -Receita-Despesa'!$B:$AS,1,FALSE)</f>
        <v>Pessoal</v>
      </c>
    </row>
    <row r="16573" spans="1:12" x14ac:dyDescent="0.3">
      <c r="A16573" s="82" t="str">
        <f t="shared" si="518"/>
        <v>2019</v>
      </c>
      <c r="B16573" s="260" t="s">
        <v>2228</v>
      </c>
      <c r="C16573" s="261" t="s">
        <v>138</v>
      </c>
      <c r="D16573" s="74" t="str">
        <f t="shared" si="517"/>
        <v>dez/2019</v>
      </c>
      <c r="E16573" s="264">
        <v>43815</v>
      </c>
      <c r="F16573" s="260" t="s">
        <v>5076</v>
      </c>
      <c r="G16573" s="260" t="s">
        <v>2229</v>
      </c>
      <c r="H16573" s="280" t="s">
        <v>5002</v>
      </c>
      <c r="I16573" s="280" t="s">
        <v>176</v>
      </c>
      <c r="J16573" s="286">
        <v>-756.73</v>
      </c>
      <c r="K16573" s="83" t="str">
        <f>IFERROR(IFERROR(VLOOKUP(I16573,'DE-PARA'!B:D,3,0),VLOOKUP(I16573,'DE-PARA'!C:D,2,0)),"NÃO ENCONTRADO")</f>
        <v>Pessoal</v>
      </c>
      <c r="L16573" s="50" t="str">
        <f>VLOOKUP(K16573,'Base -Receita-Despesa'!$B:$AS,1,FALSE)</f>
        <v>Pessoal</v>
      </c>
    </row>
    <row r="16574" spans="1:12" x14ac:dyDescent="0.3">
      <c r="A16574" s="82" t="str">
        <f t="shared" si="518"/>
        <v>2019</v>
      </c>
      <c r="B16574" s="260" t="s">
        <v>2228</v>
      </c>
      <c r="C16574" s="261" t="s">
        <v>138</v>
      </c>
      <c r="D16574" s="74" t="str">
        <f t="shared" si="517"/>
        <v>dez/2019</v>
      </c>
      <c r="E16574" s="264">
        <v>43815</v>
      </c>
      <c r="F16574" s="260" t="s">
        <v>5077</v>
      </c>
      <c r="G16574" s="260" t="s">
        <v>2229</v>
      </c>
      <c r="H16574" s="280" t="s">
        <v>4882</v>
      </c>
      <c r="I16574" s="280" t="s">
        <v>176</v>
      </c>
      <c r="J16574" s="285">
        <v>-9442.7000000000007</v>
      </c>
      <c r="K16574" s="83" t="str">
        <f>IFERROR(IFERROR(VLOOKUP(I16574,'DE-PARA'!B:D,3,0),VLOOKUP(I16574,'DE-PARA'!C:D,2,0)),"NÃO ENCONTRADO")</f>
        <v>Pessoal</v>
      </c>
      <c r="L16574" s="50" t="str">
        <f>VLOOKUP(K16574,'Base -Receita-Despesa'!$B:$AS,1,FALSE)</f>
        <v>Pessoal</v>
      </c>
    </row>
    <row r="16575" spans="1:12" x14ac:dyDescent="0.3">
      <c r="A16575" s="82" t="str">
        <f t="shared" si="518"/>
        <v>2019</v>
      </c>
      <c r="B16575" s="260" t="s">
        <v>2228</v>
      </c>
      <c r="C16575" s="261" t="s">
        <v>138</v>
      </c>
      <c r="D16575" s="74" t="str">
        <f t="shared" si="517"/>
        <v>dez/2019</v>
      </c>
      <c r="E16575" s="264">
        <v>43815</v>
      </c>
      <c r="F16575" s="260" t="s">
        <v>131</v>
      </c>
      <c r="G16575" s="260" t="s">
        <v>2229</v>
      </c>
      <c r="H16575" s="265" t="s">
        <v>2847</v>
      </c>
      <c r="I16575" s="265" t="s">
        <v>133</v>
      </c>
      <c r="J16575" s="285">
        <v>-1642.11</v>
      </c>
      <c r="K16575" s="83" t="str">
        <f>IFERROR(IFERROR(VLOOKUP(I16575,'DE-PARA'!B:D,3,0),VLOOKUP(I16575,'DE-PARA'!C:D,2,0)),"NÃO ENCONTRADO")</f>
        <v>Pessoal</v>
      </c>
      <c r="L16575" s="50" t="str">
        <f>VLOOKUP(K16575,'Base -Receita-Despesa'!$B:$AS,1,FALSE)</f>
        <v>Pessoal</v>
      </c>
    </row>
    <row r="16576" spans="1:12" x14ac:dyDescent="0.3">
      <c r="A16576" s="82" t="str">
        <f t="shared" si="518"/>
        <v>2019</v>
      </c>
      <c r="B16576" s="260" t="s">
        <v>2228</v>
      </c>
      <c r="C16576" s="261" t="s">
        <v>138</v>
      </c>
      <c r="D16576" s="74" t="str">
        <f t="shared" si="517"/>
        <v>dez/2019</v>
      </c>
      <c r="E16576" s="264">
        <v>43815</v>
      </c>
      <c r="F16576" s="260">
        <v>17508</v>
      </c>
      <c r="G16576" s="260" t="s">
        <v>2229</v>
      </c>
      <c r="H16576" s="265" t="s">
        <v>5057</v>
      </c>
      <c r="I16576" s="265" t="s">
        <v>157</v>
      </c>
      <c r="J16576" s="285">
        <v>6047.76</v>
      </c>
      <c r="K16576" s="83" t="str">
        <f>IFERROR(IFERROR(VLOOKUP(I16576,'DE-PARA'!B:D,3,0),VLOOKUP(I16576,'DE-PARA'!C:D,2,0)),"NÃO ENCONTRADO")</f>
        <v>Materiais</v>
      </c>
      <c r="L16576" s="50" t="str">
        <f>VLOOKUP(K16576,'Base -Receita-Despesa'!$B:$AS,1,FALSE)</f>
        <v>Materiais</v>
      </c>
    </row>
    <row r="16577" spans="1:12" x14ac:dyDescent="0.3">
      <c r="A16577" s="82" t="str">
        <f t="shared" si="518"/>
        <v>2019</v>
      </c>
      <c r="B16577" s="260" t="s">
        <v>2228</v>
      </c>
      <c r="C16577" s="261" t="s">
        <v>138</v>
      </c>
      <c r="D16577" s="74" t="str">
        <f t="shared" si="517"/>
        <v>dez/2019</v>
      </c>
      <c r="E16577" s="264">
        <v>43815</v>
      </c>
      <c r="F16577" s="260">
        <v>17506</v>
      </c>
      <c r="G16577" s="260" t="s">
        <v>3208</v>
      </c>
      <c r="H16577" s="265" t="s">
        <v>5057</v>
      </c>
      <c r="I16577" s="265" t="s">
        <v>157</v>
      </c>
      <c r="J16577" s="285">
        <v>4477.3500000000004</v>
      </c>
      <c r="K16577" s="83" t="str">
        <f>IFERROR(IFERROR(VLOOKUP(I16577,'DE-PARA'!B:D,3,0),VLOOKUP(I16577,'DE-PARA'!C:D,2,0)),"NÃO ENCONTRADO")</f>
        <v>Materiais</v>
      </c>
      <c r="L16577" s="50" t="str">
        <f>VLOOKUP(K16577,'Base -Receita-Despesa'!$B:$AS,1,FALSE)</f>
        <v>Materiais</v>
      </c>
    </row>
    <row r="16578" spans="1:12" x14ac:dyDescent="0.3">
      <c r="A16578" s="82" t="str">
        <f t="shared" si="518"/>
        <v>2019</v>
      </c>
      <c r="B16578" s="260" t="s">
        <v>2228</v>
      </c>
      <c r="C16578" s="261" t="s">
        <v>138</v>
      </c>
      <c r="D16578" s="74" t="str">
        <f t="shared" si="517"/>
        <v>dez/2019</v>
      </c>
      <c r="E16578" s="264">
        <v>43815</v>
      </c>
      <c r="F16578" s="260">
        <v>17507</v>
      </c>
      <c r="G16578" s="260" t="s">
        <v>2229</v>
      </c>
      <c r="H16578" s="265" t="s">
        <v>5057</v>
      </c>
      <c r="I16578" s="265" t="s">
        <v>157</v>
      </c>
      <c r="J16578" s="285">
        <v>2470.86</v>
      </c>
      <c r="K16578" s="83" t="str">
        <f>IFERROR(IFERROR(VLOOKUP(I16578,'DE-PARA'!B:D,3,0),VLOOKUP(I16578,'DE-PARA'!C:D,2,0)),"NÃO ENCONTRADO")</f>
        <v>Materiais</v>
      </c>
      <c r="L16578" s="50" t="str">
        <f>VLOOKUP(K16578,'Base -Receita-Despesa'!$B:$AS,1,FALSE)</f>
        <v>Materiais</v>
      </c>
    </row>
    <row r="16579" spans="1:12" x14ac:dyDescent="0.3">
      <c r="A16579" s="82" t="str">
        <f t="shared" si="518"/>
        <v>2019</v>
      </c>
      <c r="B16579" s="260" t="s">
        <v>2228</v>
      </c>
      <c r="C16579" s="261" t="s">
        <v>138</v>
      </c>
      <c r="D16579" s="74" t="str">
        <f t="shared" si="517"/>
        <v>dez/2019</v>
      </c>
      <c r="E16579" s="264">
        <v>43815</v>
      </c>
      <c r="F16579" s="260">
        <v>17507</v>
      </c>
      <c r="G16579" s="260" t="s">
        <v>2229</v>
      </c>
      <c r="H16579" s="265" t="s">
        <v>5057</v>
      </c>
      <c r="I16579" s="265" t="s">
        <v>157</v>
      </c>
      <c r="J16579" s="285">
        <v>-2470.86</v>
      </c>
      <c r="K16579" s="83" t="str">
        <f>IFERROR(IFERROR(VLOOKUP(I16579,'DE-PARA'!B:D,3,0),VLOOKUP(I16579,'DE-PARA'!C:D,2,0)),"NÃO ENCONTRADO")</f>
        <v>Materiais</v>
      </c>
      <c r="L16579" s="50" t="str">
        <f>VLOOKUP(K16579,'Base -Receita-Despesa'!$B:$AS,1,FALSE)</f>
        <v>Materiais</v>
      </c>
    </row>
    <row r="16580" spans="1:12" x14ac:dyDescent="0.3">
      <c r="A16580" s="82" t="str">
        <f t="shared" si="518"/>
        <v>2019</v>
      </c>
      <c r="B16580" s="260" t="s">
        <v>2228</v>
      </c>
      <c r="C16580" s="261" t="s">
        <v>138</v>
      </c>
      <c r="D16580" s="74" t="str">
        <f t="shared" ref="D16580:D16643" si="519">TEXT(E16580,"mmm/aaaa")</f>
        <v>dez/2019</v>
      </c>
      <c r="E16580" s="264">
        <v>43815</v>
      </c>
      <c r="F16580" s="260">
        <v>17506</v>
      </c>
      <c r="G16580" s="260" t="s">
        <v>3208</v>
      </c>
      <c r="H16580" s="265" t="s">
        <v>5057</v>
      </c>
      <c r="I16580" s="265" t="s">
        <v>157</v>
      </c>
      <c r="J16580" s="285">
        <v>-4477.3500000000004</v>
      </c>
      <c r="K16580" s="83" t="str">
        <f>IFERROR(IFERROR(VLOOKUP(I16580,'DE-PARA'!B:D,3,0),VLOOKUP(I16580,'DE-PARA'!C:D,2,0)),"NÃO ENCONTRADO")</f>
        <v>Materiais</v>
      </c>
      <c r="L16580" s="50" t="str">
        <f>VLOOKUP(K16580,'Base -Receita-Despesa'!$B:$AS,1,FALSE)</f>
        <v>Materiais</v>
      </c>
    </row>
    <row r="16581" spans="1:12" x14ac:dyDescent="0.3">
      <c r="A16581" s="82" t="str">
        <f t="shared" si="518"/>
        <v>2019</v>
      </c>
      <c r="B16581" s="260" t="s">
        <v>2228</v>
      </c>
      <c r="C16581" s="261" t="s">
        <v>138</v>
      </c>
      <c r="D16581" s="74" t="str">
        <f t="shared" si="519"/>
        <v>dez/2019</v>
      </c>
      <c r="E16581" s="264">
        <v>43815</v>
      </c>
      <c r="F16581" s="260">
        <v>17508</v>
      </c>
      <c r="G16581" s="260" t="s">
        <v>2229</v>
      </c>
      <c r="H16581" s="265" t="s">
        <v>5057</v>
      </c>
      <c r="I16581" s="265" t="s">
        <v>157</v>
      </c>
      <c r="J16581" s="285">
        <v>-6047.76</v>
      </c>
      <c r="K16581" s="83" t="str">
        <f>IFERROR(IFERROR(VLOOKUP(I16581,'DE-PARA'!B:D,3,0),VLOOKUP(I16581,'DE-PARA'!C:D,2,0)),"NÃO ENCONTRADO")</f>
        <v>Materiais</v>
      </c>
      <c r="L16581" s="50" t="str">
        <f>VLOOKUP(K16581,'Base -Receita-Despesa'!$B:$AS,1,FALSE)</f>
        <v>Materiais</v>
      </c>
    </row>
    <row r="16582" spans="1:12" x14ac:dyDescent="0.3">
      <c r="A16582" s="82" t="str">
        <f t="shared" si="518"/>
        <v>2019</v>
      </c>
      <c r="B16582" s="260" t="s">
        <v>2228</v>
      </c>
      <c r="C16582" s="261" t="s">
        <v>138</v>
      </c>
      <c r="D16582" s="74" t="str">
        <f t="shared" si="519"/>
        <v>dez/2019</v>
      </c>
      <c r="E16582" s="264">
        <v>43815</v>
      </c>
      <c r="F16582" s="260" t="s">
        <v>4430</v>
      </c>
      <c r="G16582" s="260" t="s">
        <v>2229</v>
      </c>
      <c r="H16582" s="265" t="s">
        <v>4431</v>
      </c>
      <c r="I16582" s="265" t="s">
        <v>195</v>
      </c>
      <c r="J16582" s="285">
        <v>-129168.91</v>
      </c>
      <c r="K16582" s="83" t="str">
        <f>IFERROR(IFERROR(VLOOKUP(I16582,'DE-PARA'!B:D,3,0),VLOOKUP(I16582,'DE-PARA'!C:D,2,0)),"NÃO ENCONTRADO")</f>
        <v>Encargos sobre Folha de Pagamento</v>
      </c>
      <c r="L16582" s="50" t="str">
        <f>VLOOKUP(K16582,'Base -Receita-Despesa'!$B:$AS,1,FALSE)</f>
        <v>Encargos sobre Folha de Pagamento</v>
      </c>
    </row>
    <row r="16583" spans="1:12" x14ac:dyDescent="0.3">
      <c r="A16583" s="82" t="str">
        <f t="shared" si="518"/>
        <v>2019</v>
      </c>
      <c r="B16583" s="260" t="s">
        <v>2228</v>
      </c>
      <c r="C16583" s="261" t="s">
        <v>138</v>
      </c>
      <c r="D16583" s="74" t="str">
        <f t="shared" si="519"/>
        <v>dez/2019</v>
      </c>
      <c r="E16583" s="264">
        <v>43815</v>
      </c>
      <c r="F16583" s="260">
        <v>8800</v>
      </c>
      <c r="G16583" s="260" t="s">
        <v>2229</v>
      </c>
      <c r="H16583" s="265" t="s">
        <v>2341</v>
      </c>
      <c r="I16583" s="265" t="s">
        <v>562</v>
      </c>
      <c r="J16583" s="286">
        <v>-119.6</v>
      </c>
      <c r="K16583" s="83" t="str">
        <f>IFERROR(IFERROR(VLOOKUP(I16583,'DE-PARA'!B:D,3,0),VLOOKUP(I16583,'DE-PARA'!C:D,2,0)),"NÃO ENCONTRADO")</f>
        <v>Outras Saídas</v>
      </c>
      <c r="L16583" s="50" t="str">
        <f>VLOOKUP(K16583,'Base -Receita-Despesa'!$B:$AS,1,FALSE)</f>
        <v>Outras Saídas</v>
      </c>
    </row>
    <row r="16584" spans="1:12" x14ac:dyDescent="0.3">
      <c r="A16584" s="82" t="str">
        <f t="shared" si="518"/>
        <v>2019</v>
      </c>
      <c r="B16584" s="260" t="s">
        <v>2228</v>
      </c>
      <c r="C16584" s="261" t="s">
        <v>138</v>
      </c>
      <c r="D16584" s="74" t="str">
        <f t="shared" si="519"/>
        <v>dez/2019</v>
      </c>
      <c r="E16584" s="264">
        <v>43815</v>
      </c>
      <c r="F16584" s="260">
        <v>36646</v>
      </c>
      <c r="G16584" s="260" t="s">
        <v>2229</v>
      </c>
      <c r="H16584" s="265" t="s">
        <v>5060</v>
      </c>
      <c r="I16584" s="265" t="s">
        <v>562</v>
      </c>
      <c r="J16584" s="286">
        <v>-218.8</v>
      </c>
      <c r="K16584" s="83" t="str">
        <f>IFERROR(IFERROR(VLOOKUP(I16584,'DE-PARA'!B:D,3,0),VLOOKUP(I16584,'DE-PARA'!C:D,2,0)),"NÃO ENCONTRADO")</f>
        <v>Outras Saídas</v>
      </c>
      <c r="L16584" s="50" t="str">
        <f>VLOOKUP(K16584,'Base -Receita-Despesa'!$B:$AS,1,FALSE)</f>
        <v>Outras Saídas</v>
      </c>
    </row>
    <row r="16585" spans="1:12" x14ac:dyDescent="0.3">
      <c r="A16585" s="82" t="str">
        <f t="shared" si="518"/>
        <v>2019</v>
      </c>
      <c r="B16585" s="260" t="s">
        <v>2228</v>
      </c>
      <c r="C16585" s="261" t="s">
        <v>138</v>
      </c>
      <c r="D16585" s="74" t="str">
        <f t="shared" si="519"/>
        <v>dez/2019</v>
      </c>
      <c r="E16585" s="264">
        <v>43815</v>
      </c>
      <c r="F16585" s="260">
        <v>8800</v>
      </c>
      <c r="G16585" s="260" t="s">
        <v>2229</v>
      </c>
      <c r="H16585" s="265" t="s">
        <v>2341</v>
      </c>
      <c r="I16585" s="265" t="s">
        <v>232</v>
      </c>
      <c r="J16585" s="286">
        <v>-308.5</v>
      </c>
      <c r="K16585" s="83" t="str">
        <f>IFERROR(IFERROR(VLOOKUP(I16585,'DE-PARA'!B:D,3,0),VLOOKUP(I16585,'DE-PARA'!C:D,2,0)),"NÃO ENCONTRADO")</f>
        <v>Materiais</v>
      </c>
      <c r="L16585" s="50" t="str">
        <f>VLOOKUP(K16585,'Base -Receita-Despesa'!$B:$AS,1,FALSE)</f>
        <v>Materiais</v>
      </c>
    </row>
    <row r="16586" spans="1:12" x14ac:dyDescent="0.3">
      <c r="A16586" s="82" t="str">
        <f t="shared" si="518"/>
        <v>2019</v>
      </c>
      <c r="B16586" s="260" t="s">
        <v>2228</v>
      </c>
      <c r="C16586" s="261" t="s">
        <v>138</v>
      </c>
      <c r="D16586" s="74" t="str">
        <f t="shared" si="519"/>
        <v>dez/2019</v>
      </c>
      <c r="E16586" s="264">
        <v>43815</v>
      </c>
      <c r="F16586" s="260">
        <v>236</v>
      </c>
      <c r="G16586" s="260" t="s">
        <v>2229</v>
      </c>
      <c r="H16586" s="265" t="s">
        <v>4387</v>
      </c>
      <c r="I16586" s="265" t="s">
        <v>2194</v>
      </c>
      <c r="J16586" s="285">
        <v>-1458</v>
      </c>
      <c r="K16586" s="83" t="str">
        <f>IFERROR(IFERROR(VLOOKUP(I16586,'DE-PARA'!B:D,3,0),VLOOKUP(I16586,'DE-PARA'!C:D,2,0)),"NÃO ENCONTRADO")</f>
        <v>Materiais</v>
      </c>
      <c r="L16586" s="50" t="str">
        <f>VLOOKUP(K16586,'Base -Receita-Despesa'!$B:$AS,1,FALSE)</f>
        <v>Materiais</v>
      </c>
    </row>
    <row r="16587" spans="1:12" x14ac:dyDescent="0.3">
      <c r="A16587" s="82" t="str">
        <f t="shared" si="518"/>
        <v>2019</v>
      </c>
      <c r="B16587" s="260" t="s">
        <v>2228</v>
      </c>
      <c r="C16587" s="261" t="s">
        <v>138</v>
      </c>
      <c r="D16587" s="74" t="str">
        <f t="shared" si="519"/>
        <v>dez/2019</v>
      </c>
      <c r="E16587" s="264">
        <v>43815</v>
      </c>
      <c r="F16587" s="260" t="s">
        <v>1070</v>
      </c>
      <c r="G16587" s="260" t="s">
        <v>2229</v>
      </c>
      <c r="H16587" s="265" t="s">
        <v>1071</v>
      </c>
      <c r="I16587" s="265" t="s">
        <v>2237</v>
      </c>
      <c r="J16587" s="285">
        <v>196533.13</v>
      </c>
      <c r="K16587" s="83" t="str">
        <f>IFERROR(IFERROR(VLOOKUP(I16587,'DE-PARA'!B:D,3,0),VLOOKUP(I16587,'DE-PARA'!C:D,2,0)),"NÃO ENCONTRADO")</f>
        <v>Entrada Conta Aplicação (+)</v>
      </c>
      <c r="L16587" s="50" t="str">
        <f>VLOOKUP(K16587,'Base -Receita-Despesa'!$B:$AS,1,FALSE)</f>
        <v>ENTRADA CONTA APLICAÇÃO (+)</v>
      </c>
    </row>
    <row r="16588" spans="1:12" x14ac:dyDescent="0.3">
      <c r="A16588" s="82" t="str">
        <f t="shared" si="518"/>
        <v>2019</v>
      </c>
      <c r="B16588" s="260" t="s">
        <v>2228</v>
      </c>
      <c r="C16588" s="261" t="s">
        <v>138</v>
      </c>
      <c r="D16588" s="74" t="str">
        <f t="shared" si="519"/>
        <v>dez/2019</v>
      </c>
      <c r="E16588" s="264">
        <v>43815</v>
      </c>
      <c r="F16588" s="260" t="s">
        <v>5078</v>
      </c>
      <c r="G16588" s="260" t="s">
        <v>2229</v>
      </c>
      <c r="H16588" s="265" t="s">
        <v>5049</v>
      </c>
      <c r="I16588" s="265" t="s">
        <v>2176</v>
      </c>
      <c r="J16588" s="285">
        <v>-3866.67</v>
      </c>
      <c r="K16588" s="83" t="str">
        <f>IFERROR(IFERROR(VLOOKUP(I16588,'DE-PARA'!B:D,3,0),VLOOKUP(I16588,'DE-PARA'!C:D,2,0)),"NÃO ENCONTRADO")</f>
        <v>Pessoal</v>
      </c>
      <c r="L16588" s="50" t="str">
        <f>VLOOKUP(K16588,'Base -Receita-Despesa'!$B:$AS,1,FALSE)</f>
        <v>Pessoal</v>
      </c>
    </row>
    <row r="16589" spans="1:12" x14ac:dyDescent="0.3">
      <c r="A16589" s="82" t="str">
        <f t="shared" si="518"/>
        <v>2019</v>
      </c>
      <c r="B16589" s="260" t="s">
        <v>2228</v>
      </c>
      <c r="C16589" s="261" t="s">
        <v>138</v>
      </c>
      <c r="D16589" s="74" t="str">
        <f t="shared" si="519"/>
        <v>dez/2019</v>
      </c>
      <c r="E16589" s="264">
        <v>43815</v>
      </c>
      <c r="F16589" s="260"/>
      <c r="G16589" s="260" t="s">
        <v>2229</v>
      </c>
      <c r="H16589" s="280" t="s">
        <v>4603</v>
      </c>
      <c r="I16589" s="280" t="s">
        <v>540</v>
      </c>
      <c r="J16589" s="288">
        <v>-100</v>
      </c>
      <c r="K16589" s="83" t="str">
        <f>IFERROR(IFERROR(VLOOKUP(I16589,'DE-PARA'!B:D,3,0),VLOOKUP(I16589,'DE-PARA'!C:D,2,0)),"NÃO ENCONTRADO")</f>
        <v>Tributos, Taxas e Contribuições</v>
      </c>
      <c r="L16589" s="50" t="str">
        <f>VLOOKUP(K16589,'Base -Receita-Despesa'!$B:$AS,1,FALSE)</f>
        <v>Tributos, Taxas e Contribuições</v>
      </c>
    </row>
    <row r="16590" spans="1:12" x14ac:dyDescent="0.3">
      <c r="A16590" s="82" t="str">
        <f t="shared" si="518"/>
        <v>2019</v>
      </c>
      <c r="B16590" s="260" t="s">
        <v>2228</v>
      </c>
      <c r="C16590" s="261" t="s">
        <v>138</v>
      </c>
      <c r="D16590" s="74" t="str">
        <f t="shared" si="519"/>
        <v>dez/2019</v>
      </c>
      <c r="E16590" s="264">
        <v>43815</v>
      </c>
      <c r="F16590" s="260" t="s">
        <v>4687</v>
      </c>
      <c r="G16590" s="260" t="s">
        <v>2229</v>
      </c>
      <c r="H16590" s="270" t="s">
        <v>2586</v>
      </c>
      <c r="I16590" s="270" t="s">
        <v>540</v>
      </c>
      <c r="J16590" s="286">
        <v>-231.44</v>
      </c>
      <c r="K16590" s="83" t="str">
        <f>IFERROR(IFERROR(VLOOKUP(I16590,'DE-PARA'!B:D,3,0),VLOOKUP(I16590,'DE-PARA'!C:D,2,0)),"NÃO ENCONTRADO")</f>
        <v>Tributos, Taxas e Contribuições</v>
      </c>
      <c r="L16590" s="50" t="str">
        <f>VLOOKUP(K16590,'Base -Receita-Despesa'!$B:$AS,1,FALSE)</f>
        <v>Tributos, Taxas e Contribuições</v>
      </c>
    </row>
    <row r="16591" spans="1:12" x14ac:dyDescent="0.3">
      <c r="A16591" s="82" t="str">
        <f t="shared" si="518"/>
        <v>2019</v>
      </c>
      <c r="B16591" s="260" t="s">
        <v>2240</v>
      </c>
      <c r="C16591" s="261" t="s">
        <v>138</v>
      </c>
      <c r="D16591" s="74" t="str">
        <f t="shared" si="519"/>
        <v>dez/2019</v>
      </c>
      <c r="E16591" s="264">
        <v>43816</v>
      </c>
      <c r="F16591" s="260" t="s">
        <v>1261</v>
      </c>
      <c r="G16591" s="260" t="s">
        <v>2229</v>
      </c>
      <c r="H16591" s="265" t="s">
        <v>2338</v>
      </c>
      <c r="I16591" s="265" t="s">
        <v>135</v>
      </c>
      <c r="J16591" s="286">
        <v>-11.46</v>
      </c>
      <c r="K16591" s="83" t="str">
        <f>IFERROR(IFERROR(VLOOKUP(I16591,'DE-PARA'!B:D,3,0),VLOOKUP(I16591,'DE-PARA'!C:D,2,0)),"NÃO ENCONTRADO")</f>
        <v>Outras Saídas</v>
      </c>
      <c r="L16591" s="50" t="str">
        <f>VLOOKUP(K16591,'Base -Receita-Despesa'!$B:$AS,1,FALSE)</f>
        <v>Outras Saídas</v>
      </c>
    </row>
    <row r="16592" spans="1:12" x14ac:dyDescent="0.3">
      <c r="A16592" s="82" t="str">
        <f t="shared" si="518"/>
        <v>2019</v>
      </c>
      <c r="B16592" s="260" t="s">
        <v>2240</v>
      </c>
      <c r="C16592" s="261" t="s">
        <v>138</v>
      </c>
      <c r="D16592" s="74" t="str">
        <f t="shared" si="519"/>
        <v>dez/2019</v>
      </c>
      <c r="E16592" s="264">
        <v>43816</v>
      </c>
      <c r="F16592" s="260" t="s">
        <v>1070</v>
      </c>
      <c r="G16592" s="260" t="s">
        <v>2229</v>
      </c>
      <c r="H16592" s="265" t="s">
        <v>1071</v>
      </c>
      <c r="I16592" s="265" t="s">
        <v>2237</v>
      </c>
      <c r="J16592" s="286">
        <v>11.46</v>
      </c>
      <c r="K16592" s="83" t="str">
        <f>IFERROR(IFERROR(VLOOKUP(I16592,'DE-PARA'!B:D,3,0),VLOOKUP(I16592,'DE-PARA'!C:D,2,0)),"NÃO ENCONTRADO")</f>
        <v>Entrada Conta Aplicação (+)</v>
      </c>
      <c r="L16592" s="50" t="str">
        <f>VLOOKUP(K16592,'Base -Receita-Despesa'!$B:$AS,1,FALSE)</f>
        <v>ENTRADA CONTA APLICAÇÃO (+)</v>
      </c>
    </row>
    <row r="16593" spans="1:12" x14ac:dyDescent="0.3">
      <c r="A16593" s="82" t="str">
        <f t="shared" si="518"/>
        <v>2019</v>
      </c>
      <c r="B16593" s="260" t="s">
        <v>2228</v>
      </c>
      <c r="C16593" s="261" t="s">
        <v>138</v>
      </c>
      <c r="D16593" s="74" t="str">
        <f t="shared" si="519"/>
        <v>dez/2019</v>
      </c>
      <c r="E16593" s="264">
        <v>43816</v>
      </c>
      <c r="F16593" s="260">
        <v>1146655</v>
      </c>
      <c r="G16593" s="260" t="s">
        <v>2284</v>
      </c>
      <c r="H16593" s="265" t="s">
        <v>2605</v>
      </c>
      <c r="I16593" s="265" t="s">
        <v>2182</v>
      </c>
      <c r="J16593" s="285">
        <v>-1661.47</v>
      </c>
      <c r="K16593" s="83" t="str">
        <f>IFERROR(IFERROR(VLOOKUP(I16593,'DE-PARA'!B:D,3,0),VLOOKUP(I16593,'DE-PARA'!C:D,2,0)),"NÃO ENCONTRADO")</f>
        <v>Materiais</v>
      </c>
      <c r="L16593" s="50" t="str">
        <f>VLOOKUP(K16593,'Base -Receita-Despesa'!$B:$AS,1,FALSE)</f>
        <v>Materiais</v>
      </c>
    </row>
    <row r="16594" spans="1:12" x14ac:dyDescent="0.3">
      <c r="A16594" s="82" t="str">
        <f t="shared" si="518"/>
        <v>2019</v>
      </c>
      <c r="B16594" s="260" t="s">
        <v>2228</v>
      </c>
      <c r="C16594" s="261" t="s">
        <v>138</v>
      </c>
      <c r="D16594" s="74" t="str">
        <f t="shared" si="519"/>
        <v>dez/2019</v>
      </c>
      <c r="E16594" s="264">
        <v>43816</v>
      </c>
      <c r="F16594" s="260" t="s">
        <v>1261</v>
      </c>
      <c r="G16594" s="260" t="s">
        <v>2229</v>
      </c>
      <c r="H16594" s="265" t="s">
        <v>879</v>
      </c>
      <c r="I16594" s="265" t="s">
        <v>135</v>
      </c>
      <c r="J16594" s="286">
        <v>-9.5</v>
      </c>
      <c r="K16594" s="83" t="str">
        <f>IFERROR(IFERROR(VLOOKUP(I16594,'DE-PARA'!B:D,3,0),VLOOKUP(I16594,'DE-PARA'!C:D,2,0)),"NÃO ENCONTRADO")</f>
        <v>Outras Saídas</v>
      </c>
      <c r="L16594" s="50" t="str">
        <f>VLOOKUP(K16594,'Base -Receita-Despesa'!$B:$AS,1,FALSE)</f>
        <v>Outras Saídas</v>
      </c>
    </row>
    <row r="16595" spans="1:12" x14ac:dyDescent="0.3">
      <c r="A16595" s="82" t="str">
        <f t="shared" si="518"/>
        <v>2019</v>
      </c>
      <c r="B16595" s="260" t="s">
        <v>2228</v>
      </c>
      <c r="C16595" s="261" t="s">
        <v>138</v>
      </c>
      <c r="D16595" s="74" t="str">
        <f t="shared" si="519"/>
        <v>dez/2019</v>
      </c>
      <c r="E16595" s="264">
        <v>43816</v>
      </c>
      <c r="F16595" s="260" t="s">
        <v>1261</v>
      </c>
      <c r="G16595" s="260" t="s">
        <v>2229</v>
      </c>
      <c r="H16595" s="265" t="s">
        <v>879</v>
      </c>
      <c r="I16595" s="265" t="s">
        <v>135</v>
      </c>
      <c r="J16595" s="286">
        <v>-9.5</v>
      </c>
      <c r="K16595" s="83" t="str">
        <f>IFERROR(IFERROR(VLOOKUP(I16595,'DE-PARA'!B:D,3,0),VLOOKUP(I16595,'DE-PARA'!C:D,2,0)),"NÃO ENCONTRADO")</f>
        <v>Outras Saídas</v>
      </c>
      <c r="L16595" s="50" t="str">
        <f>VLOOKUP(K16595,'Base -Receita-Despesa'!$B:$AS,1,FALSE)</f>
        <v>Outras Saídas</v>
      </c>
    </row>
    <row r="16596" spans="1:12" x14ac:dyDescent="0.3">
      <c r="A16596" s="82" t="str">
        <f t="shared" si="518"/>
        <v>2019</v>
      </c>
      <c r="B16596" s="260" t="s">
        <v>2228</v>
      </c>
      <c r="C16596" s="261" t="s">
        <v>138</v>
      </c>
      <c r="D16596" s="74" t="str">
        <f t="shared" si="519"/>
        <v>dez/2019</v>
      </c>
      <c r="E16596" s="264">
        <v>43816</v>
      </c>
      <c r="F16596" s="260" t="s">
        <v>1261</v>
      </c>
      <c r="G16596" s="260" t="s">
        <v>2229</v>
      </c>
      <c r="H16596" s="265" t="s">
        <v>879</v>
      </c>
      <c r="I16596" s="265" t="s">
        <v>135</v>
      </c>
      <c r="J16596" s="286">
        <v>-9.5</v>
      </c>
      <c r="K16596" s="83" t="str">
        <f>IFERROR(IFERROR(VLOOKUP(I16596,'DE-PARA'!B:D,3,0),VLOOKUP(I16596,'DE-PARA'!C:D,2,0)),"NÃO ENCONTRADO")</f>
        <v>Outras Saídas</v>
      </c>
      <c r="L16596" s="50" t="str">
        <f>VLOOKUP(K16596,'Base -Receita-Despesa'!$B:$AS,1,FALSE)</f>
        <v>Outras Saídas</v>
      </c>
    </row>
    <row r="16597" spans="1:12" x14ac:dyDescent="0.3">
      <c r="A16597" s="82" t="str">
        <f t="shared" si="518"/>
        <v>2019</v>
      </c>
      <c r="B16597" s="260" t="s">
        <v>2228</v>
      </c>
      <c r="C16597" s="261" t="s">
        <v>138</v>
      </c>
      <c r="D16597" s="74" t="str">
        <f t="shared" si="519"/>
        <v>dez/2019</v>
      </c>
      <c r="E16597" s="264">
        <v>43816</v>
      </c>
      <c r="F16597" s="260">
        <v>834</v>
      </c>
      <c r="G16597" s="260" t="s">
        <v>2229</v>
      </c>
      <c r="H16597" s="265" t="s">
        <v>5058</v>
      </c>
      <c r="I16597" s="265" t="s">
        <v>157</v>
      </c>
      <c r="J16597" s="285">
        <v>-1240</v>
      </c>
      <c r="K16597" s="83" t="str">
        <f>IFERROR(IFERROR(VLOOKUP(I16597,'DE-PARA'!B:D,3,0),VLOOKUP(I16597,'DE-PARA'!C:D,2,0)),"NÃO ENCONTRADO")</f>
        <v>Materiais</v>
      </c>
      <c r="L16597" s="50" t="str">
        <f>VLOOKUP(K16597,'Base -Receita-Despesa'!$B:$AS,1,FALSE)</f>
        <v>Materiais</v>
      </c>
    </row>
    <row r="16598" spans="1:12" x14ac:dyDescent="0.3">
      <c r="A16598" s="82" t="str">
        <f t="shared" si="518"/>
        <v>2019</v>
      </c>
      <c r="B16598" s="260" t="s">
        <v>2228</v>
      </c>
      <c r="C16598" s="261" t="s">
        <v>138</v>
      </c>
      <c r="D16598" s="74" t="str">
        <f t="shared" si="519"/>
        <v>dez/2019</v>
      </c>
      <c r="E16598" s="264">
        <v>43816</v>
      </c>
      <c r="F16598" s="260">
        <v>17507</v>
      </c>
      <c r="G16598" s="260" t="s">
        <v>2229</v>
      </c>
      <c r="H16598" s="265" t="s">
        <v>5057</v>
      </c>
      <c r="I16598" s="265" t="s">
        <v>157</v>
      </c>
      <c r="J16598" s="285">
        <v>-2470.86</v>
      </c>
      <c r="K16598" s="83" t="str">
        <f>IFERROR(IFERROR(VLOOKUP(I16598,'DE-PARA'!B:D,3,0),VLOOKUP(I16598,'DE-PARA'!C:D,2,0)),"NÃO ENCONTRADO")</f>
        <v>Materiais</v>
      </c>
      <c r="L16598" s="50" t="str">
        <f>VLOOKUP(K16598,'Base -Receita-Despesa'!$B:$AS,1,FALSE)</f>
        <v>Materiais</v>
      </c>
    </row>
    <row r="16599" spans="1:12" x14ac:dyDescent="0.3">
      <c r="A16599" s="82" t="str">
        <f t="shared" si="518"/>
        <v>2019</v>
      </c>
      <c r="B16599" s="260" t="s">
        <v>2228</v>
      </c>
      <c r="C16599" s="261" t="s">
        <v>138</v>
      </c>
      <c r="D16599" s="74" t="str">
        <f t="shared" si="519"/>
        <v>dez/2019</v>
      </c>
      <c r="E16599" s="264">
        <v>43816</v>
      </c>
      <c r="F16599" s="260">
        <v>17506</v>
      </c>
      <c r="G16599" s="260" t="s">
        <v>3208</v>
      </c>
      <c r="H16599" s="265" t="s">
        <v>5057</v>
      </c>
      <c r="I16599" s="265" t="s">
        <v>157</v>
      </c>
      <c r="J16599" s="285">
        <v>-4477.3500000000004</v>
      </c>
      <c r="K16599" s="83" t="str">
        <f>IFERROR(IFERROR(VLOOKUP(I16599,'DE-PARA'!B:D,3,0),VLOOKUP(I16599,'DE-PARA'!C:D,2,0)),"NÃO ENCONTRADO")</f>
        <v>Materiais</v>
      </c>
      <c r="L16599" s="50" t="str">
        <f>VLOOKUP(K16599,'Base -Receita-Despesa'!$B:$AS,1,FALSE)</f>
        <v>Materiais</v>
      </c>
    </row>
    <row r="16600" spans="1:12" x14ac:dyDescent="0.3">
      <c r="A16600" s="82" t="str">
        <f t="shared" si="518"/>
        <v>2019</v>
      </c>
      <c r="B16600" s="260" t="s">
        <v>2228</v>
      </c>
      <c r="C16600" s="261" t="s">
        <v>138</v>
      </c>
      <c r="D16600" s="74" t="str">
        <f t="shared" si="519"/>
        <v>dez/2019</v>
      </c>
      <c r="E16600" s="264">
        <v>43816</v>
      </c>
      <c r="F16600" s="260">
        <v>17508</v>
      </c>
      <c r="G16600" s="260" t="s">
        <v>2229</v>
      </c>
      <c r="H16600" s="265" t="s">
        <v>5057</v>
      </c>
      <c r="I16600" s="265" t="s">
        <v>157</v>
      </c>
      <c r="J16600" s="285">
        <v>-6047.76</v>
      </c>
      <c r="K16600" s="83" t="str">
        <f>IFERROR(IFERROR(VLOOKUP(I16600,'DE-PARA'!B:D,3,0),VLOOKUP(I16600,'DE-PARA'!C:D,2,0)),"NÃO ENCONTRADO")</f>
        <v>Materiais</v>
      </c>
      <c r="L16600" s="50" t="str">
        <f>VLOOKUP(K16600,'Base -Receita-Despesa'!$B:$AS,1,FALSE)</f>
        <v>Materiais</v>
      </c>
    </row>
    <row r="16601" spans="1:12" x14ac:dyDescent="0.3">
      <c r="A16601" s="82" t="str">
        <f t="shared" si="518"/>
        <v>2019</v>
      </c>
      <c r="B16601" s="260" t="s">
        <v>2228</v>
      </c>
      <c r="C16601" s="261" t="s">
        <v>138</v>
      </c>
      <c r="D16601" s="74" t="str">
        <f t="shared" si="519"/>
        <v>dez/2019</v>
      </c>
      <c r="E16601" s="264">
        <v>43816</v>
      </c>
      <c r="F16601" s="260" t="s">
        <v>4539</v>
      </c>
      <c r="G16601" s="260" t="s">
        <v>2229</v>
      </c>
      <c r="H16601" s="265" t="s">
        <v>5079</v>
      </c>
      <c r="I16601" s="265" t="s">
        <v>195</v>
      </c>
      <c r="J16601" s="285">
        <v>-213349.6</v>
      </c>
      <c r="K16601" s="83" t="str">
        <f>IFERROR(IFERROR(VLOOKUP(I16601,'DE-PARA'!B:D,3,0),VLOOKUP(I16601,'DE-PARA'!C:D,2,0)),"NÃO ENCONTRADO")</f>
        <v>Encargos sobre Folha de Pagamento</v>
      </c>
      <c r="L16601" s="50" t="str">
        <f>VLOOKUP(K16601,'Base -Receita-Despesa'!$B:$AS,1,FALSE)</f>
        <v>Encargos sobre Folha de Pagamento</v>
      </c>
    </row>
    <row r="16602" spans="1:12" x14ac:dyDescent="0.3">
      <c r="A16602" s="82" t="str">
        <f t="shared" si="518"/>
        <v>2019</v>
      </c>
      <c r="B16602" s="260" t="s">
        <v>2228</v>
      </c>
      <c r="C16602" s="261" t="s">
        <v>138</v>
      </c>
      <c r="D16602" s="74" t="str">
        <f t="shared" si="519"/>
        <v>dez/2019</v>
      </c>
      <c r="E16602" s="264">
        <v>43816</v>
      </c>
      <c r="F16602" s="260">
        <v>497172</v>
      </c>
      <c r="G16602" s="260" t="s">
        <v>2229</v>
      </c>
      <c r="H16602" s="265" t="s">
        <v>2377</v>
      </c>
      <c r="I16602" s="265" t="s">
        <v>846</v>
      </c>
      <c r="J16602" s="285">
        <v>-1605.11</v>
      </c>
      <c r="K16602" s="83" t="str">
        <f>IFERROR(IFERROR(VLOOKUP(I16602,'DE-PARA'!B:D,3,0),VLOOKUP(I16602,'DE-PARA'!C:D,2,0)),"NÃO ENCONTRADO")</f>
        <v>Pessoal</v>
      </c>
      <c r="L16602" s="50" t="str">
        <f>VLOOKUP(K16602,'Base -Receita-Despesa'!$B:$AS,1,FALSE)</f>
        <v>Pessoal</v>
      </c>
    </row>
    <row r="16603" spans="1:12" x14ac:dyDescent="0.3">
      <c r="A16603" s="82" t="str">
        <f t="shared" si="518"/>
        <v>2019</v>
      </c>
      <c r="B16603" s="260" t="s">
        <v>2228</v>
      </c>
      <c r="C16603" s="261" t="s">
        <v>138</v>
      </c>
      <c r="D16603" s="74" t="str">
        <f t="shared" si="519"/>
        <v>dez/2019</v>
      </c>
      <c r="E16603" s="264">
        <v>43816</v>
      </c>
      <c r="F16603" s="260" t="s">
        <v>1070</v>
      </c>
      <c r="G16603" s="260" t="s">
        <v>2229</v>
      </c>
      <c r="H16603" s="265" t="s">
        <v>1071</v>
      </c>
      <c r="I16603" s="265" t="s">
        <v>2237</v>
      </c>
      <c r="J16603" s="285">
        <v>232082.47</v>
      </c>
      <c r="K16603" s="83" t="str">
        <f>IFERROR(IFERROR(VLOOKUP(I16603,'DE-PARA'!B:D,3,0),VLOOKUP(I16603,'DE-PARA'!C:D,2,0)),"NÃO ENCONTRADO")</f>
        <v>Entrada Conta Aplicação (+)</v>
      </c>
      <c r="L16603" s="50" t="str">
        <f>VLOOKUP(K16603,'Base -Receita-Despesa'!$B:$AS,1,FALSE)</f>
        <v>ENTRADA CONTA APLICAÇÃO (+)</v>
      </c>
    </row>
    <row r="16604" spans="1:12" x14ac:dyDescent="0.3">
      <c r="A16604" s="82" t="str">
        <f t="shared" si="518"/>
        <v>2019</v>
      </c>
      <c r="B16604" s="260" t="s">
        <v>2228</v>
      </c>
      <c r="C16604" s="261" t="s">
        <v>138</v>
      </c>
      <c r="D16604" s="74" t="str">
        <f t="shared" si="519"/>
        <v>dez/2019</v>
      </c>
      <c r="E16604" s="264">
        <v>43816</v>
      </c>
      <c r="F16604" s="260">
        <v>10402676</v>
      </c>
      <c r="G16604" s="260" t="s">
        <v>2229</v>
      </c>
      <c r="H16604" s="265" t="s">
        <v>2470</v>
      </c>
      <c r="I16604" s="265" t="s">
        <v>190</v>
      </c>
      <c r="J16604" s="285">
        <v>-1201.82</v>
      </c>
      <c r="K16604" s="83" t="str">
        <f>IFERROR(IFERROR(VLOOKUP(I16604,'DE-PARA'!B:D,3,0),VLOOKUP(I16604,'DE-PARA'!C:D,2,0)),"NÃO ENCONTRADO")</f>
        <v>Concessionárias (água, luz e telefone)</v>
      </c>
      <c r="L16604" s="50" t="str">
        <f>VLOOKUP(K16604,'Base -Receita-Despesa'!$B:$AS,1,FALSE)</f>
        <v>Concessionárias (água, luz e telefone)</v>
      </c>
    </row>
    <row r="16605" spans="1:12" x14ac:dyDescent="0.3">
      <c r="A16605" s="82" t="str">
        <f t="shared" si="518"/>
        <v>2019</v>
      </c>
      <c r="B16605" s="260" t="s">
        <v>2240</v>
      </c>
      <c r="C16605" s="261" t="s">
        <v>138</v>
      </c>
      <c r="D16605" s="74" t="str">
        <f t="shared" si="519"/>
        <v>dez/2019</v>
      </c>
      <c r="E16605" s="264">
        <v>43818</v>
      </c>
      <c r="F16605" s="262" t="s">
        <v>161</v>
      </c>
      <c r="G16605" s="262" t="s">
        <v>2229</v>
      </c>
      <c r="H16605" s="270" t="s">
        <v>161</v>
      </c>
      <c r="I16605" s="270" t="s">
        <v>2168</v>
      </c>
      <c r="J16605" s="287">
        <v>28811.18</v>
      </c>
      <c r="K16605" s="83" t="str">
        <f>IFERROR(IFERROR(VLOOKUP(I16605,'DE-PARA'!B:D,3,0),VLOOKUP(I16605,'DE-PARA'!C:D,2,0)),"NÃO ENCONTRADO")</f>
        <v>Repasses Contrato de Gestão</v>
      </c>
      <c r="L16605" s="50" t="str">
        <f>VLOOKUP(K16605,'Base -Receita-Despesa'!$B:$AS,1,FALSE)</f>
        <v>Repasses Contrato de Gestão</v>
      </c>
    </row>
    <row r="16606" spans="1:12" x14ac:dyDescent="0.3">
      <c r="A16606" s="82" t="str">
        <f t="shared" si="518"/>
        <v>2019</v>
      </c>
      <c r="B16606" s="260" t="s">
        <v>2240</v>
      </c>
      <c r="C16606" s="261" t="s">
        <v>138</v>
      </c>
      <c r="D16606" s="74" t="str">
        <f t="shared" si="519"/>
        <v>dez/2019</v>
      </c>
      <c r="E16606" s="264">
        <v>43818</v>
      </c>
      <c r="F16606" s="260" t="s">
        <v>1261</v>
      </c>
      <c r="G16606" s="260" t="s">
        <v>2229</v>
      </c>
      <c r="H16606" s="265" t="s">
        <v>2338</v>
      </c>
      <c r="I16606" s="265" t="s">
        <v>135</v>
      </c>
      <c r="J16606" s="286">
        <v>-38.04</v>
      </c>
      <c r="K16606" s="83" t="str">
        <f>IFERROR(IFERROR(VLOOKUP(I16606,'DE-PARA'!B:D,3,0),VLOOKUP(I16606,'DE-PARA'!C:D,2,0)),"NÃO ENCONTRADO")</f>
        <v>Outras Saídas</v>
      </c>
      <c r="L16606" s="50" t="str">
        <f>VLOOKUP(K16606,'Base -Receita-Despesa'!$B:$AS,1,FALSE)</f>
        <v>Outras Saídas</v>
      </c>
    </row>
    <row r="16607" spans="1:12" x14ac:dyDescent="0.3">
      <c r="A16607" s="82" t="str">
        <f t="shared" si="518"/>
        <v>2019</v>
      </c>
      <c r="B16607" s="260" t="s">
        <v>2228</v>
      </c>
      <c r="C16607" s="261" t="s">
        <v>138</v>
      </c>
      <c r="D16607" s="74" t="str">
        <f t="shared" si="519"/>
        <v>dez/2019</v>
      </c>
      <c r="E16607" s="264">
        <v>43818</v>
      </c>
      <c r="F16607" s="260" t="s">
        <v>5055</v>
      </c>
      <c r="G16607" s="260" t="s">
        <v>3208</v>
      </c>
      <c r="H16607" s="265" t="s">
        <v>3840</v>
      </c>
      <c r="I16607" s="265" t="s">
        <v>2209</v>
      </c>
      <c r="J16607" s="286">
        <v>-42.97</v>
      </c>
      <c r="K16607" s="83" t="str">
        <f>IFERROR(IFERROR(VLOOKUP(I16607,'DE-PARA'!B:D,3,0),VLOOKUP(I16607,'DE-PARA'!C:D,2,0)),"NÃO ENCONTRADO")</f>
        <v>Despesas com Viagens</v>
      </c>
      <c r="L16607" s="50" t="str">
        <f>VLOOKUP(K16607,'Base -Receita-Despesa'!$B:$AS,1,FALSE)</f>
        <v>Despesas com Viagens</v>
      </c>
    </row>
    <row r="16608" spans="1:12" x14ac:dyDescent="0.3">
      <c r="A16608" s="82" t="str">
        <f t="shared" si="518"/>
        <v>2019</v>
      </c>
      <c r="B16608" s="260" t="s">
        <v>2228</v>
      </c>
      <c r="C16608" s="261" t="s">
        <v>138</v>
      </c>
      <c r="D16608" s="74" t="str">
        <f t="shared" si="519"/>
        <v>dez/2019</v>
      </c>
      <c r="E16608" s="264">
        <v>43818</v>
      </c>
      <c r="F16608" s="260" t="s">
        <v>5055</v>
      </c>
      <c r="G16608" s="260" t="s">
        <v>3208</v>
      </c>
      <c r="H16608" s="265" t="s">
        <v>1457</v>
      </c>
      <c r="I16608" s="265" t="s">
        <v>2209</v>
      </c>
      <c r="J16608" s="286">
        <v>-44.4</v>
      </c>
      <c r="K16608" s="83" t="str">
        <f>IFERROR(IFERROR(VLOOKUP(I16608,'DE-PARA'!B:D,3,0),VLOOKUP(I16608,'DE-PARA'!C:D,2,0)),"NÃO ENCONTRADO")</f>
        <v>Despesas com Viagens</v>
      </c>
      <c r="L16608" s="50" t="str">
        <f>VLOOKUP(K16608,'Base -Receita-Despesa'!$B:$AS,1,FALSE)</f>
        <v>Despesas com Viagens</v>
      </c>
    </row>
    <row r="16609" spans="1:12" x14ac:dyDescent="0.3">
      <c r="A16609" s="82" t="str">
        <f t="shared" si="518"/>
        <v>2019</v>
      </c>
      <c r="B16609" s="260" t="s">
        <v>2228</v>
      </c>
      <c r="C16609" s="261" t="s">
        <v>138</v>
      </c>
      <c r="D16609" s="74" t="str">
        <f t="shared" si="519"/>
        <v>dez/2019</v>
      </c>
      <c r="E16609" s="264">
        <v>43818</v>
      </c>
      <c r="F16609" s="260" t="s">
        <v>5055</v>
      </c>
      <c r="G16609" s="260" t="s">
        <v>3208</v>
      </c>
      <c r="H16609" s="265" t="s">
        <v>2979</v>
      </c>
      <c r="I16609" s="265" t="s">
        <v>2209</v>
      </c>
      <c r="J16609" s="286">
        <v>-66.989999999999995</v>
      </c>
      <c r="K16609" s="83" t="str">
        <f>IFERROR(IFERROR(VLOOKUP(I16609,'DE-PARA'!B:D,3,0),VLOOKUP(I16609,'DE-PARA'!C:D,2,0)),"NÃO ENCONTRADO")</f>
        <v>Despesas com Viagens</v>
      </c>
      <c r="L16609" s="50" t="str">
        <f>VLOOKUP(K16609,'Base -Receita-Despesa'!$B:$AS,1,FALSE)</f>
        <v>Despesas com Viagens</v>
      </c>
    </row>
    <row r="16610" spans="1:12" x14ac:dyDescent="0.3">
      <c r="A16610" s="82" t="str">
        <f t="shared" si="518"/>
        <v>2019</v>
      </c>
      <c r="B16610" s="260" t="s">
        <v>2228</v>
      </c>
      <c r="C16610" s="261" t="s">
        <v>138</v>
      </c>
      <c r="D16610" s="74" t="str">
        <f t="shared" si="519"/>
        <v>dez/2019</v>
      </c>
      <c r="E16610" s="264">
        <v>43818</v>
      </c>
      <c r="F16610" s="260" t="s">
        <v>5055</v>
      </c>
      <c r="G16610" s="260" t="s">
        <v>3208</v>
      </c>
      <c r="H16610" s="265" t="s">
        <v>4567</v>
      </c>
      <c r="I16610" s="265" t="s">
        <v>2209</v>
      </c>
      <c r="J16610" s="286">
        <v>-70</v>
      </c>
      <c r="K16610" s="83" t="str">
        <f>IFERROR(IFERROR(VLOOKUP(I16610,'DE-PARA'!B:D,3,0),VLOOKUP(I16610,'DE-PARA'!C:D,2,0)),"NÃO ENCONTRADO")</f>
        <v>Despesas com Viagens</v>
      </c>
      <c r="L16610" s="50" t="str">
        <f>VLOOKUP(K16610,'Base -Receita-Despesa'!$B:$AS,1,FALSE)</f>
        <v>Despesas com Viagens</v>
      </c>
    </row>
    <row r="16611" spans="1:12" x14ac:dyDescent="0.3">
      <c r="A16611" s="82" t="str">
        <f t="shared" si="518"/>
        <v>2019</v>
      </c>
      <c r="B16611" s="260" t="s">
        <v>2228</v>
      </c>
      <c r="C16611" s="261" t="s">
        <v>138</v>
      </c>
      <c r="D16611" s="74" t="str">
        <f t="shared" si="519"/>
        <v>dez/2019</v>
      </c>
      <c r="E16611" s="264">
        <v>43818</v>
      </c>
      <c r="F16611" s="260" t="s">
        <v>5055</v>
      </c>
      <c r="G16611" s="260" t="s">
        <v>3208</v>
      </c>
      <c r="H16611" s="265" t="s">
        <v>1258</v>
      </c>
      <c r="I16611" s="265" t="s">
        <v>2209</v>
      </c>
      <c r="J16611" s="286">
        <v>-82.17</v>
      </c>
      <c r="K16611" s="83" t="str">
        <f>IFERROR(IFERROR(VLOOKUP(I16611,'DE-PARA'!B:D,3,0),VLOOKUP(I16611,'DE-PARA'!C:D,2,0)),"NÃO ENCONTRADO")</f>
        <v>Despesas com Viagens</v>
      </c>
      <c r="L16611" s="50" t="str">
        <f>VLOOKUP(K16611,'Base -Receita-Despesa'!$B:$AS,1,FALSE)</f>
        <v>Despesas com Viagens</v>
      </c>
    </row>
    <row r="16612" spans="1:12" x14ac:dyDescent="0.3">
      <c r="A16612" s="82" t="str">
        <f t="shared" si="518"/>
        <v>2019</v>
      </c>
      <c r="B16612" s="260" t="s">
        <v>2228</v>
      </c>
      <c r="C16612" s="261" t="s">
        <v>138</v>
      </c>
      <c r="D16612" s="74" t="str">
        <f t="shared" si="519"/>
        <v>dez/2019</v>
      </c>
      <c r="E16612" s="264">
        <v>43818</v>
      </c>
      <c r="F16612" s="260" t="s">
        <v>5055</v>
      </c>
      <c r="G16612" s="260" t="s">
        <v>3208</v>
      </c>
      <c r="H16612" s="265" t="s">
        <v>1119</v>
      </c>
      <c r="I16612" s="265" t="s">
        <v>2209</v>
      </c>
      <c r="J16612" s="286">
        <v>-170.75</v>
      </c>
      <c r="K16612" s="83" t="str">
        <f>IFERROR(IFERROR(VLOOKUP(I16612,'DE-PARA'!B:D,3,0),VLOOKUP(I16612,'DE-PARA'!C:D,2,0)),"NÃO ENCONTRADO")</f>
        <v>Despesas com Viagens</v>
      </c>
      <c r="L16612" s="50" t="str">
        <f>VLOOKUP(K16612,'Base -Receita-Despesa'!$B:$AS,1,FALSE)</f>
        <v>Despesas com Viagens</v>
      </c>
    </row>
    <row r="16613" spans="1:12" x14ac:dyDescent="0.3">
      <c r="A16613" s="82" t="str">
        <f t="shared" si="518"/>
        <v>2019</v>
      </c>
      <c r="B16613" s="260" t="s">
        <v>2228</v>
      </c>
      <c r="C16613" s="261" t="s">
        <v>138</v>
      </c>
      <c r="D16613" s="74" t="str">
        <f t="shared" si="519"/>
        <v>dez/2019</v>
      </c>
      <c r="E16613" s="264">
        <v>43818</v>
      </c>
      <c r="F16613" s="260" t="s">
        <v>5055</v>
      </c>
      <c r="G16613" s="260" t="s">
        <v>3208</v>
      </c>
      <c r="H16613" s="265" t="s">
        <v>4986</v>
      </c>
      <c r="I16613" s="265" t="s">
        <v>2209</v>
      </c>
      <c r="J16613" s="286">
        <v>-263.16000000000003</v>
      </c>
      <c r="K16613" s="83" t="str">
        <f>IFERROR(IFERROR(VLOOKUP(I16613,'DE-PARA'!B:D,3,0),VLOOKUP(I16613,'DE-PARA'!C:D,2,0)),"NÃO ENCONTRADO")</f>
        <v>Despesas com Viagens</v>
      </c>
      <c r="L16613" s="50" t="str">
        <f>VLOOKUP(K16613,'Base -Receita-Despesa'!$B:$AS,1,FALSE)</f>
        <v>Despesas com Viagens</v>
      </c>
    </row>
    <row r="16614" spans="1:12" x14ac:dyDescent="0.3">
      <c r="A16614" s="82" t="str">
        <f t="shared" si="518"/>
        <v>2019</v>
      </c>
      <c r="B16614" s="260" t="s">
        <v>2228</v>
      </c>
      <c r="C16614" s="261" t="s">
        <v>138</v>
      </c>
      <c r="D16614" s="74" t="str">
        <f t="shared" si="519"/>
        <v>dez/2019</v>
      </c>
      <c r="E16614" s="264">
        <v>43818</v>
      </c>
      <c r="F16614" s="260" t="s">
        <v>5055</v>
      </c>
      <c r="G16614" s="260" t="s">
        <v>3208</v>
      </c>
      <c r="H16614" s="265" t="s">
        <v>4641</v>
      </c>
      <c r="I16614" s="265" t="s">
        <v>2209</v>
      </c>
      <c r="J16614" s="286">
        <v>-263.16000000000003</v>
      </c>
      <c r="K16614" s="83" t="str">
        <f>IFERROR(IFERROR(VLOOKUP(I16614,'DE-PARA'!B:D,3,0),VLOOKUP(I16614,'DE-PARA'!C:D,2,0)),"NÃO ENCONTRADO")</f>
        <v>Despesas com Viagens</v>
      </c>
      <c r="L16614" s="50" t="str">
        <f>VLOOKUP(K16614,'Base -Receita-Despesa'!$B:$AS,1,FALSE)</f>
        <v>Despesas com Viagens</v>
      </c>
    </row>
    <row r="16615" spans="1:12" x14ac:dyDescent="0.3">
      <c r="A16615" s="82" t="str">
        <f t="shared" si="518"/>
        <v>2019</v>
      </c>
      <c r="B16615" s="260" t="s">
        <v>2228</v>
      </c>
      <c r="C16615" s="261" t="s">
        <v>138</v>
      </c>
      <c r="D16615" s="74" t="str">
        <f t="shared" si="519"/>
        <v>dez/2019</v>
      </c>
      <c r="E16615" s="264">
        <v>43818</v>
      </c>
      <c r="F16615" s="260" t="s">
        <v>5055</v>
      </c>
      <c r="G16615" s="260" t="s">
        <v>3208</v>
      </c>
      <c r="H16615" s="265" t="s">
        <v>4986</v>
      </c>
      <c r="I16615" s="265" t="s">
        <v>2209</v>
      </c>
      <c r="J16615" s="286">
        <v>-263.17</v>
      </c>
      <c r="K16615" s="83" t="str">
        <f>IFERROR(IFERROR(VLOOKUP(I16615,'DE-PARA'!B:D,3,0),VLOOKUP(I16615,'DE-PARA'!C:D,2,0)),"NÃO ENCONTRADO")</f>
        <v>Despesas com Viagens</v>
      </c>
      <c r="L16615" s="50" t="str">
        <f>VLOOKUP(K16615,'Base -Receita-Despesa'!$B:$AS,1,FALSE)</f>
        <v>Despesas com Viagens</v>
      </c>
    </row>
    <row r="16616" spans="1:12" x14ac:dyDescent="0.3">
      <c r="A16616" s="82" t="str">
        <f t="shared" si="518"/>
        <v>2019</v>
      </c>
      <c r="B16616" s="260" t="s">
        <v>2228</v>
      </c>
      <c r="C16616" s="261" t="s">
        <v>138</v>
      </c>
      <c r="D16616" s="74" t="str">
        <f t="shared" si="519"/>
        <v>dez/2019</v>
      </c>
      <c r="E16616" s="264">
        <v>43818</v>
      </c>
      <c r="F16616" s="260" t="s">
        <v>5055</v>
      </c>
      <c r="G16616" s="260" t="s">
        <v>3208</v>
      </c>
      <c r="H16616" s="265" t="s">
        <v>1119</v>
      </c>
      <c r="I16616" s="265" t="s">
        <v>2209</v>
      </c>
      <c r="J16616" s="286">
        <v>-294.02999999999997</v>
      </c>
      <c r="K16616" s="83" t="str">
        <f>IFERROR(IFERROR(VLOOKUP(I16616,'DE-PARA'!B:D,3,0),VLOOKUP(I16616,'DE-PARA'!C:D,2,0)),"NÃO ENCONTRADO")</f>
        <v>Despesas com Viagens</v>
      </c>
      <c r="L16616" s="50" t="str">
        <f>VLOOKUP(K16616,'Base -Receita-Despesa'!$B:$AS,1,FALSE)</f>
        <v>Despesas com Viagens</v>
      </c>
    </row>
    <row r="16617" spans="1:12" x14ac:dyDescent="0.3">
      <c r="A16617" s="82" t="str">
        <f t="shared" si="518"/>
        <v>2019</v>
      </c>
      <c r="B16617" s="260" t="s">
        <v>2228</v>
      </c>
      <c r="C16617" s="261" t="s">
        <v>138</v>
      </c>
      <c r="D16617" s="74" t="str">
        <f t="shared" si="519"/>
        <v>dez/2019</v>
      </c>
      <c r="E16617" s="264">
        <v>43818</v>
      </c>
      <c r="F16617" s="260" t="s">
        <v>5055</v>
      </c>
      <c r="G16617" s="260" t="s">
        <v>3208</v>
      </c>
      <c r="H16617" s="265" t="s">
        <v>4674</v>
      </c>
      <c r="I16617" s="265" t="s">
        <v>2209</v>
      </c>
      <c r="J16617" s="286">
        <v>-315.85000000000002</v>
      </c>
      <c r="K16617" s="83" t="str">
        <f>IFERROR(IFERROR(VLOOKUP(I16617,'DE-PARA'!B:D,3,0),VLOOKUP(I16617,'DE-PARA'!C:D,2,0)),"NÃO ENCONTRADO")</f>
        <v>Despesas com Viagens</v>
      </c>
      <c r="L16617" s="50" t="str">
        <f>VLOOKUP(K16617,'Base -Receita-Despesa'!$B:$AS,1,FALSE)</f>
        <v>Despesas com Viagens</v>
      </c>
    </row>
    <row r="16618" spans="1:12" x14ac:dyDescent="0.3">
      <c r="A16618" s="82" t="str">
        <f t="shared" ref="A16618:A16681" si="520">IF(K16618="NÃO ENCONTRADO",0,RIGHT(D16618,4))</f>
        <v>2019</v>
      </c>
      <c r="B16618" s="260" t="s">
        <v>2228</v>
      </c>
      <c r="C16618" s="261" t="s">
        <v>138</v>
      </c>
      <c r="D16618" s="74" t="str">
        <f t="shared" si="519"/>
        <v>dez/2019</v>
      </c>
      <c r="E16618" s="264">
        <v>43818</v>
      </c>
      <c r="F16618" s="260" t="s">
        <v>1261</v>
      </c>
      <c r="G16618" s="260" t="s">
        <v>2229</v>
      </c>
      <c r="H16618" s="265" t="s">
        <v>4532</v>
      </c>
      <c r="I16618" s="265" t="s">
        <v>135</v>
      </c>
      <c r="J16618" s="286">
        <v>-1</v>
      </c>
      <c r="K16618" s="83" t="str">
        <f>IFERROR(IFERROR(VLOOKUP(I16618,'DE-PARA'!B:D,3,0),VLOOKUP(I16618,'DE-PARA'!C:D,2,0)),"NÃO ENCONTRADO")</f>
        <v>Outras Saídas</v>
      </c>
      <c r="L16618" s="50" t="str">
        <f>VLOOKUP(K16618,'Base -Receita-Despesa'!$B:$AS,1,FALSE)</f>
        <v>Outras Saídas</v>
      </c>
    </row>
    <row r="16619" spans="1:12" x14ac:dyDescent="0.3">
      <c r="A16619" s="82" t="str">
        <f t="shared" si="520"/>
        <v>2019</v>
      </c>
      <c r="B16619" s="260" t="s">
        <v>2228</v>
      </c>
      <c r="C16619" s="261" t="s">
        <v>138</v>
      </c>
      <c r="D16619" s="74" t="str">
        <f t="shared" si="519"/>
        <v>dez/2019</v>
      </c>
      <c r="E16619" s="264">
        <v>43818</v>
      </c>
      <c r="F16619" s="260" t="s">
        <v>1261</v>
      </c>
      <c r="G16619" s="260" t="s">
        <v>2229</v>
      </c>
      <c r="H16619" s="265" t="s">
        <v>4532</v>
      </c>
      <c r="I16619" s="265" t="s">
        <v>135</v>
      </c>
      <c r="J16619" s="286">
        <v>-1</v>
      </c>
      <c r="K16619" s="83" t="str">
        <f>IFERROR(IFERROR(VLOOKUP(I16619,'DE-PARA'!B:D,3,0),VLOOKUP(I16619,'DE-PARA'!C:D,2,0)),"NÃO ENCONTRADO")</f>
        <v>Outras Saídas</v>
      </c>
      <c r="L16619" s="50" t="str">
        <f>VLOOKUP(K16619,'Base -Receita-Despesa'!$B:$AS,1,FALSE)</f>
        <v>Outras Saídas</v>
      </c>
    </row>
    <row r="16620" spans="1:12" x14ac:dyDescent="0.3">
      <c r="A16620" s="82" t="str">
        <f t="shared" si="520"/>
        <v>2019</v>
      </c>
      <c r="B16620" s="260" t="s">
        <v>2228</v>
      </c>
      <c r="C16620" s="261" t="s">
        <v>138</v>
      </c>
      <c r="D16620" s="74" t="str">
        <f t="shared" si="519"/>
        <v>dez/2019</v>
      </c>
      <c r="E16620" s="264">
        <v>43818</v>
      </c>
      <c r="F16620" s="260" t="s">
        <v>1261</v>
      </c>
      <c r="G16620" s="260" t="s">
        <v>2229</v>
      </c>
      <c r="H16620" s="265" t="s">
        <v>4532</v>
      </c>
      <c r="I16620" s="265" t="s">
        <v>135</v>
      </c>
      <c r="J16620" s="286">
        <v>-1</v>
      </c>
      <c r="K16620" s="83" t="str">
        <f>IFERROR(IFERROR(VLOOKUP(I16620,'DE-PARA'!B:D,3,0),VLOOKUP(I16620,'DE-PARA'!C:D,2,0)),"NÃO ENCONTRADO")</f>
        <v>Outras Saídas</v>
      </c>
      <c r="L16620" s="50" t="str">
        <f>VLOOKUP(K16620,'Base -Receita-Despesa'!$B:$AS,1,FALSE)</f>
        <v>Outras Saídas</v>
      </c>
    </row>
    <row r="16621" spans="1:12" x14ac:dyDescent="0.3">
      <c r="A16621" s="82" t="str">
        <f t="shared" si="520"/>
        <v>2019</v>
      </c>
      <c r="B16621" s="260" t="s">
        <v>2228</v>
      </c>
      <c r="C16621" s="261" t="s">
        <v>138</v>
      </c>
      <c r="D16621" s="74" t="str">
        <f t="shared" si="519"/>
        <v>dez/2019</v>
      </c>
      <c r="E16621" s="264">
        <v>43818</v>
      </c>
      <c r="F16621" s="260" t="s">
        <v>1261</v>
      </c>
      <c r="G16621" s="260" t="s">
        <v>2229</v>
      </c>
      <c r="H16621" s="265" t="s">
        <v>4532</v>
      </c>
      <c r="I16621" s="265" t="s">
        <v>135</v>
      </c>
      <c r="J16621" s="286">
        <v>-1</v>
      </c>
      <c r="K16621" s="83" t="str">
        <f>IFERROR(IFERROR(VLOOKUP(I16621,'DE-PARA'!B:D,3,0),VLOOKUP(I16621,'DE-PARA'!C:D,2,0)),"NÃO ENCONTRADO")</f>
        <v>Outras Saídas</v>
      </c>
      <c r="L16621" s="50" t="str">
        <f>VLOOKUP(K16621,'Base -Receita-Despesa'!$B:$AS,1,FALSE)</f>
        <v>Outras Saídas</v>
      </c>
    </row>
    <row r="16622" spans="1:12" x14ac:dyDescent="0.3">
      <c r="A16622" s="82" t="str">
        <f t="shared" si="520"/>
        <v>2019</v>
      </c>
      <c r="B16622" s="260" t="s">
        <v>2228</v>
      </c>
      <c r="C16622" s="261" t="s">
        <v>138</v>
      </c>
      <c r="D16622" s="74" t="str">
        <f t="shared" si="519"/>
        <v>dez/2019</v>
      </c>
      <c r="E16622" s="264">
        <v>43818</v>
      </c>
      <c r="F16622" s="260" t="s">
        <v>1261</v>
      </c>
      <c r="G16622" s="260" t="s">
        <v>2229</v>
      </c>
      <c r="H16622" s="265" t="s">
        <v>879</v>
      </c>
      <c r="I16622" s="265" t="s">
        <v>135</v>
      </c>
      <c r="J16622" s="286">
        <v>-9.5</v>
      </c>
      <c r="K16622" s="83" t="str">
        <f>IFERROR(IFERROR(VLOOKUP(I16622,'DE-PARA'!B:D,3,0),VLOOKUP(I16622,'DE-PARA'!C:D,2,0)),"NÃO ENCONTRADO")</f>
        <v>Outras Saídas</v>
      </c>
      <c r="L16622" s="50" t="str">
        <f>VLOOKUP(K16622,'Base -Receita-Despesa'!$B:$AS,1,FALSE)</f>
        <v>Outras Saídas</v>
      </c>
    </row>
    <row r="16623" spans="1:12" x14ac:dyDescent="0.3">
      <c r="A16623" s="82" t="str">
        <f t="shared" si="520"/>
        <v>2019</v>
      </c>
      <c r="B16623" s="260" t="s">
        <v>2228</v>
      </c>
      <c r="C16623" s="261" t="s">
        <v>138</v>
      </c>
      <c r="D16623" s="74" t="str">
        <f t="shared" si="519"/>
        <v>dez/2019</v>
      </c>
      <c r="E16623" s="264">
        <v>43818</v>
      </c>
      <c r="F16623" s="260" t="s">
        <v>1261</v>
      </c>
      <c r="G16623" s="260" t="s">
        <v>2229</v>
      </c>
      <c r="H16623" s="265" t="s">
        <v>879</v>
      </c>
      <c r="I16623" s="265" t="s">
        <v>135</v>
      </c>
      <c r="J16623" s="286">
        <v>-9.5</v>
      </c>
      <c r="K16623" s="83" t="str">
        <f>IFERROR(IFERROR(VLOOKUP(I16623,'DE-PARA'!B:D,3,0),VLOOKUP(I16623,'DE-PARA'!C:D,2,0)),"NÃO ENCONTRADO")</f>
        <v>Outras Saídas</v>
      </c>
      <c r="L16623" s="50" t="str">
        <f>VLOOKUP(K16623,'Base -Receita-Despesa'!$B:$AS,1,FALSE)</f>
        <v>Outras Saídas</v>
      </c>
    </row>
    <row r="16624" spans="1:12" x14ac:dyDescent="0.3">
      <c r="A16624" s="82" t="str">
        <f t="shared" si="520"/>
        <v>2019</v>
      </c>
      <c r="B16624" s="260" t="s">
        <v>2228</v>
      </c>
      <c r="C16624" s="261" t="s">
        <v>138</v>
      </c>
      <c r="D16624" s="74" t="str">
        <f t="shared" si="519"/>
        <v>dez/2019</v>
      </c>
      <c r="E16624" s="264">
        <v>43818</v>
      </c>
      <c r="F16624" s="260" t="s">
        <v>1261</v>
      </c>
      <c r="G16624" s="260" t="s">
        <v>2229</v>
      </c>
      <c r="H16624" s="265" t="s">
        <v>879</v>
      </c>
      <c r="I16624" s="265" t="s">
        <v>135</v>
      </c>
      <c r="J16624" s="286">
        <v>-9.5</v>
      </c>
      <c r="K16624" s="83" t="str">
        <f>IFERROR(IFERROR(VLOOKUP(I16624,'DE-PARA'!B:D,3,0),VLOOKUP(I16624,'DE-PARA'!C:D,2,0)),"NÃO ENCONTRADO")</f>
        <v>Outras Saídas</v>
      </c>
      <c r="L16624" s="50" t="str">
        <f>VLOOKUP(K16624,'Base -Receita-Despesa'!$B:$AS,1,FALSE)</f>
        <v>Outras Saídas</v>
      </c>
    </row>
    <row r="16625" spans="1:12" x14ac:dyDescent="0.3">
      <c r="A16625" s="82" t="str">
        <f t="shared" si="520"/>
        <v>2019</v>
      </c>
      <c r="B16625" s="260" t="s">
        <v>2228</v>
      </c>
      <c r="C16625" s="261" t="s">
        <v>138</v>
      </c>
      <c r="D16625" s="74" t="str">
        <f t="shared" si="519"/>
        <v>dez/2019</v>
      </c>
      <c r="E16625" s="264">
        <v>43818</v>
      </c>
      <c r="F16625" s="260" t="s">
        <v>1261</v>
      </c>
      <c r="G16625" s="260" t="s">
        <v>2229</v>
      </c>
      <c r="H16625" s="265" t="s">
        <v>879</v>
      </c>
      <c r="I16625" s="265" t="s">
        <v>135</v>
      </c>
      <c r="J16625" s="286">
        <v>-9.5</v>
      </c>
      <c r="K16625" s="83" t="str">
        <f>IFERROR(IFERROR(VLOOKUP(I16625,'DE-PARA'!B:D,3,0),VLOOKUP(I16625,'DE-PARA'!C:D,2,0)),"NÃO ENCONTRADO")</f>
        <v>Outras Saídas</v>
      </c>
      <c r="L16625" s="50" t="str">
        <f>VLOOKUP(K16625,'Base -Receita-Despesa'!$B:$AS,1,FALSE)</f>
        <v>Outras Saídas</v>
      </c>
    </row>
    <row r="16626" spans="1:12" x14ac:dyDescent="0.3">
      <c r="A16626" s="82" t="str">
        <f t="shared" si="520"/>
        <v>2019</v>
      </c>
      <c r="B16626" s="260" t="s">
        <v>2228</v>
      </c>
      <c r="C16626" s="261" t="s">
        <v>138</v>
      </c>
      <c r="D16626" s="74" t="str">
        <f t="shared" si="519"/>
        <v>dez/2019</v>
      </c>
      <c r="E16626" s="264">
        <v>43818</v>
      </c>
      <c r="F16626" s="260" t="s">
        <v>1261</v>
      </c>
      <c r="G16626" s="260" t="s">
        <v>2229</v>
      </c>
      <c r="H16626" s="265" t="s">
        <v>879</v>
      </c>
      <c r="I16626" s="265" t="s">
        <v>135</v>
      </c>
      <c r="J16626" s="286">
        <v>-9.5</v>
      </c>
      <c r="K16626" s="83" t="str">
        <f>IFERROR(IFERROR(VLOOKUP(I16626,'DE-PARA'!B:D,3,0),VLOOKUP(I16626,'DE-PARA'!C:D,2,0)),"NÃO ENCONTRADO")</f>
        <v>Outras Saídas</v>
      </c>
      <c r="L16626" s="50" t="str">
        <f>VLOOKUP(K16626,'Base -Receita-Despesa'!$B:$AS,1,FALSE)</f>
        <v>Outras Saídas</v>
      </c>
    </row>
    <row r="16627" spans="1:12" x14ac:dyDescent="0.3">
      <c r="A16627" s="82" t="str">
        <f t="shared" si="520"/>
        <v>2019</v>
      </c>
      <c r="B16627" s="260" t="s">
        <v>2228</v>
      </c>
      <c r="C16627" s="261" t="s">
        <v>138</v>
      </c>
      <c r="D16627" s="74" t="str">
        <f t="shared" si="519"/>
        <v>dez/2019</v>
      </c>
      <c r="E16627" s="264">
        <v>43818</v>
      </c>
      <c r="F16627" s="260">
        <v>20025</v>
      </c>
      <c r="G16627" s="260" t="s">
        <v>2229</v>
      </c>
      <c r="H16627" s="265" t="s">
        <v>4792</v>
      </c>
      <c r="I16627" s="265" t="s">
        <v>2181</v>
      </c>
      <c r="J16627" s="285">
        <v>-1208.5</v>
      </c>
      <c r="K16627" s="83" t="str">
        <f>IFERROR(IFERROR(VLOOKUP(I16627,'DE-PARA'!B:D,3,0),VLOOKUP(I16627,'DE-PARA'!C:D,2,0)),"NÃO ENCONTRADO")</f>
        <v>Materiais</v>
      </c>
      <c r="L16627" s="50" t="str">
        <f>VLOOKUP(K16627,'Base -Receita-Despesa'!$B:$AS,1,FALSE)</f>
        <v>Materiais</v>
      </c>
    </row>
    <row r="16628" spans="1:12" x14ac:dyDescent="0.3">
      <c r="A16628" s="82" t="str">
        <f t="shared" si="520"/>
        <v>2019</v>
      </c>
      <c r="B16628" s="260" t="s">
        <v>2228</v>
      </c>
      <c r="C16628" s="261" t="s">
        <v>138</v>
      </c>
      <c r="D16628" s="74" t="str">
        <f t="shared" si="519"/>
        <v>dez/2019</v>
      </c>
      <c r="E16628" s="264">
        <v>43818</v>
      </c>
      <c r="F16628" s="260" t="s">
        <v>1070</v>
      </c>
      <c r="G16628" s="260" t="s">
        <v>2229</v>
      </c>
      <c r="H16628" s="265" t="s">
        <v>1071</v>
      </c>
      <c r="I16628" s="265" t="s">
        <v>2237</v>
      </c>
      <c r="J16628" s="285">
        <v>8240.6299999999992</v>
      </c>
      <c r="K16628" s="83" t="str">
        <f>IFERROR(IFERROR(VLOOKUP(I16628,'DE-PARA'!B:D,3,0),VLOOKUP(I16628,'DE-PARA'!C:D,2,0)),"NÃO ENCONTRADO")</f>
        <v>Entrada Conta Aplicação (+)</v>
      </c>
      <c r="L16628" s="50" t="str">
        <f>VLOOKUP(K16628,'Base -Receita-Despesa'!$B:$AS,1,FALSE)</f>
        <v>ENTRADA CONTA APLICAÇÃO (+)</v>
      </c>
    </row>
    <row r="16629" spans="1:12" x14ac:dyDescent="0.3">
      <c r="A16629" s="82" t="str">
        <f t="shared" si="520"/>
        <v>2019</v>
      </c>
      <c r="B16629" s="260" t="s">
        <v>2228</v>
      </c>
      <c r="C16629" s="261" t="s">
        <v>138</v>
      </c>
      <c r="D16629" s="74" t="str">
        <f t="shared" si="519"/>
        <v>dez/2019</v>
      </c>
      <c r="E16629" s="264">
        <v>43818</v>
      </c>
      <c r="F16629" s="260">
        <v>1912007267232</v>
      </c>
      <c r="G16629" s="260" t="s">
        <v>2229</v>
      </c>
      <c r="H16629" s="265" t="s">
        <v>516</v>
      </c>
      <c r="I16629" s="265" t="s">
        <v>151</v>
      </c>
      <c r="J16629" s="285">
        <v>-1796.26</v>
      </c>
      <c r="K16629" s="83" t="str">
        <f>IFERROR(IFERROR(VLOOKUP(I16629,'DE-PARA'!B:D,3,0),VLOOKUP(I16629,'DE-PARA'!C:D,2,0)),"NÃO ENCONTRADO")</f>
        <v>Concessionárias (água, luz e telefone)</v>
      </c>
      <c r="L16629" s="50" t="str">
        <f>VLOOKUP(K16629,'Base -Receita-Despesa'!$B:$AS,1,FALSE)</f>
        <v>Concessionárias (água, luz e telefone)</v>
      </c>
    </row>
    <row r="16630" spans="1:12" x14ac:dyDescent="0.3">
      <c r="A16630" s="82" t="str">
        <f t="shared" si="520"/>
        <v>2019</v>
      </c>
      <c r="B16630" s="260" t="s">
        <v>2228</v>
      </c>
      <c r="C16630" s="261" t="s">
        <v>138</v>
      </c>
      <c r="D16630" s="74" t="str">
        <f t="shared" si="519"/>
        <v>dez/2019</v>
      </c>
      <c r="E16630" s="264">
        <v>43818</v>
      </c>
      <c r="F16630" s="260">
        <v>1912007267233</v>
      </c>
      <c r="G16630" s="260" t="s">
        <v>2229</v>
      </c>
      <c r="H16630" s="265" t="s">
        <v>516</v>
      </c>
      <c r="I16630" s="265" t="s">
        <v>151</v>
      </c>
      <c r="J16630" s="285">
        <v>-3307.72</v>
      </c>
      <c r="K16630" s="83" t="str">
        <f>IFERROR(IFERROR(VLOOKUP(I16630,'DE-PARA'!B:D,3,0),VLOOKUP(I16630,'DE-PARA'!C:D,2,0)),"NÃO ENCONTRADO")</f>
        <v>Concessionárias (água, luz e telefone)</v>
      </c>
      <c r="L16630" s="50" t="str">
        <f>VLOOKUP(K16630,'Base -Receita-Despesa'!$B:$AS,1,FALSE)</f>
        <v>Concessionárias (água, luz e telefone)</v>
      </c>
    </row>
    <row r="16631" spans="1:12" x14ac:dyDescent="0.3">
      <c r="A16631" s="82" t="str">
        <f t="shared" si="520"/>
        <v>2019</v>
      </c>
      <c r="B16631" s="260" t="s">
        <v>2240</v>
      </c>
      <c r="C16631" s="261" t="s">
        <v>138</v>
      </c>
      <c r="D16631" s="74" t="str">
        <f t="shared" si="519"/>
        <v>dez/2019</v>
      </c>
      <c r="E16631" s="264">
        <v>43822</v>
      </c>
      <c r="F16631" s="260" t="s">
        <v>1070</v>
      </c>
      <c r="G16631" s="260" t="s">
        <v>3208</v>
      </c>
      <c r="H16631" s="265" t="s">
        <v>1071</v>
      </c>
      <c r="I16631" s="265" t="s">
        <v>2237</v>
      </c>
      <c r="J16631" s="286">
        <v>0.01</v>
      </c>
      <c r="K16631" s="83" t="str">
        <f>IFERROR(IFERROR(VLOOKUP(I16631,'DE-PARA'!B:D,3,0),VLOOKUP(I16631,'DE-PARA'!C:D,2,0)),"NÃO ENCONTRADO")</f>
        <v>Entrada Conta Aplicação (+)</v>
      </c>
      <c r="L16631" s="50" t="str">
        <f>VLOOKUP(K16631,'Base -Receita-Despesa'!$B:$AS,1,FALSE)</f>
        <v>ENTRADA CONTA APLICAÇÃO (+)</v>
      </c>
    </row>
    <row r="16632" spans="1:12" x14ac:dyDescent="0.3">
      <c r="A16632" s="82" t="str">
        <f t="shared" si="520"/>
        <v>2019</v>
      </c>
      <c r="B16632" s="260" t="s">
        <v>2240</v>
      </c>
      <c r="C16632" s="261" t="s">
        <v>138</v>
      </c>
      <c r="D16632" s="74" t="str">
        <f t="shared" si="519"/>
        <v>dez/2019</v>
      </c>
      <c r="E16632" s="264">
        <v>43822</v>
      </c>
      <c r="F16632" s="260" t="s">
        <v>1061</v>
      </c>
      <c r="G16632" s="260" t="s">
        <v>2229</v>
      </c>
      <c r="H16632" s="265" t="s">
        <v>4370</v>
      </c>
      <c r="I16632" s="265" t="s">
        <v>126</v>
      </c>
      <c r="J16632" s="285">
        <v>-28773.15</v>
      </c>
      <c r="K16632" s="83" t="str">
        <f>IFERROR(IFERROR(VLOOKUP(I16632,'DE-PARA'!B:D,3,0),VLOOKUP(I16632,'DE-PARA'!C:D,2,0)),"NÃO ENCONTRADO")</f>
        <v>TEV – Transferências Entre Contas (Entradas)</v>
      </c>
      <c r="L16632" s="50" t="str">
        <f>VLOOKUP(K16632,'Base -Receita-Despesa'!$B:$AS,1,FALSE)</f>
        <v>TEV – Transferências Entre Contas (Entradas)</v>
      </c>
    </row>
    <row r="16633" spans="1:12" x14ac:dyDescent="0.3">
      <c r="A16633" s="82" t="str">
        <f t="shared" si="520"/>
        <v>2019</v>
      </c>
      <c r="B16633" s="260" t="s">
        <v>2228</v>
      </c>
      <c r="C16633" s="261" t="s">
        <v>138</v>
      </c>
      <c r="D16633" s="74" t="str">
        <f t="shared" si="519"/>
        <v>dez/2019</v>
      </c>
      <c r="E16633" s="264">
        <v>43822</v>
      </c>
      <c r="F16633" s="260" t="s">
        <v>1261</v>
      </c>
      <c r="G16633" s="260" t="s">
        <v>2229</v>
      </c>
      <c r="H16633" s="265" t="s">
        <v>879</v>
      </c>
      <c r="I16633" s="265" t="s">
        <v>135</v>
      </c>
      <c r="J16633" s="286">
        <v>-9.5</v>
      </c>
      <c r="K16633" s="83" t="str">
        <f>IFERROR(IFERROR(VLOOKUP(I16633,'DE-PARA'!B:D,3,0),VLOOKUP(I16633,'DE-PARA'!C:D,2,0)),"NÃO ENCONTRADO")</f>
        <v>Outras Saídas</v>
      </c>
      <c r="L16633" s="50" t="str">
        <f>VLOOKUP(K16633,'Base -Receita-Despesa'!$B:$AS,1,FALSE)</f>
        <v>Outras Saídas</v>
      </c>
    </row>
    <row r="16634" spans="1:12" x14ac:dyDescent="0.3">
      <c r="A16634" s="82" t="str">
        <f t="shared" si="520"/>
        <v>2019</v>
      </c>
      <c r="B16634" s="260" t="s">
        <v>2228</v>
      </c>
      <c r="C16634" s="261" t="s">
        <v>138</v>
      </c>
      <c r="D16634" s="74" t="str">
        <f t="shared" si="519"/>
        <v>dez/2019</v>
      </c>
      <c r="E16634" s="264">
        <v>43822</v>
      </c>
      <c r="F16634" s="260" t="s">
        <v>1261</v>
      </c>
      <c r="G16634" s="260" t="s">
        <v>2229</v>
      </c>
      <c r="H16634" s="265" t="s">
        <v>879</v>
      </c>
      <c r="I16634" s="265" t="s">
        <v>135</v>
      </c>
      <c r="J16634" s="286">
        <v>-9.5</v>
      </c>
      <c r="K16634" s="83" t="str">
        <f>IFERROR(IFERROR(VLOOKUP(I16634,'DE-PARA'!B:D,3,0),VLOOKUP(I16634,'DE-PARA'!C:D,2,0)),"NÃO ENCONTRADO")</f>
        <v>Outras Saídas</v>
      </c>
      <c r="L16634" s="50" t="str">
        <f>VLOOKUP(K16634,'Base -Receita-Despesa'!$B:$AS,1,FALSE)</f>
        <v>Outras Saídas</v>
      </c>
    </row>
    <row r="16635" spans="1:12" x14ac:dyDescent="0.3">
      <c r="A16635" s="82" t="str">
        <f t="shared" si="520"/>
        <v>2019</v>
      </c>
      <c r="B16635" s="260" t="s">
        <v>2228</v>
      </c>
      <c r="C16635" s="261" t="s">
        <v>138</v>
      </c>
      <c r="D16635" s="74" t="str">
        <f t="shared" si="519"/>
        <v>dez/2019</v>
      </c>
      <c r="E16635" s="264">
        <v>43822</v>
      </c>
      <c r="F16635" s="260">
        <v>72884</v>
      </c>
      <c r="G16635" s="260" t="s">
        <v>2229</v>
      </c>
      <c r="H16635" s="265" t="s">
        <v>4383</v>
      </c>
      <c r="I16635" s="265" t="s">
        <v>562</v>
      </c>
      <c r="J16635" s="286">
        <v>-14.13</v>
      </c>
      <c r="K16635" s="83" t="str">
        <f>IFERROR(IFERROR(VLOOKUP(I16635,'DE-PARA'!B:D,3,0),VLOOKUP(I16635,'DE-PARA'!C:D,2,0)),"NÃO ENCONTRADO")</f>
        <v>Outras Saídas</v>
      </c>
      <c r="L16635" s="50" t="str">
        <f>VLOOKUP(K16635,'Base -Receita-Despesa'!$B:$AS,1,FALSE)</f>
        <v>Outras Saídas</v>
      </c>
    </row>
    <row r="16636" spans="1:12" x14ac:dyDescent="0.3">
      <c r="A16636" s="82" t="str">
        <f t="shared" si="520"/>
        <v>2019</v>
      </c>
      <c r="B16636" s="260" t="s">
        <v>2228</v>
      </c>
      <c r="C16636" s="261" t="s">
        <v>138</v>
      </c>
      <c r="D16636" s="74" t="str">
        <f t="shared" si="519"/>
        <v>dez/2019</v>
      </c>
      <c r="E16636" s="264">
        <v>43822</v>
      </c>
      <c r="F16636" s="260">
        <v>72884</v>
      </c>
      <c r="G16636" s="260" t="s">
        <v>2229</v>
      </c>
      <c r="H16636" s="265" t="s">
        <v>4383</v>
      </c>
      <c r="I16636" s="265" t="s">
        <v>562</v>
      </c>
      <c r="J16636" s="286">
        <v>-84.85</v>
      </c>
      <c r="K16636" s="83" t="str">
        <f>IFERROR(IFERROR(VLOOKUP(I16636,'DE-PARA'!B:D,3,0),VLOOKUP(I16636,'DE-PARA'!C:D,2,0)),"NÃO ENCONTRADO")</f>
        <v>Outras Saídas</v>
      </c>
      <c r="L16636" s="50" t="str">
        <f>VLOOKUP(K16636,'Base -Receita-Despesa'!$B:$AS,1,FALSE)</f>
        <v>Outras Saídas</v>
      </c>
    </row>
    <row r="16637" spans="1:12" x14ac:dyDescent="0.3">
      <c r="A16637" s="82" t="str">
        <f t="shared" si="520"/>
        <v>2019</v>
      </c>
      <c r="B16637" s="260" t="s">
        <v>2228</v>
      </c>
      <c r="C16637" s="261" t="s">
        <v>138</v>
      </c>
      <c r="D16637" s="74" t="str">
        <f t="shared" si="519"/>
        <v>dez/2019</v>
      </c>
      <c r="E16637" s="264">
        <v>43822</v>
      </c>
      <c r="F16637" s="260">
        <v>72884</v>
      </c>
      <c r="G16637" s="260" t="s">
        <v>2229</v>
      </c>
      <c r="H16637" s="265" t="s">
        <v>4383</v>
      </c>
      <c r="I16637" s="265" t="s">
        <v>2183</v>
      </c>
      <c r="J16637" s="285">
        <v>-4242.3599999999997</v>
      </c>
      <c r="K16637" s="83" t="str">
        <f>IFERROR(IFERROR(VLOOKUP(I16637,'DE-PARA'!B:D,3,0),VLOOKUP(I16637,'DE-PARA'!C:D,2,0)),"NÃO ENCONTRADO")</f>
        <v>Materiais</v>
      </c>
      <c r="L16637" s="50" t="str">
        <f>VLOOKUP(K16637,'Base -Receita-Despesa'!$B:$AS,1,FALSE)</f>
        <v>Materiais</v>
      </c>
    </row>
    <row r="16638" spans="1:12" x14ac:dyDescent="0.3">
      <c r="A16638" s="82" t="str">
        <f t="shared" si="520"/>
        <v>2019</v>
      </c>
      <c r="B16638" s="260" t="s">
        <v>2228</v>
      </c>
      <c r="C16638" s="261" t="s">
        <v>138</v>
      </c>
      <c r="D16638" s="74" t="str">
        <f t="shared" si="519"/>
        <v>dez/2019</v>
      </c>
      <c r="E16638" s="264">
        <v>43822</v>
      </c>
      <c r="F16638" s="260" t="s">
        <v>1070</v>
      </c>
      <c r="G16638" s="260" t="s">
        <v>2229</v>
      </c>
      <c r="H16638" s="265" t="s">
        <v>1071</v>
      </c>
      <c r="I16638" s="265" t="s">
        <v>2237</v>
      </c>
      <c r="J16638" s="285">
        <v>561754.99</v>
      </c>
      <c r="K16638" s="83" t="str">
        <f>IFERROR(IFERROR(VLOOKUP(I16638,'DE-PARA'!B:D,3,0),VLOOKUP(I16638,'DE-PARA'!C:D,2,0)),"NÃO ENCONTRADO")</f>
        <v>Entrada Conta Aplicação (+)</v>
      </c>
      <c r="L16638" s="50" t="str">
        <f>VLOOKUP(K16638,'Base -Receita-Despesa'!$B:$AS,1,FALSE)</f>
        <v>ENTRADA CONTA APLICAÇÃO (+)</v>
      </c>
    </row>
    <row r="16639" spans="1:12" x14ac:dyDescent="0.3">
      <c r="A16639" s="82" t="str">
        <f t="shared" si="520"/>
        <v>2019</v>
      </c>
      <c r="B16639" s="260" t="s">
        <v>2228</v>
      </c>
      <c r="C16639" s="261" t="s">
        <v>138</v>
      </c>
      <c r="D16639" s="74" t="str">
        <f t="shared" si="519"/>
        <v>dez/2019</v>
      </c>
      <c r="E16639" s="264">
        <v>43822</v>
      </c>
      <c r="F16639" s="260">
        <v>99</v>
      </c>
      <c r="G16639" s="260" t="s">
        <v>2229</v>
      </c>
      <c r="H16639" s="265" t="s">
        <v>4753</v>
      </c>
      <c r="I16639" s="265" t="s">
        <v>2176</v>
      </c>
      <c r="J16639" s="285">
        <v>-8536.6</v>
      </c>
      <c r="K16639" s="83" t="str">
        <f>IFERROR(IFERROR(VLOOKUP(I16639,'DE-PARA'!B:D,3,0),VLOOKUP(I16639,'DE-PARA'!C:D,2,0)),"NÃO ENCONTRADO")</f>
        <v>Pessoal</v>
      </c>
      <c r="L16639" s="50" t="str">
        <f>VLOOKUP(K16639,'Base -Receita-Despesa'!$B:$AS,1,FALSE)</f>
        <v>Pessoal</v>
      </c>
    </row>
    <row r="16640" spans="1:12" x14ac:dyDescent="0.3">
      <c r="A16640" s="82" t="str">
        <f t="shared" si="520"/>
        <v>2019</v>
      </c>
      <c r="B16640" s="260" t="s">
        <v>2228</v>
      </c>
      <c r="C16640" s="261" t="s">
        <v>138</v>
      </c>
      <c r="D16640" s="74" t="str">
        <f t="shared" si="519"/>
        <v>dez/2019</v>
      </c>
      <c r="E16640" s="264">
        <v>43822</v>
      </c>
      <c r="F16640" s="260">
        <v>98</v>
      </c>
      <c r="G16640" s="260" t="s">
        <v>2229</v>
      </c>
      <c r="H16640" s="265" t="s">
        <v>4753</v>
      </c>
      <c r="I16640" s="265" t="s">
        <v>2176</v>
      </c>
      <c r="J16640" s="285">
        <v>-18679.900000000001</v>
      </c>
      <c r="K16640" s="83" t="str">
        <f>IFERROR(IFERROR(VLOOKUP(I16640,'DE-PARA'!B:D,3,0),VLOOKUP(I16640,'DE-PARA'!C:D,2,0)),"NÃO ENCONTRADO")</f>
        <v>Pessoal</v>
      </c>
      <c r="L16640" s="50" t="str">
        <f>VLOOKUP(K16640,'Base -Receita-Despesa'!$B:$AS,1,FALSE)</f>
        <v>Pessoal</v>
      </c>
    </row>
    <row r="16641" spans="1:12" x14ac:dyDescent="0.3">
      <c r="A16641" s="82" t="str">
        <f t="shared" si="520"/>
        <v>2019</v>
      </c>
      <c r="B16641" s="260" t="s">
        <v>2228</v>
      </c>
      <c r="C16641" s="261" t="s">
        <v>138</v>
      </c>
      <c r="D16641" s="74" t="str">
        <f t="shared" si="519"/>
        <v>dez/2019</v>
      </c>
      <c r="E16641" s="264">
        <v>43822</v>
      </c>
      <c r="F16641" s="260">
        <v>100</v>
      </c>
      <c r="G16641" s="260" t="s">
        <v>2229</v>
      </c>
      <c r="H16641" s="265" t="s">
        <v>4753</v>
      </c>
      <c r="I16641" s="265" t="s">
        <v>2176</v>
      </c>
      <c r="J16641" s="285">
        <v>-186692.43</v>
      </c>
      <c r="K16641" s="83" t="str">
        <f>IFERROR(IFERROR(VLOOKUP(I16641,'DE-PARA'!B:D,3,0),VLOOKUP(I16641,'DE-PARA'!C:D,2,0)),"NÃO ENCONTRADO")</f>
        <v>Pessoal</v>
      </c>
      <c r="L16641" s="50" t="str">
        <f>VLOOKUP(K16641,'Base -Receita-Despesa'!$B:$AS,1,FALSE)</f>
        <v>Pessoal</v>
      </c>
    </row>
    <row r="16642" spans="1:12" x14ac:dyDescent="0.3">
      <c r="A16642" s="82" t="str">
        <f t="shared" si="520"/>
        <v>2019</v>
      </c>
      <c r="B16642" s="260" t="s">
        <v>2228</v>
      </c>
      <c r="C16642" s="261" t="s">
        <v>138</v>
      </c>
      <c r="D16642" s="74" t="str">
        <f t="shared" si="519"/>
        <v>dez/2019</v>
      </c>
      <c r="E16642" s="264">
        <v>43822</v>
      </c>
      <c r="F16642" s="260">
        <v>97</v>
      </c>
      <c r="G16642" s="260" t="s">
        <v>2229</v>
      </c>
      <c r="H16642" s="265" t="s">
        <v>4753</v>
      </c>
      <c r="I16642" s="265" t="s">
        <v>2176</v>
      </c>
      <c r="J16642" s="285">
        <v>-368027.76</v>
      </c>
      <c r="K16642" s="83" t="str">
        <f>IFERROR(IFERROR(VLOOKUP(I16642,'DE-PARA'!B:D,3,0),VLOOKUP(I16642,'DE-PARA'!C:D,2,0)),"NÃO ENCONTRADO")</f>
        <v>Pessoal</v>
      </c>
      <c r="L16642" s="50" t="str">
        <f>VLOOKUP(K16642,'Base -Receita-Despesa'!$B:$AS,1,FALSE)</f>
        <v>Pessoal</v>
      </c>
    </row>
    <row r="16643" spans="1:12" x14ac:dyDescent="0.3">
      <c r="A16643" s="82" t="str">
        <f t="shared" si="520"/>
        <v>2019</v>
      </c>
      <c r="B16643" s="260" t="s">
        <v>2228</v>
      </c>
      <c r="C16643" s="261" t="s">
        <v>138</v>
      </c>
      <c r="D16643" s="74" t="str">
        <f t="shared" si="519"/>
        <v>dez/2019</v>
      </c>
      <c r="E16643" s="264">
        <v>43822</v>
      </c>
      <c r="F16643" s="260">
        <v>2370256</v>
      </c>
      <c r="G16643" s="260" t="s">
        <v>2229</v>
      </c>
      <c r="H16643" s="265" t="s">
        <v>2684</v>
      </c>
      <c r="I16643" s="265" t="s">
        <v>145</v>
      </c>
      <c r="J16643" s="285">
        <v>-4231.1099999999997</v>
      </c>
      <c r="K16643" s="83" t="str">
        <f>IFERROR(IFERROR(VLOOKUP(I16643,'DE-PARA'!B:D,3,0),VLOOKUP(I16643,'DE-PARA'!C:D,2,0)),"NÃO ENCONTRADO")</f>
        <v>Serviços</v>
      </c>
      <c r="L16643" s="50" t="str">
        <f>VLOOKUP(K16643,'Base -Receita-Despesa'!$B:$AS,1,FALSE)</f>
        <v>Serviços</v>
      </c>
    </row>
    <row r="16644" spans="1:12" x14ac:dyDescent="0.3">
      <c r="A16644" s="82" t="str">
        <f t="shared" si="520"/>
        <v>2019</v>
      </c>
      <c r="B16644" s="260" t="s">
        <v>2228</v>
      </c>
      <c r="C16644" s="261" t="s">
        <v>138</v>
      </c>
      <c r="D16644" s="74" t="str">
        <f t="shared" ref="D16644:D16707" si="521">TEXT(E16644,"mmm/aaaa")</f>
        <v>dez/2019</v>
      </c>
      <c r="E16644" s="264">
        <v>43822</v>
      </c>
      <c r="F16644" s="260" t="s">
        <v>1061</v>
      </c>
      <c r="G16644" s="260" t="s">
        <v>2229</v>
      </c>
      <c r="H16644" s="265" t="s">
        <v>4370</v>
      </c>
      <c r="I16644" s="265" t="s">
        <v>126</v>
      </c>
      <c r="J16644" s="285">
        <v>28773.15</v>
      </c>
      <c r="K16644" s="83" t="str">
        <f>IFERROR(IFERROR(VLOOKUP(I16644,'DE-PARA'!B:D,3,0),VLOOKUP(I16644,'DE-PARA'!C:D,2,0)),"NÃO ENCONTRADO")</f>
        <v>TEV – Transferências Entre Contas (Entradas)</v>
      </c>
      <c r="L16644" s="50" t="str">
        <f>VLOOKUP(K16644,'Base -Receita-Despesa'!$B:$AS,1,FALSE)</f>
        <v>TEV – Transferências Entre Contas (Entradas)</v>
      </c>
    </row>
    <row r="16645" spans="1:12" x14ac:dyDescent="0.3">
      <c r="A16645" s="82" t="str">
        <f t="shared" si="520"/>
        <v>2019</v>
      </c>
      <c r="B16645" s="260" t="s">
        <v>2228</v>
      </c>
      <c r="C16645" s="261" t="s">
        <v>138</v>
      </c>
      <c r="D16645" s="74" t="str">
        <f t="shared" si="521"/>
        <v>dez/2019</v>
      </c>
      <c r="E16645" s="264">
        <v>43825</v>
      </c>
      <c r="F16645" s="260" t="s">
        <v>1261</v>
      </c>
      <c r="G16645" s="260" t="s">
        <v>2229</v>
      </c>
      <c r="H16645" s="265" t="s">
        <v>879</v>
      </c>
      <c r="I16645" s="265" t="s">
        <v>135</v>
      </c>
      <c r="J16645" s="286">
        <v>-9.5</v>
      </c>
      <c r="K16645" s="83" t="str">
        <f>IFERROR(IFERROR(VLOOKUP(I16645,'DE-PARA'!B:D,3,0),VLOOKUP(I16645,'DE-PARA'!C:D,2,0)),"NÃO ENCONTRADO")</f>
        <v>Outras Saídas</v>
      </c>
      <c r="L16645" s="50" t="str">
        <f>VLOOKUP(K16645,'Base -Receita-Despesa'!$B:$AS,1,FALSE)</f>
        <v>Outras Saídas</v>
      </c>
    </row>
    <row r="16646" spans="1:12" x14ac:dyDescent="0.3">
      <c r="A16646" s="82" t="str">
        <f t="shared" si="520"/>
        <v>2019</v>
      </c>
      <c r="B16646" s="260" t="s">
        <v>2228</v>
      </c>
      <c r="C16646" s="261" t="s">
        <v>138</v>
      </c>
      <c r="D16646" s="74" t="str">
        <f t="shared" si="521"/>
        <v>dez/2019</v>
      </c>
      <c r="E16646" s="264">
        <v>43825</v>
      </c>
      <c r="F16646" s="260">
        <v>3534</v>
      </c>
      <c r="G16646" s="260" t="s">
        <v>2229</v>
      </c>
      <c r="H16646" s="265" t="s">
        <v>5080</v>
      </c>
      <c r="I16646" s="265" t="s">
        <v>2194</v>
      </c>
      <c r="J16646" s="285">
        <v>-1791.4</v>
      </c>
      <c r="K16646" s="83" t="str">
        <f>IFERROR(IFERROR(VLOOKUP(I16646,'DE-PARA'!B:D,3,0),VLOOKUP(I16646,'DE-PARA'!C:D,2,0)),"NÃO ENCONTRADO")</f>
        <v>Materiais</v>
      </c>
      <c r="L16646" s="50" t="str">
        <f>VLOOKUP(K16646,'Base -Receita-Despesa'!$B:$AS,1,FALSE)</f>
        <v>Materiais</v>
      </c>
    </row>
    <row r="16647" spans="1:12" x14ac:dyDescent="0.3">
      <c r="A16647" s="82" t="str">
        <f t="shared" si="520"/>
        <v>2019</v>
      </c>
      <c r="B16647" s="260" t="s">
        <v>2228</v>
      </c>
      <c r="C16647" s="261" t="s">
        <v>138</v>
      </c>
      <c r="D16647" s="74" t="str">
        <f t="shared" si="521"/>
        <v>dez/2019</v>
      </c>
      <c r="E16647" s="264">
        <v>43825</v>
      </c>
      <c r="F16647" s="260" t="s">
        <v>1070</v>
      </c>
      <c r="G16647" s="260" t="s">
        <v>2229</v>
      </c>
      <c r="H16647" s="265" t="s">
        <v>1071</v>
      </c>
      <c r="I16647" s="265" t="s">
        <v>2237</v>
      </c>
      <c r="J16647" s="285">
        <v>1800.9</v>
      </c>
      <c r="K16647" s="83" t="str">
        <f>IFERROR(IFERROR(VLOOKUP(I16647,'DE-PARA'!B:D,3,0),VLOOKUP(I16647,'DE-PARA'!C:D,2,0)),"NÃO ENCONTRADO")</f>
        <v>Entrada Conta Aplicação (+)</v>
      </c>
      <c r="L16647" s="50" t="str">
        <f>VLOOKUP(K16647,'Base -Receita-Despesa'!$B:$AS,1,FALSE)</f>
        <v>ENTRADA CONTA APLICAÇÃO (+)</v>
      </c>
    </row>
    <row r="16648" spans="1:12" x14ac:dyDescent="0.3">
      <c r="A16648" s="82" t="str">
        <f t="shared" si="520"/>
        <v>2019</v>
      </c>
      <c r="B16648" s="260" t="s">
        <v>2228</v>
      </c>
      <c r="C16648" s="261" t="s">
        <v>138</v>
      </c>
      <c r="D16648" s="74" t="str">
        <f t="shared" si="521"/>
        <v>dez/2019</v>
      </c>
      <c r="E16648" s="264">
        <v>43826</v>
      </c>
      <c r="F16648" s="260">
        <v>19656</v>
      </c>
      <c r="G16648" s="260" t="s">
        <v>2229</v>
      </c>
      <c r="H16648" s="265" t="s">
        <v>2687</v>
      </c>
      <c r="I16648" s="267" t="s">
        <v>2182</v>
      </c>
      <c r="J16648" s="286">
        <v>-200</v>
      </c>
      <c r="K16648" s="83" t="str">
        <f>IFERROR(IFERROR(VLOOKUP(I16648,'DE-PARA'!B:D,3,0),VLOOKUP(I16648,'DE-PARA'!C:D,2,0)),"NÃO ENCONTRADO")</f>
        <v>Materiais</v>
      </c>
      <c r="L16648" s="50" t="str">
        <f>VLOOKUP(K16648,'Base -Receita-Despesa'!$B:$AS,1,FALSE)</f>
        <v>Materiais</v>
      </c>
    </row>
    <row r="16649" spans="1:12" x14ac:dyDescent="0.3">
      <c r="A16649" s="82" t="str">
        <f t="shared" si="520"/>
        <v>2019</v>
      </c>
      <c r="B16649" s="260" t="s">
        <v>2228</v>
      </c>
      <c r="C16649" s="261" t="s">
        <v>138</v>
      </c>
      <c r="D16649" s="74" t="str">
        <f t="shared" si="521"/>
        <v>dez/2019</v>
      </c>
      <c r="E16649" s="264">
        <v>43826</v>
      </c>
      <c r="F16649" s="263">
        <v>2030</v>
      </c>
      <c r="G16649" s="260" t="s">
        <v>2229</v>
      </c>
      <c r="H16649" s="280" t="s">
        <v>4705</v>
      </c>
      <c r="I16649" s="267" t="s">
        <v>2182</v>
      </c>
      <c r="J16649" s="286">
        <v>-369.34</v>
      </c>
      <c r="K16649" s="83" t="str">
        <f>IFERROR(IFERROR(VLOOKUP(I16649,'DE-PARA'!B:D,3,0),VLOOKUP(I16649,'DE-PARA'!C:D,2,0)),"NÃO ENCONTRADO")</f>
        <v>Materiais</v>
      </c>
      <c r="L16649" s="50" t="str">
        <f>VLOOKUP(K16649,'Base -Receita-Despesa'!$B:$AS,1,FALSE)</f>
        <v>Materiais</v>
      </c>
    </row>
    <row r="16650" spans="1:12" x14ac:dyDescent="0.3">
      <c r="A16650" s="82" t="str">
        <f t="shared" si="520"/>
        <v>2019</v>
      </c>
      <c r="B16650" s="260" t="s">
        <v>2228</v>
      </c>
      <c r="C16650" s="261" t="s">
        <v>138</v>
      </c>
      <c r="D16650" s="74" t="str">
        <f t="shared" si="521"/>
        <v>dez/2019</v>
      </c>
      <c r="E16650" s="264">
        <v>43826</v>
      </c>
      <c r="F16650" s="276">
        <v>2069</v>
      </c>
      <c r="G16650" s="260" t="s">
        <v>2229</v>
      </c>
      <c r="H16650" s="267" t="s">
        <v>4705</v>
      </c>
      <c r="I16650" s="265" t="s">
        <v>2182</v>
      </c>
      <c r="J16650" s="285">
        <v>-1468.81</v>
      </c>
      <c r="K16650" s="83" t="str">
        <f>IFERROR(IFERROR(VLOOKUP(I16650,'DE-PARA'!B:D,3,0),VLOOKUP(I16650,'DE-PARA'!C:D,2,0)),"NÃO ENCONTRADO")</f>
        <v>Materiais</v>
      </c>
      <c r="L16650" s="50" t="str">
        <f>VLOOKUP(K16650,'Base -Receita-Despesa'!$B:$AS,1,FALSE)</f>
        <v>Materiais</v>
      </c>
    </row>
    <row r="16651" spans="1:12" x14ac:dyDescent="0.3">
      <c r="A16651" s="82" t="str">
        <f t="shared" si="520"/>
        <v>2019</v>
      </c>
      <c r="B16651" s="260" t="s">
        <v>2228</v>
      </c>
      <c r="C16651" s="261" t="s">
        <v>138</v>
      </c>
      <c r="D16651" s="74" t="str">
        <f t="shared" si="521"/>
        <v>dez/2019</v>
      </c>
      <c r="E16651" s="264">
        <v>43826</v>
      </c>
      <c r="F16651" s="260" t="s">
        <v>1261</v>
      </c>
      <c r="G16651" s="260" t="s">
        <v>2229</v>
      </c>
      <c r="H16651" s="265" t="s">
        <v>4866</v>
      </c>
      <c r="I16651" s="265" t="s">
        <v>135</v>
      </c>
      <c r="J16651" s="286">
        <v>-1</v>
      </c>
      <c r="K16651" s="83" t="str">
        <f>IFERROR(IFERROR(VLOOKUP(I16651,'DE-PARA'!B:D,3,0),VLOOKUP(I16651,'DE-PARA'!C:D,2,0)),"NÃO ENCONTRADO")</f>
        <v>Outras Saídas</v>
      </c>
      <c r="L16651" s="50" t="str">
        <f>VLOOKUP(K16651,'Base -Receita-Despesa'!$B:$AS,1,FALSE)</f>
        <v>Outras Saídas</v>
      </c>
    </row>
    <row r="16652" spans="1:12" x14ac:dyDescent="0.3">
      <c r="A16652" s="82" t="str">
        <f t="shared" si="520"/>
        <v>2019</v>
      </c>
      <c r="B16652" s="260" t="s">
        <v>2228</v>
      </c>
      <c r="C16652" s="261" t="s">
        <v>138</v>
      </c>
      <c r="D16652" s="74" t="str">
        <f t="shared" si="521"/>
        <v>dez/2019</v>
      </c>
      <c r="E16652" s="264">
        <v>43826</v>
      </c>
      <c r="F16652" s="260" t="s">
        <v>1261</v>
      </c>
      <c r="G16652" s="260" t="s">
        <v>2229</v>
      </c>
      <c r="H16652" s="265" t="s">
        <v>4866</v>
      </c>
      <c r="I16652" s="265" t="s">
        <v>135</v>
      </c>
      <c r="J16652" s="286">
        <v>-1</v>
      </c>
      <c r="K16652" s="83" t="str">
        <f>IFERROR(IFERROR(VLOOKUP(I16652,'DE-PARA'!B:D,3,0),VLOOKUP(I16652,'DE-PARA'!C:D,2,0)),"NÃO ENCONTRADO")</f>
        <v>Outras Saídas</v>
      </c>
      <c r="L16652" s="50" t="str">
        <f>VLOOKUP(K16652,'Base -Receita-Despesa'!$B:$AS,1,FALSE)</f>
        <v>Outras Saídas</v>
      </c>
    </row>
    <row r="16653" spans="1:12" x14ac:dyDescent="0.3">
      <c r="A16653" s="82" t="str">
        <f t="shared" si="520"/>
        <v>2019</v>
      </c>
      <c r="B16653" s="260" t="s">
        <v>2228</v>
      </c>
      <c r="C16653" s="261" t="s">
        <v>138</v>
      </c>
      <c r="D16653" s="74" t="str">
        <f t="shared" si="521"/>
        <v>dez/2019</v>
      </c>
      <c r="E16653" s="264">
        <v>43826</v>
      </c>
      <c r="F16653" s="260" t="s">
        <v>1261</v>
      </c>
      <c r="G16653" s="260" t="s">
        <v>2229</v>
      </c>
      <c r="H16653" s="265" t="s">
        <v>4866</v>
      </c>
      <c r="I16653" s="265" t="s">
        <v>135</v>
      </c>
      <c r="J16653" s="286">
        <v>-1</v>
      </c>
      <c r="K16653" s="83" t="str">
        <f>IFERROR(IFERROR(VLOOKUP(I16653,'DE-PARA'!B:D,3,0),VLOOKUP(I16653,'DE-PARA'!C:D,2,0)),"NÃO ENCONTRADO")</f>
        <v>Outras Saídas</v>
      </c>
      <c r="L16653" s="50" t="str">
        <f>VLOOKUP(K16653,'Base -Receita-Despesa'!$B:$AS,1,FALSE)</f>
        <v>Outras Saídas</v>
      </c>
    </row>
    <row r="16654" spans="1:12" x14ac:dyDescent="0.3">
      <c r="A16654" s="82" t="str">
        <f t="shared" si="520"/>
        <v>2019</v>
      </c>
      <c r="B16654" s="260" t="s">
        <v>2228</v>
      </c>
      <c r="C16654" s="261" t="s">
        <v>138</v>
      </c>
      <c r="D16654" s="74" t="str">
        <f t="shared" si="521"/>
        <v>dez/2019</v>
      </c>
      <c r="E16654" s="264">
        <v>43826</v>
      </c>
      <c r="F16654" s="260" t="s">
        <v>1261</v>
      </c>
      <c r="G16654" s="260" t="s">
        <v>2229</v>
      </c>
      <c r="H16654" s="265" t="s">
        <v>4866</v>
      </c>
      <c r="I16654" s="265" t="s">
        <v>135</v>
      </c>
      <c r="J16654" s="286">
        <v>-1</v>
      </c>
      <c r="K16654" s="83" t="str">
        <f>IFERROR(IFERROR(VLOOKUP(I16654,'DE-PARA'!B:D,3,0),VLOOKUP(I16654,'DE-PARA'!C:D,2,0)),"NÃO ENCONTRADO")</f>
        <v>Outras Saídas</v>
      </c>
      <c r="L16654" s="50" t="str">
        <f>VLOOKUP(K16654,'Base -Receita-Despesa'!$B:$AS,1,FALSE)</f>
        <v>Outras Saídas</v>
      </c>
    </row>
    <row r="16655" spans="1:12" x14ac:dyDescent="0.3">
      <c r="A16655" s="82" t="str">
        <f t="shared" si="520"/>
        <v>2019</v>
      </c>
      <c r="B16655" s="260" t="s">
        <v>2228</v>
      </c>
      <c r="C16655" s="261" t="s">
        <v>138</v>
      </c>
      <c r="D16655" s="74" t="str">
        <f t="shared" si="521"/>
        <v>dez/2019</v>
      </c>
      <c r="E16655" s="264">
        <v>43826</v>
      </c>
      <c r="F16655" s="260" t="s">
        <v>1261</v>
      </c>
      <c r="G16655" s="260" t="s">
        <v>2229</v>
      </c>
      <c r="H16655" s="265" t="s">
        <v>4381</v>
      </c>
      <c r="I16655" s="265" t="s">
        <v>135</v>
      </c>
      <c r="J16655" s="286">
        <v>-9.5</v>
      </c>
      <c r="K16655" s="83" t="str">
        <f>IFERROR(IFERROR(VLOOKUP(I16655,'DE-PARA'!B:D,3,0),VLOOKUP(I16655,'DE-PARA'!C:D,2,0)),"NÃO ENCONTRADO")</f>
        <v>Outras Saídas</v>
      </c>
      <c r="L16655" s="50" t="str">
        <f>VLOOKUP(K16655,'Base -Receita-Despesa'!$B:$AS,1,FALSE)</f>
        <v>Outras Saídas</v>
      </c>
    </row>
    <row r="16656" spans="1:12" x14ac:dyDescent="0.3">
      <c r="A16656" s="82" t="str">
        <f t="shared" si="520"/>
        <v>2019</v>
      </c>
      <c r="B16656" s="260" t="s">
        <v>2228</v>
      </c>
      <c r="C16656" s="261" t="s">
        <v>138</v>
      </c>
      <c r="D16656" s="74" t="str">
        <f t="shared" si="521"/>
        <v>dez/2019</v>
      </c>
      <c r="E16656" s="264">
        <v>43826</v>
      </c>
      <c r="F16656" s="260" t="s">
        <v>1261</v>
      </c>
      <c r="G16656" s="260" t="s">
        <v>2229</v>
      </c>
      <c r="H16656" s="265" t="s">
        <v>879</v>
      </c>
      <c r="I16656" s="265" t="s">
        <v>135</v>
      </c>
      <c r="J16656" s="286">
        <v>-9.5</v>
      </c>
      <c r="K16656" s="83" t="str">
        <f>IFERROR(IFERROR(VLOOKUP(I16656,'DE-PARA'!B:D,3,0),VLOOKUP(I16656,'DE-PARA'!C:D,2,0)),"NÃO ENCONTRADO")</f>
        <v>Outras Saídas</v>
      </c>
      <c r="L16656" s="50" t="str">
        <f>VLOOKUP(K16656,'Base -Receita-Despesa'!$B:$AS,1,FALSE)</f>
        <v>Outras Saídas</v>
      </c>
    </row>
    <row r="16657" spans="1:12" x14ac:dyDescent="0.3">
      <c r="A16657" s="82" t="str">
        <f t="shared" si="520"/>
        <v>2019</v>
      </c>
      <c r="B16657" s="260" t="s">
        <v>2228</v>
      </c>
      <c r="C16657" s="261" t="s">
        <v>138</v>
      </c>
      <c r="D16657" s="74" t="str">
        <f t="shared" si="521"/>
        <v>dez/2019</v>
      </c>
      <c r="E16657" s="264">
        <v>43826</v>
      </c>
      <c r="F16657" s="260" t="s">
        <v>1261</v>
      </c>
      <c r="G16657" s="260" t="s">
        <v>2229</v>
      </c>
      <c r="H16657" s="265" t="s">
        <v>879</v>
      </c>
      <c r="I16657" s="265" t="s">
        <v>135</v>
      </c>
      <c r="J16657" s="286">
        <v>-9.5</v>
      </c>
      <c r="K16657" s="83" t="str">
        <f>IFERROR(IFERROR(VLOOKUP(I16657,'DE-PARA'!B:D,3,0),VLOOKUP(I16657,'DE-PARA'!C:D,2,0)),"NÃO ENCONTRADO")</f>
        <v>Outras Saídas</v>
      </c>
      <c r="L16657" s="50" t="str">
        <f>VLOOKUP(K16657,'Base -Receita-Despesa'!$B:$AS,1,FALSE)</f>
        <v>Outras Saídas</v>
      </c>
    </row>
    <row r="16658" spans="1:12" x14ac:dyDescent="0.3">
      <c r="A16658" s="82" t="str">
        <f t="shared" si="520"/>
        <v>2019</v>
      </c>
      <c r="B16658" s="260" t="s">
        <v>2228</v>
      </c>
      <c r="C16658" s="261" t="s">
        <v>138</v>
      </c>
      <c r="D16658" s="74" t="str">
        <f t="shared" si="521"/>
        <v>dez/2019</v>
      </c>
      <c r="E16658" s="264">
        <v>43826</v>
      </c>
      <c r="F16658" s="260" t="s">
        <v>1261</v>
      </c>
      <c r="G16658" s="260" t="s">
        <v>2229</v>
      </c>
      <c r="H16658" s="265" t="s">
        <v>879</v>
      </c>
      <c r="I16658" s="265" t="s">
        <v>135</v>
      </c>
      <c r="J16658" s="286">
        <v>-9.5</v>
      </c>
      <c r="K16658" s="83" t="str">
        <f>IFERROR(IFERROR(VLOOKUP(I16658,'DE-PARA'!B:D,3,0),VLOOKUP(I16658,'DE-PARA'!C:D,2,0)),"NÃO ENCONTRADO")</f>
        <v>Outras Saídas</v>
      </c>
      <c r="L16658" s="50" t="str">
        <f>VLOOKUP(K16658,'Base -Receita-Despesa'!$B:$AS,1,FALSE)</f>
        <v>Outras Saídas</v>
      </c>
    </row>
    <row r="16659" spans="1:12" x14ac:dyDescent="0.3">
      <c r="A16659" s="82" t="str">
        <f t="shared" si="520"/>
        <v>2019</v>
      </c>
      <c r="B16659" s="260" t="s">
        <v>2228</v>
      </c>
      <c r="C16659" s="261" t="s">
        <v>138</v>
      </c>
      <c r="D16659" s="74" t="str">
        <f t="shared" si="521"/>
        <v>dez/2019</v>
      </c>
      <c r="E16659" s="264">
        <v>43826</v>
      </c>
      <c r="F16659" s="260" t="s">
        <v>1261</v>
      </c>
      <c r="G16659" s="260" t="s">
        <v>2229</v>
      </c>
      <c r="H16659" s="265" t="s">
        <v>879</v>
      </c>
      <c r="I16659" s="265" t="s">
        <v>135</v>
      </c>
      <c r="J16659" s="286">
        <v>-9.5</v>
      </c>
      <c r="K16659" s="83" t="str">
        <f>IFERROR(IFERROR(VLOOKUP(I16659,'DE-PARA'!B:D,3,0),VLOOKUP(I16659,'DE-PARA'!C:D,2,0)),"NÃO ENCONTRADO")</f>
        <v>Outras Saídas</v>
      </c>
      <c r="L16659" s="50" t="str">
        <f>VLOOKUP(K16659,'Base -Receita-Despesa'!$B:$AS,1,FALSE)</f>
        <v>Outras Saídas</v>
      </c>
    </row>
    <row r="16660" spans="1:12" x14ac:dyDescent="0.3">
      <c r="A16660" s="82" t="str">
        <f t="shared" si="520"/>
        <v>2019</v>
      </c>
      <c r="B16660" s="260" t="s">
        <v>2228</v>
      </c>
      <c r="C16660" s="261" t="s">
        <v>138</v>
      </c>
      <c r="D16660" s="74" t="str">
        <f t="shared" si="521"/>
        <v>dez/2019</v>
      </c>
      <c r="E16660" s="264">
        <v>43826</v>
      </c>
      <c r="F16660" s="260" t="s">
        <v>1261</v>
      </c>
      <c r="G16660" s="260" t="s">
        <v>2229</v>
      </c>
      <c r="H16660" s="265" t="s">
        <v>879</v>
      </c>
      <c r="I16660" s="265" t="s">
        <v>135</v>
      </c>
      <c r="J16660" s="286">
        <v>-9.5</v>
      </c>
      <c r="K16660" s="83" t="str">
        <f>IFERROR(IFERROR(VLOOKUP(I16660,'DE-PARA'!B:D,3,0),VLOOKUP(I16660,'DE-PARA'!C:D,2,0)),"NÃO ENCONTRADO")</f>
        <v>Outras Saídas</v>
      </c>
      <c r="L16660" s="50" t="str">
        <f>VLOOKUP(K16660,'Base -Receita-Despesa'!$B:$AS,1,FALSE)</f>
        <v>Outras Saídas</v>
      </c>
    </row>
    <row r="16661" spans="1:12" x14ac:dyDescent="0.3">
      <c r="A16661" s="82" t="str">
        <f t="shared" si="520"/>
        <v>2019</v>
      </c>
      <c r="B16661" s="260" t="s">
        <v>2228</v>
      </c>
      <c r="C16661" s="261" t="s">
        <v>138</v>
      </c>
      <c r="D16661" s="74" t="str">
        <f t="shared" si="521"/>
        <v>dez/2019</v>
      </c>
      <c r="E16661" s="264">
        <v>43826</v>
      </c>
      <c r="F16661" s="260" t="s">
        <v>4733</v>
      </c>
      <c r="G16661" s="260" t="s">
        <v>2229</v>
      </c>
      <c r="H16661" s="265" t="s">
        <v>5081</v>
      </c>
      <c r="I16661" s="265" t="s">
        <v>133</v>
      </c>
      <c r="J16661" s="285">
        <v>-1023.6</v>
      </c>
      <c r="K16661" s="83" t="str">
        <f>IFERROR(IFERROR(VLOOKUP(I16661,'DE-PARA'!B:D,3,0),VLOOKUP(I16661,'DE-PARA'!C:D,2,0)),"NÃO ENCONTRADO")</f>
        <v>Pessoal</v>
      </c>
      <c r="L16661" s="50" t="str">
        <f>VLOOKUP(K16661,'Base -Receita-Despesa'!$B:$AS,1,FALSE)</f>
        <v>Pessoal</v>
      </c>
    </row>
    <row r="16662" spans="1:12" x14ac:dyDescent="0.3">
      <c r="A16662" s="82" t="str">
        <f t="shared" si="520"/>
        <v>2019</v>
      </c>
      <c r="B16662" s="260" t="s">
        <v>2228</v>
      </c>
      <c r="C16662" s="261" t="s">
        <v>138</v>
      </c>
      <c r="D16662" s="74" t="str">
        <f t="shared" si="521"/>
        <v>dez/2019</v>
      </c>
      <c r="E16662" s="264">
        <v>43826</v>
      </c>
      <c r="F16662" s="260" t="s">
        <v>4733</v>
      </c>
      <c r="G16662" s="260" t="s">
        <v>2229</v>
      </c>
      <c r="H16662" s="265" t="s">
        <v>2267</v>
      </c>
      <c r="I16662" s="265" t="s">
        <v>133</v>
      </c>
      <c r="J16662" s="285">
        <v>-1835.78</v>
      </c>
      <c r="K16662" s="83" t="str">
        <f>IFERROR(IFERROR(VLOOKUP(I16662,'DE-PARA'!B:D,3,0),VLOOKUP(I16662,'DE-PARA'!C:D,2,0)),"NÃO ENCONTRADO")</f>
        <v>Pessoal</v>
      </c>
      <c r="L16662" s="50" t="str">
        <f>VLOOKUP(K16662,'Base -Receita-Despesa'!$B:$AS,1,FALSE)</f>
        <v>Pessoal</v>
      </c>
    </row>
    <row r="16663" spans="1:12" x14ac:dyDescent="0.3">
      <c r="A16663" s="82" t="str">
        <f t="shared" si="520"/>
        <v>2019</v>
      </c>
      <c r="B16663" s="260" t="s">
        <v>2228</v>
      </c>
      <c r="C16663" s="261" t="s">
        <v>138</v>
      </c>
      <c r="D16663" s="74" t="str">
        <f t="shared" si="521"/>
        <v>dez/2019</v>
      </c>
      <c r="E16663" s="264">
        <v>43826</v>
      </c>
      <c r="F16663" s="260" t="s">
        <v>4733</v>
      </c>
      <c r="G16663" s="260" t="s">
        <v>2229</v>
      </c>
      <c r="H16663" s="265" t="s">
        <v>342</v>
      </c>
      <c r="I16663" s="265" t="s">
        <v>133</v>
      </c>
      <c r="J16663" s="285">
        <v>-3559.87</v>
      </c>
      <c r="K16663" s="83" t="str">
        <f>IFERROR(IFERROR(VLOOKUP(I16663,'DE-PARA'!B:D,3,0),VLOOKUP(I16663,'DE-PARA'!C:D,2,0)),"NÃO ENCONTRADO")</f>
        <v>Pessoal</v>
      </c>
      <c r="L16663" s="50" t="str">
        <f>VLOOKUP(K16663,'Base -Receita-Despesa'!$B:$AS,1,FALSE)</f>
        <v>Pessoal</v>
      </c>
    </row>
    <row r="16664" spans="1:12" x14ac:dyDescent="0.3">
      <c r="A16664" s="82" t="str">
        <f t="shared" si="520"/>
        <v>2019</v>
      </c>
      <c r="B16664" s="260" t="s">
        <v>2228</v>
      </c>
      <c r="C16664" s="261" t="s">
        <v>138</v>
      </c>
      <c r="D16664" s="74" t="str">
        <f t="shared" si="521"/>
        <v>dez/2019</v>
      </c>
      <c r="E16664" s="264">
        <v>43826</v>
      </c>
      <c r="F16664" s="260">
        <v>3307</v>
      </c>
      <c r="G16664" s="260" t="s">
        <v>2229</v>
      </c>
      <c r="H16664" s="267" t="s">
        <v>4794</v>
      </c>
      <c r="I16664" s="265" t="s">
        <v>241</v>
      </c>
      <c r="J16664" s="286">
        <v>-392.55</v>
      </c>
      <c r="K16664" s="83" t="str">
        <f>IFERROR(IFERROR(VLOOKUP(I16664,'DE-PARA'!B:D,3,0),VLOOKUP(I16664,'DE-PARA'!C:D,2,0)),"NÃO ENCONTRADO")</f>
        <v>Serviços</v>
      </c>
      <c r="L16664" s="50" t="str">
        <f>VLOOKUP(K16664,'Base -Receita-Despesa'!$B:$AS,1,FALSE)</f>
        <v>Serviços</v>
      </c>
    </row>
    <row r="16665" spans="1:12" x14ac:dyDescent="0.3">
      <c r="A16665" s="82" t="str">
        <f t="shared" si="520"/>
        <v>2019</v>
      </c>
      <c r="B16665" s="260" t="s">
        <v>2228</v>
      </c>
      <c r="C16665" s="261" t="s">
        <v>138</v>
      </c>
      <c r="D16665" s="74" t="str">
        <f t="shared" si="521"/>
        <v>dez/2019</v>
      </c>
      <c r="E16665" s="264">
        <v>43826</v>
      </c>
      <c r="F16665" s="260">
        <v>1990</v>
      </c>
      <c r="G16665" s="260" t="s">
        <v>2229</v>
      </c>
      <c r="H16665" s="267" t="s">
        <v>4705</v>
      </c>
      <c r="I16665" s="265" t="s">
        <v>2183</v>
      </c>
      <c r="J16665" s="286">
        <v>-276.48</v>
      </c>
      <c r="K16665" s="83" t="str">
        <f>IFERROR(IFERROR(VLOOKUP(I16665,'DE-PARA'!B:D,3,0),VLOOKUP(I16665,'DE-PARA'!C:D,2,0)),"NÃO ENCONTRADO")</f>
        <v>Materiais</v>
      </c>
      <c r="L16665" s="50" t="str">
        <f>VLOOKUP(K16665,'Base -Receita-Despesa'!$B:$AS,1,FALSE)</f>
        <v>Materiais</v>
      </c>
    </row>
    <row r="16666" spans="1:12" x14ac:dyDescent="0.3">
      <c r="A16666" s="82" t="str">
        <f t="shared" si="520"/>
        <v>2019</v>
      </c>
      <c r="B16666" s="260" t="s">
        <v>2228</v>
      </c>
      <c r="C16666" s="261" t="s">
        <v>138</v>
      </c>
      <c r="D16666" s="74" t="str">
        <f t="shared" si="521"/>
        <v>dez/2019</v>
      </c>
      <c r="E16666" s="264">
        <v>43826</v>
      </c>
      <c r="F16666" s="276">
        <v>2102</v>
      </c>
      <c r="G16666" s="260" t="s">
        <v>2229</v>
      </c>
      <c r="H16666" s="280" t="s">
        <v>4705</v>
      </c>
      <c r="I16666" s="265" t="s">
        <v>2181</v>
      </c>
      <c r="J16666" s="286">
        <v>-646.91999999999996</v>
      </c>
      <c r="K16666" s="83" t="str">
        <f>IFERROR(IFERROR(VLOOKUP(I16666,'DE-PARA'!B:D,3,0),VLOOKUP(I16666,'DE-PARA'!C:D,2,0)),"NÃO ENCONTRADO")</f>
        <v>Materiais</v>
      </c>
      <c r="L16666" s="50" t="str">
        <f>VLOOKUP(K16666,'Base -Receita-Despesa'!$B:$AS,1,FALSE)</f>
        <v>Materiais</v>
      </c>
    </row>
    <row r="16667" spans="1:12" x14ac:dyDescent="0.3">
      <c r="A16667" s="82" t="str">
        <f t="shared" si="520"/>
        <v>2019</v>
      </c>
      <c r="B16667" s="260" t="s">
        <v>2228</v>
      </c>
      <c r="C16667" s="261" t="s">
        <v>138</v>
      </c>
      <c r="D16667" s="74" t="str">
        <f t="shared" si="521"/>
        <v>dez/2019</v>
      </c>
      <c r="E16667" s="264">
        <v>43826</v>
      </c>
      <c r="F16667" s="260">
        <v>10252</v>
      </c>
      <c r="G16667" s="260" t="s">
        <v>5082</v>
      </c>
      <c r="H16667" s="280" t="s">
        <v>2299</v>
      </c>
      <c r="I16667" s="280" t="s">
        <v>2181</v>
      </c>
      <c r="J16667" s="285">
        <v>-4025.07</v>
      </c>
      <c r="K16667" s="83" t="str">
        <f>IFERROR(IFERROR(VLOOKUP(I16667,'DE-PARA'!B:D,3,0),VLOOKUP(I16667,'DE-PARA'!C:D,2,0)),"NÃO ENCONTRADO")</f>
        <v>Materiais</v>
      </c>
      <c r="L16667" s="50" t="str">
        <f>VLOOKUP(K16667,'Base -Receita-Despesa'!$B:$AS,1,FALSE)</f>
        <v>Materiais</v>
      </c>
    </row>
    <row r="16668" spans="1:12" x14ac:dyDescent="0.3">
      <c r="A16668" s="82" t="str">
        <f t="shared" si="520"/>
        <v>2019</v>
      </c>
      <c r="B16668" s="260" t="s">
        <v>2228</v>
      </c>
      <c r="C16668" s="261" t="s">
        <v>138</v>
      </c>
      <c r="D16668" s="74" t="str">
        <f t="shared" si="521"/>
        <v>dez/2019</v>
      </c>
      <c r="E16668" s="264">
        <v>43826</v>
      </c>
      <c r="F16668" s="260">
        <v>21882</v>
      </c>
      <c r="G16668" s="260" t="s">
        <v>2229</v>
      </c>
      <c r="H16668" s="280" t="s">
        <v>5083</v>
      </c>
      <c r="I16668" s="280" t="s">
        <v>120</v>
      </c>
      <c r="J16668" s="285">
        <v>-1230</v>
      </c>
      <c r="K16668" s="83" t="str">
        <f>IFERROR(IFERROR(VLOOKUP(I16668,'DE-PARA'!B:D,3,0),VLOOKUP(I16668,'DE-PARA'!C:D,2,0)),"NÃO ENCONTRADO")</f>
        <v>Serviços</v>
      </c>
      <c r="L16668" s="50" t="str">
        <f>VLOOKUP(K16668,'Base -Receita-Despesa'!$B:$AS,1,FALSE)</f>
        <v>Serviços</v>
      </c>
    </row>
    <row r="16669" spans="1:12" x14ac:dyDescent="0.3">
      <c r="A16669" s="82" t="str">
        <f t="shared" si="520"/>
        <v>2019</v>
      </c>
      <c r="B16669" s="260" t="s">
        <v>2228</v>
      </c>
      <c r="C16669" s="261" t="s">
        <v>138</v>
      </c>
      <c r="D16669" s="74" t="str">
        <f t="shared" si="521"/>
        <v>dez/2019</v>
      </c>
      <c r="E16669" s="264">
        <v>43826</v>
      </c>
      <c r="F16669" s="260" t="s">
        <v>3376</v>
      </c>
      <c r="G16669" s="260" t="s">
        <v>2229</v>
      </c>
      <c r="H16669" s="265" t="s">
        <v>4802</v>
      </c>
      <c r="I16669" s="265" t="s">
        <v>130</v>
      </c>
      <c r="J16669" s="286">
        <v>-428.65</v>
      </c>
      <c r="K16669" s="83" t="str">
        <f>IFERROR(IFERROR(VLOOKUP(I16669,'DE-PARA'!B:D,3,0),VLOOKUP(I16669,'DE-PARA'!C:D,2,0)),"NÃO ENCONTRADO")</f>
        <v>Rescisões Trabalhistas</v>
      </c>
      <c r="L16669" s="50" t="str">
        <f>VLOOKUP(K16669,'Base -Receita-Despesa'!$B:$AS,1,FALSE)</f>
        <v>Rescisões Trabalhistas</v>
      </c>
    </row>
    <row r="16670" spans="1:12" x14ac:dyDescent="0.3">
      <c r="A16670" s="82" t="str">
        <f t="shared" si="520"/>
        <v>2019</v>
      </c>
      <c r="B16670" s="260" t="s">
        <v>2228</v>
      </c>
      <c r="C16670" s="261" t="s">
        <v>138</v>
      </c>
      <c r="D16670" s="74" t="str">
        <f t="shared" si="521"/>
        <v>dez/2019</v>
      </c>
      <c r="E16670" s="264">
        <v>43826</v>
      </c>
      <c r="F16670" s="260" t="s">
        <v>1070</v>
      </c>
      <c r="G16670" s="260" t="s">
        <v>2229</v>
      </c>
      <c r="H16670" s="265" t="s">
        <v>1071</v>
      </c>
      <c r="I16670" s="265" t="s">
        <v>2237</v>
      </c>
      <c r="J16670" s="285">
        <v>132520.82</v>
      </c>
      <c r="K16670" s="83" t="str">
        <f>IFERROR(IFERROR(VLOOKUP(I16670,'DE-PARA'!B:D,3,0),VLOOKUP(I16670,'DE-PARA'!C:D,2,0)),"NÃO ENCONTRADO")</f>
        <v>Entrada Conta Aplicação (+)</v>
      </c>
      <c r="L16670" s="50" t="str">
        <f>VLOOKUP(K16670,'Base -Receita-Despesa'!$B:$AS,1,FALSE)</f>
        <v>ENTRADA CONTA APLICAÇÃO (+)</v>
      </c>
    </row>
    <row r="16671" spans="1:12" x14ac:dyDescent="0.3">
      <c r="A16671" s="82" t="str">
        <f t="shared" si="520"/>
        <v>2019</v>
      </c>
      <c r="B16671" s="260" t="s">
        <v>2228</v>
      </c>
      <c r="C16671" s="261" t="s">
        <v>138</v>
      </c>
      <c r="D16671" s="74" t="str">
        <f t="shared" si="521"/>
        <v>dez/2019</v>
      </c>
      <c r="E16671" s="264">
        <v>43826</v>
      </c>
      <c r="F16671" s="260">
        <v>99</v>
      </c>
      <c r="G16671" s="260" t="s">
        <v>2229</v>
      </c>
      <c r="H16671" s="265" t="s">
        <v>5049</v>
      </c>
      <c r="I16671" s="280" t="s">
        <v>2176</v>
      </c>
      <c r="J16671" s="285">
        <v>-117002.75</v>
      </c>
      <c r="K16671" s="83" t="str">
        <f>IFERROR(IFERROR(VLOOKUP(I16671,'DE-PARA'!B:D,3,0),VLOOKUP(I16671,'DE-PARA'!C:D,2,0)),"NÃO ENCONTRADO")</f>
        <v>Pessoal</v>
      </c>
      <c r="L16671" s="50" t="str">
        <f>VLOOKUP(K16671,'Base -Receita-Despesa'!$B:$AS,1,FALSE)</f>
        <v>Pessoal</v>
      </c>
    </row>
    <row r="16672" spans="1:12" x14ac:dyDescent="0.3">
      <c r="A16672" s="82" t="str">
        <f t="shared" si="520"/>
        <v>2019</v>
      </c>
      <c r="B16672" s="260" t="s">
        <v>2228</v>
      </c>
      <c r="C16672" s="261" t="s">
        <v>138</v>
      </c>
      <c r="D16672" s="74" t="str">
        <f t="shared" si="521"/>
        <v>dez/2019</v>
      </c>
      <c r="E16672" s="264">
        <v>43829</v>
      </c>
      <c r="F16672" s="260" t="s">
        <v>1267</v>
      </c>
      <c r="G16672" s="260" t="s">
        <v>2229</v>
      </c>
      <c r="H16672" s="265" t="s">
        <v>5010</v>
      </c>
      <c r="I16672" s="265" t="s">
        <v>160</v>
      </c>
      <c r="J16672" s="286">
        <v>206.3</v>
      </c>
      <c r="K16672" s="83" t="str">
        <f>IFERROR(IFERROR(VLOOKUP(I16672,'DE-PARA'!B:D,3,0),VLOOKUP(I16672,'DE-PARA'!C:D,2,0)),"NÃO ENCONTRADO")</f>
        <v>Outras Saídas</v>
      </c>
      <c r="L16672" s="50" t="str">
        <f>VLOOKUP(K16672,'Base -Receita-Despesa'!$B:$AS,1,FALSE)</f>
        <v>Outras Saídas</v>
      </c>
    </row>
    <row r="16673" spans="1:16" x14ac:dyDescent="0.3">
      <c r="A16673" s="82" t="str">
        <f t="shared" si="520"/>
        <v>2019</v>
      </c>
      <c r="B16673" s="260" t="s">
        <v>2240</v>
      </c>
      <c r="C16673" s="261" t="s">
        <v>138</v>
      </c>
      <c r="D16673" s="74" t="str">
        <f t="shared" si="521"/>
        <v>dez/2019</v>
      </c>
      <c r="E16673" s="264">
        <v>43830</v>
      </c>
      <c r="F16673" s="260" t="s">
        <v>250</v>
      </c>
      <c r="G16673" s="260" t="s">
        <v>2229</v>
      </c>
      <c r="H16673" s="265" t="s">
        <v>5084</v>
      </c>
      <c r="I16673" s="265" t="s">
        <v>2171</v>
      </c>
      <c r="J16673" s="265">
        <v>-207.5</v>
      </c>
      <c r="K16673" s="83" t="str">
        <f>IFERROR(IFERROR(VLOOKUP(I16673,'DE-PARA'!B:D,3,0),VLOOKUP(I16673,'DE-PARA'!C:D,2,0)),"NÃO ENCONTRADO")</f>
        <v>Rendimentos sobre Aplicações Financeiras</v>
      </c>
      <c r="L16673" s="50" t="str">
        <f>VLOOKUP(K16673,'Base -Receita-Despesa'!$B:$AS,1,FALSE)</f>
        <v>Rendimentos sobre Aplicações Financeiras</v>
      </c>
    </row>
    <row r="16674" spans="1:16" x14ac:dyDescent="0.3">
      <c r="A16674" s="82" t="str">
        <f t="shared" si="520"/>
        <v>2019</v>
      </c>
      <c r="B16674" s="260" t="s">
        <v>2228</v>
      </c>
      <c r="C16674" s="261" t="s">
        <v>138</v>
      </c>
      <c r="D16674" s="74" t="str">
        <f t="shared" si="521"/>
        <v>dez/2019</v>
      </c>
      <c r="E16674" s="264">
        <v>43830</v>
      </c>
      <c r="F16674" s="260" t="s">
        <v>250</v>
      </c>
      <c r="G16674" s="260" t="s">
        <v>2229</v>
      </c>
      <c r="H16674" s="265" t="s">
        <v>5084</v>
      </c>
      <c r="I16674" s="265" t="s">
        <v>2171</v>
      </c>
      <c r="J16674" s="266">
        <v>4571.93</v>
      </c>
      <c r="K16674" s="83" t="str">
        <f>IFERROR(IFERROR(VLOOKUP(I16674,'DE-PARA'!B:D,3,0),VLOOKUP(I16674,'DE-PARA'!C:D,2,0)),"NÃO ENCONTRADO")</f>
        <v>Rendimentos sobre Aplicações Financeiras</v>
      </c>
      <c r="L16674" s="50" t="str">
        <f>VLOOKUP(K16674,'Base -Receita-Despesa'!$B:$AS,1,FALSE)</f>
        <v>Rendimentos sobre Aplicações Financeiras</v>
      </c>
    </row>
    <row r="16675" spans="1:16" x14ac:dyDescent="0.3">
      <c r="A16675" s="82" t="str">
        <f t="shared" si="520"/>
        <v>2020</v>
      </c>
      <c r="B16675" s="289" t="s">
        <v>2228</v>
      </c>
      <c r="C16675" s="261" t="s">
        <v>138</v>
      </c>
      <c r="D16675" s="74" t="str">
        <f t="shared" si="521"/>
        <v>jan/2020</v>
      </c>
      <c r="E16675" s="264">
        <v>43833</v>
      </c>
      <c r="F16675" s="282" t="s">
        <v>3376</v>
      </c>
      <c r="G16675" s="282" t="s">
        <v>2229</v>
      </c>
      <c r="H16675" s="280" t="s">
        <v>4827</v>
      </c>
      <c r="I16675" s="265" t="s">
        <v>130</v>
      </c>
      <c r="J16675" s="266">
        <v>-3991.7</v>
      </c>
      <c r="K16675" s="83" t="str">
        <f>IFERROR(IFERROR(VLOOKUP(I16675,'DE-PARA'!B:D,3,0),VLOOKUP(I16675,'DE-PARA'!C:D,2,0)),"NÃO ENCONTRADO")</f>
        <v>Rescisões Trabalhistas</v>
      </c>
      <c r="L16675" s="50" t="str">
        <f>VLOOKUP(K16675,'Base -Receita-Despesa'!$B:$AS,1,FALSE)</f>
        <v>Rescisões Trabalhistas</v>
      </c>
      <c r="P16675" s="290" t="s">
        <v>5182</v>
      </c>
    </row>
    <row r="16676" spans="1:16" x14ac:dyDescent="0.3">
      <c r="A16676" s="82" t="str">
        <f t="shared" si="520"/>
        <v>2020</v>
      </c>
      <c r="B16676" s="260" t="s">
        <v>2228</v>
      </c>
      <c r="C16676" s="261" t="s">
        <v>138</v>
      </c>
      <c r="D16676" s="74" t="str">
        <f t="shared" si="521"/>
        <v>jan/2020</v>
      </c>
      <c r="E16676" s="264">
        <v>43833</v>
      </c>
      <c r="F16676" s="282" t="s">
        <v>5055</v>
      </c>
      <c r="G16676" s="282" t="s">
        <v>2229</v>
      </c>
      <c r="H16676" s="265" t="s">
        <v>545</v>
      </c>
      <c r="I16676" s="265" t="s">
        <v>2209</v>
      </c>
      <c r="J16676" s="265">
        <v>-35</v>
      </c>
      <c r="K16676" s="83" t="str">
        <f>IFERROR(IFERROR(VLOOKUP(I16676,'DE-PARA'!B:D,3,0),VLOOKUP(I16676,'DE-PARA'!C:D,2,0)),"NÃO ENCONTRADO")</f>
        <v>Despesas com Viagens</v>
      </c>
      <c r="L16676" s="50" t="str">
        <f>VLOOKUP(K16676,'Base -Receita-Despesa'!$B:$AS,1,FALSE)</f>
        <v>Despesas com Viagens</v>
      </c>
    </row>
    <row r="16677" spans="1:16" x14ac:dyDescent="0.3">
      <c r="A16677" s="82" t="str">
        <f t="shared" si="520"/>
        <v>2020</v>
      </c>
      <c r="B16677" s="260" t="s">
        <v>2228</v>
      </c>
      <c r="C16677" s="261" t="s">
        <v>138</v>
      </c>
      <c r="D16677" s="74" t="str">
        <f t="shared" si="521"/>
        <v>jan/2020</v>
      </c>
      <c r="E16677" s="264">
        <v>43833</v>
      </c>
      <c r="F16677" s="282">
        <v>10252</v>
      </c>
      <c r="G16677" s="282" t="s">
        <v>2229</v>
      </c>
      <c r="H16677" s="265" t="s">
        <v>2299</v>
      </c>
      <c r="I16677" s="265" t="s">
        <v>562</v>
      </c>
      <c r="J16677" s="265">
        <v>-92.98</v>
      </c>
      <c r="K16677" s="83" t="str">
        <f>IFERROR(IFERROR(VLOOKUP(I16677,'DE-PARA'!B:D,3,0),VLOOKUP(I16677,'DE-PARA'!C:D,2,0)),"NÃO ENCONTRADO")</f>
        <v>Outras Saídas</v>
      </c>
      <c r="L16677" s="50" t="str">
        <f>VLOOKUP(K16677,'Base -Receita-Despesa'!$B:$AS,1,FALSE)</f>
        <v>Outras Saídas</v>
      </c>
    </row>
    <row r="16678" spans="1:16" x14ac:dyDescent="0.3">
      <c r="A16678" s="82" t="str">
        <f t="shared" si="520"/>
        <v>2020</v>
      </c>
      <c r="B16678" s="260" t="s">
        <v>2228</v>
      </c>
      <c r="C16678" s="261" t="s">
        <v>138</v>
      </c>
      <c r="D16678" s="74" t="str">
        <f t="shared" si="521"/>
        <v>jan/2020</v>
      </c>
      <c r="E16678" s="264">
        <v>43833</v>
      </c>
      <c r="F16678" s="282" t="s">
        <v>5055</v>
      </c>
      <c r="G16678" s="282" t="s">
        <v>2229</v>
      </c>
      <c r="H16678" s="265" t="s">
        <v>4567</v>
      </c>
      <c r="I16678" s="265" t="s">
        <v>2209</v>
      </c>
      <c r="J16678" s="265">
        <v>-35</v>
      </c>
      <c r="K16678" s="83" t="str">
        <f>IFERROR(IFERROR(VLOOKUP(I16678,'DE-PARA'!B:D,3,0),VLOOKUP(I16678,'DE-PARA'!C:D,2,0)),"NÃO ENCONTRADO")</f>
        <v>Despesas com Viagens</v>
      </c>
      <c r="L16678" s="50" t="str">
        <f>VLOOKUP(K16678,'Base -Receita-Despesa'!$B:$AS,1,FALSE)</f>
        <v>Despesas com Viagens</v>
      </c>
    </row>
    <row r="16679" spans="1:16" x14ac:dyDescent="0.3">
      <c r="A16679" s="82" t="str">
        <f t="shared" si="520"/>
        <v>2020</v>
      </c>
      <c r="B16679" s="260" t="s">
        <v>2228</v>
      </c>
      <c r="C16679" s="261" t="s">
        <v>138</v>
      </c>
      <c r="D16679" s="74" t="str">
        <f t="shared" si="521"/>
        <v>jan/2020</v>
      </c>
      <c r="E16679" s="264">
        <v>43833</v>
      </c>
      <c r="F16679" s="282" t="s">
        <v>5055</v>
      </c>
      <c r="G16679" s="282" t="s">
        <v>2229</v>
      </c>
      <c r="H16679" s="265" t="s">
        <v>4568</v>
      </c>
      <c r="I16679" s="265" t="s">
        <v>2209</v>
      </c>
      <c r="J16679" s="265">
        <v>-462.06</v>
      </c>
      <c r="K16679" s="83" t="str">
        <f>IFERROR(IFERROR(VLOOKUP(I16679,'DE-PARA'!B:D,3,0),VLOOKUP(I16679,'DE-PARA'!C:D,2,0)),"NÃO ENCONTRADO")</f>
        <v>Despesas com Viagens</v>
      </c>
      <c r="L16679" s="50" t="str">
        <f>VLOOKUP(K16679,'Base -Receita-Despesa'!$B:$AS,1,FALSE)</f>
        <v>Despesas com Viagens</v>
      </c>
    </row>
    <row r="16680" spans="1:16" x14ac:dyDescent="0.3">
      <c r="A16680" s="82" t="str">
        <f t="shared" si="520"/>
        <v>2020</v>
      </c>
      <c r="B16680" s="260" t="s">
        <v>2228</v>
      </c>
      <c r="C16680" s="261" t="s">
        <v>138</v>
      </c>
      <c r="D16680" s="74" t="str">
        <f t="shared" si="521"/>
        <v>jan/2020</v>
      </c>
      <c r="E16680" s="264">
        <v>43833</v>
      </c>
      <c r="F16680" s="282" t="s">
        <v>1070</v>
      </c>
      <c r="G16680" s="282" t="s">
        <v>2229</v>
      </c>
      <c r="H16680" s="265" t="s">
        <v>1071</v>
      </c>
      <c r="I16680" s="265" t="s">
        <v>2237</v>
      </c>
      <c r="J16680" s="266">
        <v>5064.4399999999996</v>
      </c>
      <c r="K16680" s="83" t="str">
        <f>IFERROR(IFERROR(VLOOKUP(I16680,'DE-PARA'!B:D,3,0),VLOOKUP(I16680,'DE-PARA'!C:D,2,0)),"NÃO ENCONTRADO")</f>
        <v>Entrada Conta Aplicação (+)</v>
      </c>
      <c r="L16680" s="50" t="str">
        <f>VLOOKUP(K16680,'Base -Receita-Despesa'!$B:$AS,1,FALSE)</f>
        <v>ENTRADA CONTA APLICAÇÃO (+)</v>
      </c>
    </row>
    <row r="16681" spans="1:16" x14ac:dyDescent="0.3">
      <c r="A16681" s="82" t="str">
        <f t="shared" si="520"/>
        <v>2020</v>
      </c>
      <c r="B16681" s="260" t="s">
        <v>2228</v>
      </c>
      <c r="C16681" s="261" t="s">
        <v>138</v>
      </c>
      <c r="D16681" s="74" t="str">
        <f t="shared" si="521"/>
        <v>jan/2020</v>
      </c>
      <c r="E16681" s="264">
        <v>43833</v>
      </c>
      <c r="F16681" s="282" t="s">
        <v>5055</v>
      </c>
      <c r="G16681" s="282" t="s">
        <v>2229</v>
      </c>
      <c r="H16681" s="265" t="s">
        <v>4571</v>
      </c>
      <c r="I16681" s="265" t="s">
        <v>2209</v>
      </c>
      <c r="J16681" s="265">
        <v>-186.62</v>
      </c>
      <c r="K16681" s="83" t="str">
        <f>IFERROR(IFERROR(VLOOKUP(I16681,'DE-PARA'!B:D,3,0),VLOOKUP(I16681,'DE-PARA'!C:D,2,0)),"NÃO ENCONTRADO")</f>
        <v>Despesas com Viagens</v>
      </c>
      <c r="L16681" s="50" t="str">
        <f>VLOOKUP(K16681,'Base -Receita-Despesa'!$B:$AS,1,FALSE)</f>
        <v>Despesas com Viagens</v>
      </c>
    </row>
    <row r="16682" spans="1:16" x14ac:dyDescent="0.3">
      <c r="A16682" s="82" t="str">
        <f t="shared" ref="A16682:A16745" si="522">IF(K16682="NÃO ENCONTRADO",0,RIGHT(D16682,4))</f>
        <v>2020</v>
      </c>
      <c r="B16682" s="260" t="s">
        <v>2228</v>
      </c>
      <c r="C16682" s="261" t="s">
        <v>138</v>
      </c>
      <c r="D16682" s="74" t="str">
        <f t="shared" si="521"/>
        <v>jan/2020</v>
      </c>
      <c r="E16682" s="264">
        <v>43833</v>
      </c>
      <c r="F16682" s="282" t="s">
        <v>2326</v>
      </c>
      <c r="G16682" s="282" t="s">
        <v>2229</v>
      </c>
      <c r="H16682" s="280" t="s">
        <v>2850</v>
      </c>
      <c r="I16682" s="265" t="s">
        <v>2209</v>
      </c>
      <c r="J16682" s="265">
        <v>-467.38</v>
      </c>
      <c r="K16682" s="83" t="str">
        <f>IFERROR(IFERROR(VLOOKUP(I16682,'DE-PARA'!B:D,3,0),VLOOKUP(I16682,'DE-PARA'!C:D,2,0)),"NÃO ENCONTRADO")</f>
        <v>Despesas com Viagens</v>
      </c>
      <c r="L16682" s="50" t="str">
        <f>VLOOKUP(K16682,'Base -Receita-Despesa'!$B:$AS,1,FALSE)</f>
        <v>Despesas com Viagens</v>
      </c>
    </row>
    <row r="16683" spans="1:16" x14ac:dyDescent="0.3">
      <c r="A16683" s="82" t="str">
        <f t="shared" si="522"/>
        <v>2020</v>
      </c>
      <c r="B16683" s="260" t="s">
        <v>2228</v>
      </c>
      <c r="C16683" s="261" t="s">
        <v>138</v>
      </c>
      <c r="D16683" s="74" t="str">
        <f t="shared" si="521"/>
        <v>jan/2020</v>
      </c>
      <c r="E16683" s="264">
        <v>43836</v>
      </c>
      <c r="F16683" s="282" t="s">
        <v>272</v>
      </c>
      <c r="G16683" s="282" t="s">
        <v>2229</v>
      </c>
      <c r="H16683" s="265" t="s">
        <v>2784</v>
      </c>
      <c r="I16683" s="265" t="s">
        <v>164</v>
      </c>
      <c r="J16683" s="265">
        <v>-45.22</v>
      </c>
      <c r="K16683" s="83" t="str">
        <f>IFERROR(IFERROR(VLOOKUP(I16683,'DE-PARA'!B:D,3,0),VLOOKUP(I16683,'DE-PARA'!C:D,2,0)),"NÃO ENCONTRADO")</f>
        <v>Concessionárias (água, luz e telefone)</v>
      </c>
      <c r="L16683" s="50" t="str">
        <f>VLOOKUP(K16683,'Base -Receita-Despesa'!$B:$AS,1,FALSE)</f>
        <v>Concessionárias (água, luz e telefone)</v>
      </c>
    </row>
    <row r="16684" spans="1:16" x14ac:dyDescent="0.3">
      <c r="A16684" s="82" t="str">
        <f t="shared" si="522"/>
        <v>2020</v>
      </c>
      <c r="B16684" s="260" t="s">
        <v>2228</v>
      </c>
      <c r="C16684" s="261" t="s">
        <v>138</v>
      </c>
      <c r="D16684" s="74" t="str">
        <f t="shared" si="521"/>
        <v>jan/2020</v>
      </c>
      <c r="E16684" s="264">
        <v>43836</v>
      </c>
      <c r="F16684" s="282" t="s">
        <v>1267</v>
      </c>
      <c r="G16684" s="282" t="s">
        <v>2229</v>
      </c>
      <c r="H16684" s="265" t="s">
        <v>5091</v>
      </c>
      <c r="I16684" s="265" t="s">
        <v>160</v>
      </c>
      <c r="J16684" s="266">
        <v>-2000</v>
      </c>
      <c r="K16684" s="83" t="str">
        <f>IFERROR(IFERROR(VLOOKUP(I16684,'DE-PARA'!B:D,3,0),VLOOKUP(I16684,'DE-PARA'!C:D,2,0)),"NÃO ENCONTRADO")</f>
        <v>Outras Saídas</v>
      </c>
      <c r="L16684" s="50" t="str">
        <f>VLOOKUP(K16684,'Base -Receita-Despesa'!$B:$AS,1,FALSE)</f>
        <v>Outras Saídas</v>
      </c>
    </row>
    <row r="16685" spans="1:16" x14ac:dyDescent="0.3">
      <c r="A16685" s="82" t="str">
        <f t="shared" si="522"/>
        <v>2020</v>
      </c>
      <c r="B16685" s="260" t="s">
        <v>2228</v>
      </c>
      <c r="C16685" s="261" t="s">
        <v>138</v>
      </c>
      <c r="D16685" s="74" t="str">
        <f t="shared" si="521"/>
        <v>jan/2020</v>
      </c>
      <c r="E16685" s="264">
        <v>43836</v>
      </c>
      <c r="F16685" s="282" t="s">
        <v>1070</v>
      </c>
      <c r="G16685" s="282" t="s">
        <v>2229</v>
      </c>
      <c r="H16685" s="265" t="s">
        <v>1071</v>
      </c>
      <c r="I16685" s="265" t="s">
        <v>2237</v>
      </c>
      <c r="J16685" s="266">
        <v>2045.22</v>
      </c>
      <c r="K16685" s="83" t="str">
        <f>IFERROR(IFERROR(VLOOKUP(I16685,'DE-PARA'!B:D,3,0),VLOOKUP(I16685,'DE-PARA'!C:D,2,0)),"NÃO ENCONTRADO")</f>
        <v>Entrada Conta Aplicação (+)</v>
      </c>
      <c r="L16685" s="50" t="str">
        <f>VLOOKUP(K16685,'Base -Receita-Despesa'!$B:$AS,1,FALSE)</f>
        <v>ENTRADA CONTA APLICAÇÃO (+)</v>
      </c>
    </row>
    <row r="16686" spans="1:16" x14ac:dyDescent="0.3">
      <c r="A16686" s="82" t="str">
        <f t="shared" si="522"/>
        <v>2020</v>
      </c>
      <c r="B16686" s="260" t="s">
        <v>2228</v>
      </c>
      <c r="C16686" s="261" t="s">
        <v>138</v>
      </c>
      <c r="D16686" s="74" t="str">
        <f t="shared" si="521"/>
        <v>jan/2020</v>
      </c>
      <c r="E16686" s="264">
        <v>43837</v>
      </c>
      <c r="F16686" s="282" t="s">
        <v>139</v>
      </c>
      <c r="G16686" s="282" t="s">
        <v>2229</v>
      </c>
      <c r="H16686" s="265" t="s">
        <v>542</v>
      </c>
      <c r="I16686" s="265" t="s">
        <v>141</v>
      </c>
      <c r="J16686" s="266">
        <v>-6866.65</v>
      </c>
      <c r="K16686" s="83" t="str">
        <f>IFERROR(IFERROR(VLOOKUP(I16686,'DE-PARA'!B:D,3,0),VLOOKUP(I16686,'DE-PARA'!C:D,2,0)),"NÃO ENCONTRADO")</f>
        <v>Pessoal</v>
      </c>
      <c r="L16686" s="50" t="str">
        <f>VLOOKUP(K16686,'Base -Receita-Despesa'!$B:$AS,1,FALSE)</f>
        <v>Pessoal</v>
      </c>
    </row>
    <row r="16687" spans="1:16" x14ac:dyDescent="0.3">
      <c r="A16687" s="82" t="str">
        <f t="shared" si="522"/>
        <v>2020</v>
      </c>
      <c r="B16687" s="260" t="s">
        <v>2228</v>
      </c>
      <c r="C16687" s="261" t="s">
        <v>138</v>
      </c>
      <c r="D16687" s="74" t="str">
        <f t="shared" si="521"/>
        <v>jan/2020</v>
      </c>
      <c r="E16687" s="264">
        <v>43837</v>
      </c>
      <c r="F16687" s="282" t="s">
        <v>139</v>
      </c>
      <c r="G16687" s="282" t="s">
        <v>2229</v>
      </c>
      <c r="H16687" s="265" t="s">
        <v>4614</v>
      </c>
      <c r="I16687" s="265" t="s">
        <v>141</v>
      </c>
      <c r="J16687" s="266">
        <v>-1889.99</v>
      </c>
      <c r="K16687" s="83" t="str">
        <f>IFERROR(IFERROR(VLOOKUP(I16687,'DE-PARA'!B:D,3,0),VLOOKUP(I16687,'DE-PARA'!C:D,2,0)),"NÃO ENCONTRADO")</f>
        <v>Pessoal</v>
      </c>
      <c r="L16687" s="50" t="str">
        <f>VLOOKUP(K16687,'Base -Receita-Despesa'!$B:$AS,1,FALSE)</f>
        <v>Pessoal</v>
      </c>
    </row>
    <row r="16688" spans="1:16" x14ac:dyDescent="0.3">
      <c r="A16688" s="82" t="str">
        <f t="shared" si="522"/>
        <v>2020</v>
      </c>
      <c r="B16688" s="260" t="s">
        <v>2228</v>
      </c>
      <c r="C16688" s="261" t="s">
        <v>138</v>
      </c>
      <c r="D16688" s="74" t="str">
        <f t="shared" si="521"/>
        <v>jan/2020</v>
      </c>
      <c r="E16688" s="264">
        <v>43837</v>
      </c>
      <c r="F16688" s="282" t="s">
        <v>4405</v>
      </c>
      <c r="G16688" s="282" t="s">
        <v>2229</v>
      </c>
      <c r="H16688" s="265" t="s">
        <v>4406</v>
      </c>
      <c r="I16688" s="265" t="s">
        <v>846</v>
      </c>
      <c r="J16688" s="265">
        <v>-769.01</v>
      </c>
      <c r="K16688" s="83" t="str">
        <f>IFERROR(IFERROR(VLOOKUP(I16688,'DE-PARA'!B:D,3,0),VLOOKUP(I16688,'DE-PARA'!C:D,2,0)),"NÃO ENCONTRADO")</f>
        <v>Pessoal</v>
      </c>
      <c r="L16688" s="50" t="str">
        <f>VLOOKUP(K16688,'Base -Receita-Despesa'!$B:$AS,1,FALSE)</f>
        <v>Pessoal</v>
      </c>
    </row>
    <row r="16689" spans="1:12" x14ac:dyDescent="0.3">
      <c r="A16689" s="82" t="str">
        <f t="shared" si="522"/>
        <v>2020</v>
      </c>
      <c r="B16689" s="260" t="s">
        <v>2228</v>
      </c>
      <c r="C16689" s="261" t="s">
        <v>138</v>
      </c>
      <c r="D16689" s="74" t="str">
        <f t="shared" si="521"/>
        <v>jan/2020</v>
      </c>
      <c r="E16689" s="264">
        <v>43837</v>
      </c>
      <c r="F16689" s="282">
        <v>102584</v>
      </c>
      <c r="G16689" s="282" t="s">
        <v>2229</v>
      </c>
      <c r="H16689" s="265" t="s">
        <v>528</v>
      </c>
      <c r="I16689" s="265" t="s">
        <v>2182</v>
      </c>
      <c r="J16689" s="265">
        <v>-148.32</v>
      </c>
      <c r="K16689" s="83" t="str">
        <f>IFERROR(IFERROR(VLOOKUP(I16689,'DE-PARA'!B:D,3,0),VLOOKUP(I16689,'DE-PARA'!C:D,2,0)),"NÃO ENCONTRADO")</f>
        <v>Materiais</v>
      </c>
      <c r="L16689" s="50" t="str">
        <f>VLOOKUP(K16689,'Base -Receita-Despesa'!$B:$AS,1,FALSE)</f>
        <v>Materiais</v>
      </c>
    </row>
    <row r="16690" spans="1:12" x14ac:dyDescent="0.3">
      <c r="A16690" s="82" t="str">
        <f t="shared" si="522"/>
        <v>2020</v>
      </c>
      <c r="B16690" s="260" t="s">
        <v>2228</v>
      </c>
      <c r="C16690" s="261" t="s">
        <v>138</v>
      </c>
      <c r="D16690" s="74" t="str">
        <f t="shared" si="521"/>
        <v>jan/2020</v>
      </c>
      <c r="E16690" s="264">
        <v>43837</v>
      </c>
      <c r="F16690" s="282">
        <v>102603</v>
      </c>
      <c r="G16690" s="282" t="s">
        <v>2229</v>
      </c>
      <c r="H16690" s="265" t="s">
        <v>528</v>
      </c>
      <c r="I16690" s="265" t="s">
        <v>2181</v>
      </c>
      <c r="J16690" s="265">
        <v>-190.6</v>
      </c>
      <c r="K16690" s="83" t="str">
        <f>IFERROR(IFERROR(VLOOKUP(I16690,'DE-PARA'!B:D,3,0),VLOOKUP(I16690,'DE-PARA'!C:D,2,0)),"NÃO ENCONTRADO")</f>
        <v>Materiais</v>
      </c>
      <c r="L16690" s="50" t="str">
        <f>VLOOKUP(K16690,'Base -Receita-Despesa'!$B:$AS,1,FALSE)</f>
        <v>Materiais</v>
      </c>
    </row>
    <row r="16691" spans="1:12" x14ac:dyDescent="0.3">
      <c r="A16691" s="82" t="str">
        <f t="shared" si="522"/>
        <v>2020</v>
      </c>
      <c r="B16691" s="260" t="s">
        <v>2228</v>
      </c>
      <c r="C16691" s="261" t="s">
        <v>138</v>
      </c>
      <c r="D16691" s="74" t="str">
        <f t="shared" si="521"/>
        <v>jan/2020</v>
      </c>
      <c r="E16691" s="264">
        <v>43837</v>
      </c>
      <c r="F16691" s="282">
        <v>103808</v>
      </c>
      <c r="G16691" s="282" t="s">
        <v>2229</v>
      </c>
      <c r="H16691" s="265" t="s">
        <v>528</v>
      </c>
      <c r="I16691" s="265" t="s">
        <v>2182</v>
      </c>
      <c r="J16691" s="265">
        <v>-315.2</v>
      </c>
      <c r="K16691" s="83" t="str">
        <f>IFERROR(IFERROR(VLOOKUP(I16691,'DE-PARA'!B:D,3,0),VLOOKUP(I16691,'DE-PARA'!C:D,2,0)),"NÃO ENCONTRADO")</f>
        <v>Materiais</v>
      </c>
      <c r="L16691" s="50" t="str">
        <f>VLOOKUP(K16691,'Base -Receita-Despesa'!$B:$AS,1,FALSE)</f>
        <v>Materiais</v>
      </c>
    </row>
    <row r="16692" spans="1:12" x14ac:dyDescent="0.3">
      <c r="A16692" s="82" t="str">
        <f t="shared" si="522"/>
        <v>2020</v>
      </c>
      <c r="B16692" s="260" t="s">
        <v>2228</v>
      </c>
      <c r="C16692" s="261" t="s">
        <v>138</v>
      </c>
      <c r="D16692" s="74" t="str">
        <f t="shared" si="521"/>
        <v>jan/2020</v>
      </c>
      <c r="E16692" s="264">
        <v>43837</v>
      </c>
      <c r="F16692" s="282">
        <v>103946</v>
      </c>
      <c r="G16692" s="282" t="s">
        <v>2229</v>
      </c>
      <c r="H16692" s="265" t="s">
        <v>528</v>
      </c>
      <c r="I16692" s="265" t="s">
        <v>2181</v>
      </c>
      <c r="J16692" s="265">
        <v>-355</v>
      </c>
      <c r="K16692" s="83" t="str">
        <f>IFERROR(IFERROR(VLOOKUP(I16692,'DE-PARA'!B:D,3,0),VLOOKUP(I16692,'DE-PARA'!C:D,2,0)),"NÃO ENCONTRADO")</f>
        <v>Materiais</v>
      </c>
      <c r="L16692" s="50" t="str">
        <f>VLOOKUP(K16692,'Base -Receita-Despesa'!$B:$AS,1,FALSE)</f>
        <v>Materiais</v>
      </c>
    </row>
    <row r="16693" spans="1:12" x14ac:dyDescent="0.3">
      <c r="A16693" s="82" t="str">
        <f t="shared" si="522"/>
        <v>2020</v>
      </c>
      <c r="B16693" s="260" t="s">
        <v>2228</v>
      </c>
      <c r="C16693" s="261" t="s">
        <v>138</v>
      </c>
      <c r="D16693" s="74" t="str">
        <f t="shared" si="521"/>
        <v>jan/2020</v>
      </c>
      <c r="E16693" s="264">
        <v>43837</v>
      </c>
      <c r="F16693" s="282">
        <v>103530</v>
      </c>
      <c r="G16693" s="282" t="s">
        <v>2229</v>
      </c>
      <c r="H16693" s="265" t="s">
        <v>528</v>
      </c>
      <c r="I16693" s="265" t="s">
        <v>2181</v>
      </c>
      <c r="J16693" s="265">
        <v>-468.7</v>
      </c>
      <c r="K16693" s="83" t="str">
        <f>IFERROR(IFERROR(VLOOKUP(I16693,'DE-PARA'!B:D,3,0),VLOOKUP(I16693,'DE-PARA'!C:D,2,0)),"NÃO ENCONTRADO")</f>
        <v>Materiais</v>
      </c>
      <c r="L16693" s="50" t="str">
        <f>VLOOKUP(K16693,'Base -Receita-Despesa'!$B:$AS,1,FALSE)</f>
        <v>Materiais</v>
      </c>
    </row>
    <row r="16694" spans="1:12" x14ac:dyDescent="0.3">
      <c r="A16694" s="82" t="str">
        <f t="shared" si="522"/>
        <v>2020</v>
      </c>
      <c r="B16694" s="260" t="s">
        <v>2228</v>
      </c>
      <c r="C16694" s="261" t="s">
        <v>138</v>
      </c>
      <c r="D16694" s="74" t="str">
        <f t="shared" si="521"/>
        <v>jan/2020</v>
      </c>
      <c r="E16694" s="264">
        <v>43837</v>
      </c>
      <c r="F16694" s="282">
        <v>102586</v>
      </c>
      <c r="G16694" s="282" t="s">
        <v>2229</v>
      </c>
      <c r="H16694" s="265" t="s">
        <v>528</v>
      </c>
      <c r="I16694" s="265" t="s">
        <v>2182</v>
      </c>
      <c r="J16694" s="266">
        <v>-2790.2</v>
      </c>
      <c r="K16694" s="83" t="str">
        <f>IFERROR(IFERROR(VLOOKUP(I16694,'DE-PARA'!B:D,3,0),VLOOKUP(I16694,'DE-PARA'!C:D,2,0)),"NÃO ENCONTRADO")</f>
        <v>Materiais</v>
      </c>
      <c r="L16694" s="50" t="str">
        <f>VLOOKUP(K16694,'Base -Receita-Despesa'!$B:$AS,1,FALSE)</f>
        <v>Materiais</v>
      </c>
    </row>
    <row r="16695" spans="1:12" x14ac:dyDescent="0.3">
      <c r="A16695" s="82" t="str">
        <f t="shared" si="522"/>
        <v>2020</v>
      </c>
      <c r="B16695" s="260" t="s">
        <v>2228</v>
      </c>
      <c r="C16695" s="261" t="s">
        <v>138</v>
      </c>
      <c r="D16695" s="74" t="str">
        <f t="shared" si="521"/>
        <v>jan/2020</v>
      </c>
      <c r="E16695" s="264">
        <v>43837</v>
      </c>
      <c r="F16695" s="282">
        <v>105042</v>
      </c>
      <c r="G16695" s="282" t="s">
        <v>2229</v>
      </c>
      <c r="H16695" s="265" t="s">
        <v>528</v>
      </c>
      <c r="I16695" s="265" t="s">
        <v>2182</v>
      </c>
      <c r="J16695" s="266">
        <v>-3214.41</v>
      </c>
      <c r="K16695" s="83" t="str">
        <f>IFERROR(IFERROR(VLOOKUP(I16695,'DE-PARA'!B:D,3,0),VLOOKUP(I16695,'DE-PARA'!C:D,2,0)),"NÃO ENCONTRADO")</f>
        <v>Materiais</v>
      </c>
      <c r="L16695" s="50" t="str">
        <f>VLOOKUP(K16695,'Base -Receita-Despesa'!$B:$AS,1,FALSE)</f>
        <v>Materiais</v>
      </c>
    </row>
    <row r="16696" spans="1:12" x14ac:dyDescent="0.3">
      <c r="A16696" s="82" t="str">
        <f t="shared" si="522"/>
        <v>2020</v>
      </c>
      <c r="B16696" s="260" t="s">
        <v>2228</v>
      </c>
      <c r="C16696" s="261" t="s">
        <v>138</v>
      </c>
      <c r="D16696" s="74" t="str">
        <f t="shared" si="521"/>
        <v>jan/2020</v>
      </c>
      <c r="E16696" s="264">
        <v>43837</v>
      </c>
      <c r="F16696" s="282" t="s">
        <v>4619</v>
      </c>
      <c r="G16696" s="282" t="s">
        <v>2229</v>
      </c>
      <c r="H16696" s="265" t="s">
        <v>4371</v>
      </c>
      <c r="I16696" s="265" t="s">
        <v>2170</v>
      </c>
      <c r="J16696" s="266">
        <v>-66233.22</v>
      </c>
      <c r="K16696" s="83" t="str">
        <f>IFERROR(IFERROR(VLOOKUP(I16696,'DE-PARA'!B:D,3,0),VLOOKUP(I16696,'DE-PARA'!C:D,2,0)),"NÃO ENCONTRADO")</f>
        <v>Reembolso de Rateios(-)</v>
      </c>
      <c r="L16696" s="50" t="str">
        <f>VLOOKUP(K16696,'Base -Receita-Despesa'!$B:$AS,1,FALSE)</f>
        <v>Reembolso de Rateios(-)</v>
      </c>
    </row>
    <row r="16697" spans="1:12" x14ac:dyDescent="0.3">
      <c r="A16697" s="82" t="str">
        <f t="shared" si="522"/>
        <v>2020</v>
      </c>
      <c r="B16697" s="260" t="s">
        <v>2228</v>
      </c>
      <c r="C16697" s="261" t="s">
        <v>138</v>
      </c>
      <c r="D16697" s="74" t="str">
        <f t="shared" si="521"/>
        <v>jan/2020</v>
      </c>
      <c r="E16697" s="264">
        <v>43837</v>
      </c>
      <c r="F16697" s="282" t="s">
        <v>4377</v>
      </c>
      <c r="G16697" s="282" t="s">
        <v>2229</v>
      </c>
      <c r="H16697" s="265" t="s">
        <v>5092</v>
      </c>
      <c r="I16697" s="265" t="s">
        <v>128</v>
      </c>
      <c r="J16697" s="266">
        <v>-60218.82</v>
      </c>
      <c r="K16697" s="83" t="str">
        <f>IFERROR(IFERROR(VLOOKUP(I16697,'DE-PARA'!B:D,3,0),VLOOKUP(I16697,'DE-PARA'!C:D,2,0)),"NÃO ENCONTRADO")</f>
        <v>Encargos sobre Folha de Pagamento</v>
      </c>
      <c r="L16697" s="50" t="str">
        <f>VLOOKUP(K16697,'Base -Receita-Despesa'!$B:$AS,1,FALSE)</f>
        <v>Encargos sobre Folha de Pagamento</v>
      </c>
    </row>
    <row r="16698" spans="1:12" x14ac:dyDescent="0.3">
      <c r="A16698" s="82" t="str">
        <f t="shared" si="522"/>
        <v>2020</v>
      </c>
      <c r="B16698" s="260" t="s">
        <v>2228</v>
      </c>
      <c r="C16698" s="261" t="s">
        <v>138</v>
      </c>
      <c r="D16698" s="74" t="str">
        <f t="shared" si="521"/>
        <v>jan/2020</v>
      </c>
      <c r="E16698" s="264">
        <v>43837</v>
      </c>
      <c r="F16698" s="282" t="s">
        <v>139</v>
      </c>
      <c r="G16698" s="282" t="s">
        <v>2229</v>
      </c>
      <c r="H16698" s="265" t="s">
        <v>5093</v>
      </c>
      <c r="I16698" s="265" t="s">
        <v>141</v>
      </c>
      <c r="J16698" s="266">
        <v>-440453.89</v>
      </c>
      <c r="K16698" s="83" t="str">
        <f>IFERROR(IFERROR(VLOOKUP(I16698,'DE-PARA'!B:D,3,0),VLOOKUP(I16698,'DE-PARA'!C:D,2,0)),"NÃO ENCONTRADO")</f>
        <v>Pessoal</v>
      </c>
      <c r="L16698" s="50" t="str">
        <f>VLOOKUP(K16698,'Base -Receita-Despesa'!$B:$AS,1,FALSE)</f>
        <v>Pessoal</v>
      </c>
    </row>
    <row r="16699" spans="1:12" x14ac:dyDescent="0.3">
      <c r="A16699" s="82" t="str">
        <f t="shared" si="522"/>
        <v>2020</v>
      </c>
      <c r="B16699" s="260" t="s">
        <v>2228</v>
      </c>
      <c r="C16699" s="261" t="s">
        <v>138</v>
      </c>
      <c r="D16699" s="74" t="str">
        <f t="shared" si="521"/>
        <v>jan/2020</v>
      </c>
      <c r="E16699" s="264">
        <v>43837</v>
      </c>
      <c r="F16699" s="282" t="s">
        <v>139</v>
      </c>
      <c r="G16699" s="282" t="s">
        <v>2229</v>
      </c>
      <c r="H16699" s="265" t="s">
        <v>4645</v>
      </c>
      <c r="I16699" s="265" t="s">
        <v>141</v>
      </c>
      <c r="J16699" s="265">
        <v>-750</v>
      </c>
      <c r="K16699" s="83" t="str">
        <f>IFERROR(IFERROR(VLOOKUP(I16699,'DE-PARA'!B:D,3,0),VLOOKUP(I16699,'DE-PARA'!C:D,2,0)),"NÃO ENCONTRADO")</f>
        <v>Pessoal</v>
      </c>
      <c r="L16699" s="50" t="str">
        <f>VLOOKUP(K16699,'Base -Receita-Despesa'!$B:$AS,1,FALSE)</f>
        <v>Pessoal</v>
      </c>
    </row>
    <row r="16700" spans="1:12" x14ac:dyDescent="0.3">
      <c r="A16700" s="82" t="str">
        <f t="shared" si="522"/>
        <v>2020</v>
      </c>
      <c r="B16700" s="260" t="s">
        <v>2228</v>
      </c>
      <c r="C16700" s="261" t="s">
        <v>138</v>
      </c>
      <c r="D16700" s="74" t="str">
        <f t="shared" si="521"/>
        <v>jan/2020</v>
      </c>
      <c r="E16700" s="264">
        <v>43837</v>
      </c>
      <c r="F16700" s="282" t="s">
        <v>139</v>
      </c>
      <c r="G16700" s="282" t="s">
        <v>2229</v>
      </c>
      <c r="H16700" s="265" t="s">
        <v>3280</v>
      </c>
      <c r="I16700" s="265" t="s">
        <v>141</v>
      </c>
      <c r="J16700" s="266">
        <v>-1504.76</v>
      </c>
      <c r="K16700" s="83" t="str">
        <f>IFERROR(IFERROR(VLOOKUP(I16700,'DE-PARA'!B:D,3,0),VLOOKUP(I16700,'DE-PARA'!C:D,2,0)),"NÃO ENCONTRADO")</f>
        <v>Pessoal</v>
      </c>
      <c r="L16700" s="50" t="str">
        <f>VLOOKUP(K16700,'Base -Receita-Despesa'!$B:$AS,1,FALSE)</f>
        <v>Pessoal</v>
      </c>
    </row>
    <row r="16701" spans="1:12" x14ac:dyDescent="0.3">
      <c r="A16701" s="82" t="str">
        <f t="shared" si="522"/>
        <v>2020</v>
      </c>
      <c r="B16701" s="260" t="s">
        <v>2228</v>
      </c>
      <c r="C16701" s="261" t="s">
        <v>138</v>
      </c>
      <c r="D16701" s="74" t="str">
        <f t="shared" si="521"/>
        <v>jan/2020</v>
      </c>
      <c r="E16701" s="264">
        <v>43837</v>
      </c>
      <c r="F16701" s="282" t="s">
        <v>1070</v>
      </c>
      <c r="G16701" s="282" t="s">
        <v>2229</v>
      </c>
      <c r="H16701" s="265" t="s">
        <v>1071</v>
      </c>
      <c r="I16701" s="265" t="s">
        <v>2237</v>
      </c>
      <c r="J16701" s="266">
        <v>586178.27</v>
      </c>
      <c r="K16701" s="83" t="str">
        <f>IFERROR(IFERROR(VLOOKUP(I16701,'DE-PARA'!B:D,3,0),VLOOKUP(I16701,'DE-PARA'!C:D,2,0)),"NÃO ENCONTRADO")</f>
        <v>Entrada Conta Aplicação (+)</v>
      </c>
      <c r="L16701" s="50" t="str">
        <f>VLOOKUP(K16701,'Base -Receita-Despesa'!$B:$AS,1,FALSE)</f>
        <v>ENTRADA CONTA APLICAÇÃO (+)</v>
      </c>
    </row>
    <row r="16702" spans="1:12" x14ac:dyDescent="0.3">
      <c r="A16702" s="82" t="str">
        <f t="shared" si="522"/>
        <v>2020</v>
      </c>
      <c r="B16702" s="260" t="s">
        <v>2228</v>
      </c>
      <c r="C16702" s="261" t="s">
        <v>138</v>
      </c>
      <c r="D16702" s="74" t="str">
        <f t="shared" si="521"/>
        <v>jan/2020</v>
      </c>
      <c r="E16702" s="264">
        <v>43837</v>
      </c>
      <c r="F16702" s="282" t="s">
        <v>1261</v>
      </c>
      <c r="G16702" s="282" t="s">
        <v>2229</v>
      </c>
      <c r="H16702" s="265" t="s">
        <v>2250</v>
      </c>
      <c r="I16702" s="265" t="s">
        <v>135</v>
      </c>
      <c r="J16702" s="265">
        <v>-9.5</v>
      </c>
      <c r="K16702" s="83" t="str">
        <f>IFERROR(IFERROR(VLOOKUP(I16702,'DE-PARA'!B:D,3,0),VLOOKUP(I16702,'DE-PARA'!C:D,2,0)),"NÃO ENCONTRADO")</f>
        <v>Outras Saídas</v>
      </c>
      <c r="L16702" s="50" t="str">
        <f>VLOOKUP(K16702,'Base -Receita-Despesa'!$B:$AS,1,FALSE)</f>
        <v>Outras Saídas</v>
      </c>
    </row>
    <row r="16703" spans="1:12" x14ac:dyDescent="0.3">
      <c r="A16703" s="82" t="str">
        <f t="shared" si="522"/>
        <v>2020</v>
      </c>
      <c r="B16703" s="260" t="s">
        <v>2228</v>
      </c>
      <c r="C16703" s="261" t="s">
        <v>138</v>
      </c>
      <c r="D16703" s="74" t="str">
        <f t="shared" si="521"/>
        <v>jan/2020</v>
      </c>
      <c r="E16703" s="264">
        <v>43838</v>
      </c>
      <c r="F16703" s="282" t="s">
        <v>3376</v>
      </c>
      <c r="G16703" s="282" t="s">
        <v>2229</v>
      </c>
      <c r="H16703" s="265" t="s">
        <v>1119</v>
      </c>
      <c r="I16703" s="265" t="s">
        <v>130</v>
      </c>
      <c r="J16703" s="266">
        <v>-52017.42</v>
      </c>
      <c r="K16703" s="83" t="str">
        <f>IFERROR(IFERROR(VLOOKUP(I16703,'DE-PARA'!B:D,3,0),VLOOKUP(I16703,'DE-PARA'!C:D,2,0)),"NÃO ENCONTRADO")</f>
        <v>Rescisões Trabalhistas</v>
      </c>
      <c r="L16703" s="50" t="str">
        <f>VLOOKUP(K16703,'Base -Receita-Despesa'!$B:$AS,1,FALSE)</f>
        <v>Rescisões Trabalhistas</v>
      </c>
    </row>
    <row r="16704" spans="1:12" x14ac:dyDescent="0.3">
      <c r="A16704" s="82" t="str">
        <f t="shared" si="522"/>
        <v>2020</v>
      </c>
      <c r="B16704" s="260" t="s">
        <v>2228</v>
      </c>
      <c r="C16704" s="261" t="s">
        <v>138</v>
      </c>
      <c r="D16704" s="74" t="str">
        <f t="shared" si="521"/>
        <v>jan/2020</v>
      </c>
      <c r="E16704" s="264">
        <v>43838</v>
      </c>
      <c r="F16704" s="282" t="s">
        <v>4412</v>
      </c>
      <c r="G16704" s="282" t="s">
        <v>2229</v>
      </c>
      <c r="H16704" s="265" t="s">
        <v>1119</v>
      </c>
      <c r="I16704" s="265" t="s">
        <v>130</v>
      </c>
      <c r="J16704" s="266">
        <v>-23964.26</v>
      </c>
      <c r="K16704" s="83" t="str">
        <f>IFERROR(IFERROR(VLOOKUP(I16704,'DE-PARA'!B:D,3,0),VLOOKUP(I16704,'DE-PARA'!C:D,2,0)),"NÃO ENCONTRADO")</f>
        <v>Rescisões Trabalhistas</v>
      </c>
      <c r="L16704" s="50" t="str">
        <f>VLOOKUP(K16704,'Base -Receita-Despesa'!$B:$AS,1,FALSE)</f>
        <v>Rescisões Trabalhistas</v>
      </c>
    </row>
    <row r="16705" spans="1:12" x14ac:dyDescent="0.3">
      <c r="A16705" s="82" t="str">
        <f t="shared" si="522"/>
        <v>2020</v>
      </c>
      <c r="B16705" s="260" t="s">
        <v>2228</v>
      </c>
      <c r="C16705" s="261" t="s">
        <v>138</v>
      </c>
      <c r="D16705" s="74" t="str">
        <f t="shared" si="521"/>
        <v>jan/2020</v>
      </c>
      <c r="E16705" s="264">
        <v>43838</v>
      </c>
      <c r="F16705" s="282" t="s">
        <v>1070</v>
      </c>
      <c r="G16705" s="282" t="s">
        <v>2229</v>
      </c>
      <c r="H16705" s="265" t="s">
        <v>1071</v>
      </c>
      <c r="I16705" s="265" t="s">
        <v>2237</v>
      </c>
      <c r="J16705" s="266">
        <v>75981.679999999993</v>
      </c>
      <c r="K16705" s="83" t="str">
        <f>IFERROR(IFERROR(VLOOKUP(I16705,'DE-PARA'!B:D,3,0),VLOOKUP(I16705,'DE-PARA'!C:D,2,0)),"NÃO ENCONTRADO")</f>
        <v>Entrada Conta Aplicação (+)</v>
      </c>
      <c r="L16705" s="50" t="str">
        <f>VLOOKUP(K16705,'Base -Receita-Despesa'!$B:$AS,1,FALSE)</f>
        <v>ENTRADA CONTA APLICAÇÃO (+)</v>
      </c>
    </row>
    <row r="16706" spans="1:12" x14ac:dyDescent="0.3">
      <c r="A16706" s="82" t="str">
        <f t="shared" si="522"/>
        <v>2020</v>
      </c>
      <c r="B16706" s="260" t="s">
        <v>2228</v>
      </c>
      <c r="C16706" s="261" t="s">
        <v>138</v>
      </c>
      <c r="D16706" s="74" t="str">
        <f t="shared" si="521"/>
        <v>jan/2020</v>
      </c>
      <c r="E16706" s="264">
        <v>43839</v>
      </c>
      <c r="F16706" s="282" t="s">
        <v>1261</v>
      </c>
      <c r="G16706" s="282" t="s">
        <v>2229</v>
      </c>
      <c r="H16706" s="265" t="s">
        <v>262</v>
      </c>
      <c r="I16706" s="265" t="s">
        <v>135</v>
      </c>
      <c r="J16706" s="265">
        <v>-236.16</v>
      </c>
      <c r="K16706" s="83" t="str">
        <f>IFERROR(IFERROR(VLOOKUP(I16706,'DE-PARA'!B:D,3,0),VLOOKUP(I16706,'DE-PARA'!C:D,2,0)),"NÃO ENCONTRADO")</f>
        <v>Outras Saídas</v>
      </c>
      <c r="L16706" s="50" t="str">
        <f>VLOOKUP(K16706,'Base -Receita-Despesa'!$B:$AS,1,FALSE)</f>
        <v>Outras Saídas</v>
      </c>
    </row>
    <row r="16707" spans="1:12" x14ac:dyDescent="0.3">
      <c r="A16707" s="82" t="str">
        <f t="shared" si="522"/>
        <v>2020</v>
      </c>
      <c r="B16707" s="260" t="s">
        <v>2228</v>
      </c>
      <c r="C16707" s="261" t="s">
        <v>138</v>
      </c>
      <c r="D16707" s="74" t="str">
        <f t="shared" si="521"/>
        <v>jan/2020</v>
      </c>
      <c r="E16707" s="264">
        <v>43839</v>
      </c>
      <c r="F16707" s="282" t="s">
        <v>1070</v>
      </c>
      <c r="G16707" s="282" t="s">
        <v>2229</v>
      </c>
      <c r="H16707" s="265" t="s">
        <v>1071</v>
      </c>
      <c r="I16707" s="265" t="s">
        <v>2237</v>
      </c>
      <c r="J16707" s="265">
        <v>236.16</v>
      </c>
      <c r="K16707" s="83" t="str">
        <f>IFERROR(IFERROR(VLOOKUP(I16707,'DE-PARA'!B:D,3,0),VLOOKUP(I16707,'DE-PARA'!C:D,2,0)),"NÃO ENCONTRADO")</f>
        <v>Entrada Conta Aplicação (+)</v>
      </c>
      <c r="L16707" s="50" t="str">
        <f>VLOOKUP(K16707,'Base -Receita-Despesa'!$B:$AS,1,FALSE)</f>
        <v>ENTRADA CONTA APLICAÇÃO (+)</v>
      </c>
    </row>
    <row r="16708" spans="1:12" x14ac:dyDescent="0.3">
      <c r="A16708" s="82" t="str">
        <f t="shared" si="522"/>
        <v>2020</v>
      </c>
      <c r="B16708" s="260" t="s">
        <v>2228</v>
      </c>
      <c r="C16708" s="261" t="s">
        <v>138</v>
      </c>
      <c r="D16708" s="74" t="str">
        <f t="shared" ref="D16708:D16771" si="523">TEXT(E16708,"mmm/aaaa")</f>
        <v>jan/2020</v>
      </c>
      <c r="E16708" s="264">
        <v>43843</v>
      </c>
      <c r="F16708" s="282" t="s">
        <v>3376</v>
      </c>
      <c r="G16708" s="282" t="s">
        <v>2229</v>
      </c>
      <c r="H16708" s="265" t="s">
        <v>5094</v>
      </c>
      <c r="I16708" s="265" t="s">
        <v>130</v>
      </c>
      <c r="J16708" s="266">
        <v>-5922.5</v>
      </c>
      <c r="K16708" s="83" t="str">
        <f>IFERROR(IFERROR(VLOOKUP(I16708,'DE-PARA'!B:D,3,0),VLOOKUP(I16708,'DE-PARA'!C:D,2,0)),"NÃO ENCONTRADO")</f>
        <v>Rescisões Trabalhistas</v>
      </c>
      <c r="L16708" s="50" t="str">
        <f>VLOOKUP(K16708,'Base -Receita-Despesa'!$B:$AS,1,FALSE)</f>
        <v>Rescisões Trabalhistas</v>
      </c>
    </row>
    <row r="16709" spans="1:12" x14ac:dyDescent="0.3">
      <c r="A16709" s="82" t="str">
        <f t="shared" si="522"/>
        <v>2020</v>
      </c>
      <c r="B16709" s="260" t="s">
        <v>2228</v>
      </c>
      <c r="C16709" s="261" t="s">
        <v>138</v>
      </c>
      <c r="D16709" s="74" t="str">
        <f t="shared" si="523"/>
        <v>jan/2020</v>
      </c>
      <c r="E16709" s="264">
        <v>43843</v>
      </c>
      <c r="F16709" s="282">
        <v>2122801</v>
      </c>
      <c r="G16709" s="282" t="s">
        <v>2229</v>
      </c>
      <c r="H16709" s="265" t="s">
        <v>3364</v>
      </c>
      <c r="I16709" s="280" t="s">
        <v>846</v>
      </c>
      <c r="J16709" s="265">
        <v>-225.9</v>
      </c>
      <c r="K16709" s="83" t="str">
        <f>IFERROR(IFERROR(VLOOKUP(I16709,'DE-PARA'!B:D,3,0),VLOOKUP(I16709,'DE-PARA'!C:D,2,0)),"NÃO ENCONTRADO")</f>
        <v>Pessoal</v>
      </c>
      <c r="L16709" s="50" t="str">
        <f>VLOOKUP(K16709,'Base -Receita-Despesa'!$B:$AS,1,FALSE)</f>
        <v>Pessoal</v>
      </c>
    </row>
    <row r="16710" spans="1:12" x14ac:dyDescent="0.3">
      <c r="A16710" s="82" t="str">
        <f t="shared" si="522"/>
        <v>2020</v>
      </c>
      <c r="B16710" s="260" t="s">
        <v>2228</v>
      </c>
      <c r="C16710" s="261" t="s">
        <v>138</v>
      </c>
      <c r="D16710" s="74" t="str">
        <f t="shared" si="523"/>
        <v>jan/2020</v>
      </c>
      <c r="E16710" s="264">
        <v>43843</v>
      </c>
      <c r="F16710" s="282" t="s">
        <v>1070</v>
      </c>
      <c r="G16710" s="282" t="s">
        <v>2229</v>
      </c>
      <c r="H16710" s="265" t="s">
        <v>1071</v>
      </c>
      <c r="I16710" s="265" t="s">
        <v>2237</v>
      </c>
      <c r="J16710" s="266">
        <v>16157.9</v>
      </c>
      <c r="K16710" s="83" t="str">
        <f>IFERROR(IFERROR(VLOOKUP(I16710,'DE-PARA'!B:D,3,0),VLOOKUP(I16710,'DE-PARA'!C:D,2,0)),"NÃO ENCONTRADO")</f>
        <v>Entrada Conta Aplicação (+)</v>
      </c>
      <c r="L16710" s="50" t="str">
        <f>VLOOKUP(K16710,'Base -Receita-Despesa'!$B:$AS,1,FALSE)</f>
        <v>ENTRADA CONTA APLICAÇÃO (+)</v>
      </c>
    </row>
    <row r="16711" spans="1:12" x14ac:dyDescent="0.3">
      <c r="A16711" s="82" t="str">
        <f t="shared" si="522"/>
        <v>2020</v>
      </c>
      <c r="B16711" s="260" t="s">
        <v>2228</v>
      </c>
      <c r="C16711" s="261" t="s">
        <v>138</v>
      </c>
      <c r="D16711" s="74" t="str">
        <f t="shared" si="523"/>
        <v>jan/2020</v>
      </c>
      <c r="E16711" s="264">
        <v>43843</v>
      </c>
      <c r="F16711" s="282">
        <v>130</v>
      </c>
      <c r="G16711" s="282" t="s">
        <v>2229</v>
      </c>
      <c r="H16711" s="265" t="s">
        <v>3270</v>
      </c>
      <c r="I16711" s="265" t="s">
        <v>2177</v>
      </c>
      <c r="J16711" s="266">
        <v>-10000</v>
      </c>
      <c r="K16711" s="83" t="str">
        <f>IFERROR(IFERROR(VLOOKUP(I16711,'DE-PARA'!B:D,3,0),VLOOKUP(I16711,'DE-PARA'!C:D,2,0)),"NÃO ENCONTRADO")</f>
        <v>Pessoal</v>
      </c>
      <c r="L16711" s="50" t="str">
        <f>VLOOKUP(K16711,'Base -Receita-Despesa'!$B:$AS,1,FALSE)</f>
        <v>Pessoal</v>
      </c>
    </row>
    <row r="16712" spans="1:12" x14ac:dyDescent="0.3">
      <c r="A16712" s="82" t="str">
        <f t="shared" si="522"/>
        <v>2020</v>
      </c>
      <c r="B16712" s="260" t="s">
        <v>2228</v>
      </c>
      <c r="C16712" s="261" t="s">
        <v>138</v>
      </c>
      <c r="D16712" s="74" t="str">
        <f t="shared" si="523"/>
        <v>jan/2020</v>
      </c>
      <c r="E16712" s="264">
        <v>43843</v>
      </c>
      <c r="F16712" s="282" t="s">
        <v>1261</v>
      </c>
      <c r="G16712" s="282" t="s">
        <v>2229</v>
      </c>
      <c r="H16712" s="265" t="s">
        <v>2250</v>
      </c>
      <c r="I16712" s="265" t="s">
        <v>135</v>
      </c>
      <c r="J16712" s="265">
        <v>-9.5</v>
      </c>
      <c r="K16712" s="83" t="str">
        <f>IFERROR(IFERROR(VLOOKUP(I16712,'DE-PARA'!B:D,3,0),VLOOKUP(I16712,'DE-PARA'!C:D,2,0)),"NÃO ENCONTRADO")</f>
        <v>Outras Saídas</v>
      </c>
      <c r="L16712" s="50" t="str">
        <f>VLOOKUP(K16712,'Base -Receita-Despesa'!$B:$AS,1,FALSE)</f>
        <v>Outras Saídas</v>
      </c>
    </row>
    <row r="16713" spans="1:12" x14ac:dyDescent="0.3">
      <c r="A16713" s="82" t="str">
        <f t="shared" si="522"/>
        <v>2020</v>
      </c>
      <c r="B16713" s="260" t="s">
        <v>2228</v>
      </c>
      <c r="C16713" s="261" t="s">
        <v>138</v>
      </c>
      <c r="D16713" s="74" t="str">
        <f t="shared" si="523"/>
        <v>jan/2020</v>
      </c>
      <c r="E16713" s="264">
        <v>43844</v>
      </c>
      <c r="F16713" s="282" t="s">
        <v>4412</v>
      </c>
      <c r="G16713" s="282" t="s">
        <v>2229</v>
      </c>
      <c r="H16713" s="265" t="s">
        <v>5095</v>
      </c>
      <c r="I16713" s="265" t="s">
        <v>130</v>
      </c>
      <c r="J16713" s="265">
        <v>-598.57000000000005</v>
      </c>
      <c r="K16713" s="83" t="str">
        <f>IFERROR(IFERROR(VLOOKUP(I16713,'DE-PARA'!B:D,3,0),VLOOKUP(I16713,'DE-PARA'!C:D,2,0)),"NÃO ENCONTRADO")</f>
        <v>Rescisões Trabalhistas</v>
      </c>
      <c r="L16713" s="50" t="str">
        <f>VLOOKUP(K16713,'Base -Receita-Despesa'!$B:$AS,1,FALSE)</f>
        <v>Rescisões Trabalhistas</v>
      </c>
    </row>
    <row r="16714" spans="1:12" x14ac:dyDescent="0.3">
      <c r="A16714" s="82" t="str">
        <f t="shared" si="522"/>
        <v>2020</v>
      </c>
      <c r="B16714" s="260" t="s">
        <v>2228</v>
      </c>
      <c r="C16714" s="261" t="s">
        <v>138</v>
      </c>
      <c r="D16714" s="74" t="str">
        <f t="shared" si="523"/>
        <v>jan/2020</v>
      </c>
      <c r="E16714" s="264">
        <v>43844</v>
      </c>
      <c r="F16714" s="282" t="s">
        <v>3376</v>
      </c>
      <c r="G16714" s="282" t="s">
        <v>2229</v>
      </c>
      <c r="H16714" s="265" t="s">
        <v>5095</v>
      </c>
      <c r="I16714" s="265" t="s">
        <v>130</v>
      </c>
      <c r="J16714" s="266">
        <v>-2186.61</v>
      </c>
      <c r="K16714" s="83" t="str">
        <f>IFERROR(IFERROR(VLOOKUP(I16714,'DE-PARA'!B:D,3,0),VLOOKUP(I16714,'DE-PARA'!C:D,2,0)),"NÃO ENCONTRADO")</f>
        <v>Rescisões Trabalhistas</v>
      </c>
      <c r="L16714" s="50" t="str">
        <f>VLOOKUP(K16714,'Base -Receita-Despesa'!$B:$AS,1,FALSE)</f>
        <v>Rescisões Trabalhistas</v>
      </c>
    </row>
    <row r="16715" spans="1:12" x14ac:dyDescent="0.3">
      <c r="A16715" s="82" t="str">
        <f t="shared" si="522"/>
        <v>2020</v>
      </c>
      <c r="B16715" s="260" t="s">
        <v>2228</v>
      </c>
      <c r="C16715" s="261" t="s">
        <v>138</v>
      </c>
      <c r="D16715" s="74" t="str">
        <f t="shared" si="523"/>
        <v>jan/2020</v>
      </c>
      <c r="E16715" s="264">
        <v>43844</v>
      </c>
      <c r="F16715" s="282" t="s">
        <v>4412</v>
      </c>
      <c r="G16715" s="282" t="s">
        <v>2229</v>
      </c>
      <c r="H16715" s="265" t="s">
        <v>2359</v>
      </c>
      <c r="I16715" s="265" t="s">
        <v>130</v>
      </c>
      <c r="J16715" s="266">
        <v>-5645.02</v>
      </c>
      <c r="K16715" s="83" t="str">
        <f>IFERROR(IFERROR(VLOOKUP(I16715,'DE-PARA'!B:D,3,0),VLOOKUP(I16715,'DE-PARA'!C:D,2,0)),"NÃO ENCONTRADO")</f>
        <v>Rescisões Trabalhistas</v>
      </c>
      <c r="L16715" s="50" t="str">
        <f>VLOOKUP(K16715,'Base -Receita-Despesa'!$B:$AS,1,FALSE)</f>
        <v>Rescisões Trabalhistas</v>
      </c>
    </row>
    <row r="16716" spans="1:12" x14ac:dyDescent="0.3">
      <c r="A16716" s="82" t="str">
        <f t="shared" si="522"/>
        <v>2020</v>
      </c>
      <c r="B16716" s="260" t="s">
        <v>2228</v>
      </c>
      <c r="C16716" s="261" t="s">
        <v>138</v>
      </c>
      <c r="D16716" s="74" t="str">
        <f t="shared" si="523"/>
        <v>jan/2020</v>
      </c>
      <c r="E16716" s="264">
        <v>43844</v>
      </c>
      <c r="F16716" s="282" t="s">
        <v>3376</v>
      </c>
      <c r="G16716" s="282" t="s">
        <v>2229</v>
      </c>
      <c r="H16716" s="265" t="s">
        <v>2359</v>
      </c>
      <c r="I16716" s="265" t="s">
        <v>130</v>
      </c>
      <c r="J16716" s="266">
        <v>-14009.69</v>
      </c>
      <c r="K16716" s="83" t="str">
        <f>IFERROR(IFERROR(VLOOKUP(I16716,'DE-PARA'!B:D,3,0),VLOOKUP(I16716,'DE-PARA'!C:D,2,0)),"NÃO ENCONTRADO")</f>
        <v>Rescisões Trabalhistas</v>
      </c>
      <c r="L16716" s="50" t="str">
        <f>VLOOKUP(K16716,'Base -Receita-Despesa'!$B:$AS,1,FALSE)</f>
        <v>Rescisões Trabalhistas</v>
      </c>
    </row>
    <row r="16717" spans="1:12" x14ac:dyDescent="0.3">
      <c r="A16717" s="82" t="str">
        <f t="shared" si="522"/>
        <v>2020</v>
      </c>
      <c r="B16717" s="260" t="s">
        <v>2228</v>
      </c>
      <c r="C16717" s="261" t="s">
        <v>138</v>
      </c>
      <c r="D16717" s="74" t="str">
        <f t="shared" si="523"/>
        <v>jan/2020</v>
      </c>
      <c r="E16717" s="264">
        <v>43844</v>
      </c>
      <c r="F16717" s="282" t="s">
        <v>4412</v>
      </c>
      <c r="G16717" s="282" t="s">
        <v>2229</v>
      </c>
      <c r="H16717" s="265" t="s">
        <v>3767</v>
      </c>
      <c r="I16717" s="265" t="s">
        <v>130</v>
      </c>
      <c r="J16717" s="266">
        <v>-6079.38</v>
      </c>
      <c r="K16717" s="83" t="str">
        <f>IFERROR(IFERROR(VLOOKUP(I16717,'DE-PARA'!B:D,3,0),VLOOKUP(I16717,'DE-PARA'!C:D,2,0)),"NÃO ENCONTRADO")</f>
        <v>Rescisões Trabalhistas</v>
      </c>
      <c r="L16717" s="50" t="str">
        <f>VLOOKUP(K16717,'Base -Receita-Despesa'!$B:$AS,1,FALSE)</f>
        <v>Rescisões Trabalhistas</v>
      </c>
    </row>
    <row r="16718" spans="1:12" x14ac:dyDescent="0.3">
      <c r="A16718" s="82" t="str">
        <f t="shared" si="522"/>
        <v>2020</v>
      </c>
      <c r="B16718" s="260" t="s">
        <v>2228</v>
      </c>
      <c r="C16718" s="261" t="s">
        <v>138</v>
      </c>
      <c r="D16718" s="74" t="str">
        <f t="shared" si="523"/>
        <v>jan/2020</v>
      </c>
      <c r="E16718" s="264">
        <v>43844</v>
      </c>
      <c r="F16718" s="282" t="s">
        <v>3376</v>
      </c>
      <c r="G16718" s="282" t="s">
        <v>2229</v>
      </c>
      <c r="H16718" s="265" t="s">
        <v>3767</v>
      </c>
      <c r="I16718" s="265" t="s">
        <v>130</v>
      </c>
      <c r="J16718" s="266">
        <v>-9921.5400000000009</v>
      </c>
      <c r="K16718" s="83" t="str">
        <f>IFERROR(IFERROR(VLOOKUP(I16718,'DE-PARA'!B:D,3,0),VLOOKUP(I16718,'DE-PARA'!C:D,2,0)),"NÃO ENCONTRADO")</f>
        <v>Rescisões Trabalhistas</v>
      </c>
      <c r="L16718" s="50" t="str">
        <f>VLOOKUP(K16718,'Base -Receita-Despesa'!$B:$AS,1,FALSE)</f>
        <v>Rescisões Trabalhistas</v>
      </c>
    </row>
    <row r="16719" spans="1:12" x14ac:dyDescent="0.3">
      <c r="A16719" s="82" t="str">
        <f t="shared" si="522"/>
        <v>2020</v>
      </c>
      <c r="B16719" s="260" t="s">
        <v>2228</v>
      </c>
      <c r="C16719" s="261" t="s">
        <v>138</v>
      </c>
      <c r="D16719" s="74" t="str">
        <f t="shared" si="523"/>
        <v>jan/2020</v>
      </c>
      <c r="E16719" s="264">
        <v>43844</v>
      </c>
      <c r="F16719" s="282" t="s">
        <v>1070</v>
      </c>
      <c r="G16719" s="282" t="s">
        <v>2229</v>
      </c>
      <c r="H16719" s="265" t="s">
        <v>1071</v>
      </c>
      <c r="I16719" s="265" t="s">
        <v>2237</v>
      </c>
      <c r="J16719" s="266">
        <v>38469.31</v>
      </c>
      <c r="K16719" s="83" t="str">
        <f>IFERROR(IFERROR(VLOOKUP(I16719,'DE-PARA'!B:D,3,0),VLOOKUP(I16719,'DE-PARA'!C:D,2,0)),"NÃO ENCONTRADO")</f>
        <v>Entrada Conta Aplicação (+)</v>
      </c>
      <c r="L16719" s="50" t="str">
        <f>VLOOKUP(K16719,'Base -Receita-Despesa'!$B:$AS,1,FALSE)</f>
        <v>ENTRADA CONTA APLICAÇÃO (+)</v>
      </c>
    </row>
    <row r="16720" spans="1:12" x14ac:dyDescent="0.3">
      <c r="A16720" s="82" t="str">
        <f t="shared" si="522"/>
        <v>2020</v>
      </c>
      <c r="B16720" s="260" t="s">
        <v>2228</v>
      </c>
      <c r="C16720" s="261" t="s">
        <v>138</v>
      </c>
      <c r="D16720" s="74" t="str">
        <f t="shared" si="523"/>
        <v>jan/2020</v>
      </c>
      <c r="E16720" s="264">
        <v>43844</v>
      </c>
      <c r="F16720" s="282" t="s">
        <v>1261</v>
      </c>
      <c r="G16720" s="282" t="s">
        <v>2229</v>
      </c>
      <c r="H16720" s="265" t="s">
        <v>2250</v>
      </c>
      <c r="I16720" s="265" t="s">
        <v>135</v>
      </c>
      <c r="J16720" s="265">
        <v>-9.5</v>
      </c>
      <c r="K16720" s="83" t="str">
        <f>IFERROR(IFERROR(VLOOKUP(I16720,'DE-PARA'!B:D,3,0),VLOOKUP(I16720,'DE-PARA'!C:D,2,0)),"NÃO ENCONTRADO")</f>
        <v>Outras Saídas</v>
      </c>
      <c r="L16720" s="50" t="str">
        <f>VLOOKUP(K16720,'Base -Receita-Despesa'!$B:$AS,1,FALSE)</f>
        <v>Outras Saídas</v>
      </c>
    </row>
    <row r="16721" spans="1:12" x14ac:dyDescent="0.3">
      <c r="A16721" s="82" t="str">
        <f t="shared" si="522"/>
        <v>2020</v>
      </c>
      <c r="B16721" s="260" t="s">
        <v>2228</v>
      </c>
      <c r="C16721" s="261" t="s">
        <v>138</v>
      </c>
      <c r="D16721" s="74" t="str">
        <f t="shared" si="523"/>
        <v>jan/2020</v>
      </c>
      <c r="E16721" s="264">
        <v>43844</v>
      </c>
      <c r="F16721" s="282" t="s">
        <v>1261</v>
      </c>
      <c r="G16721" s="282" t="s">
        <v>2229</v>
      </c>
      <c r="H16721" s="265" t="s">
        <v>2250</v>
      </c>
      <c r="I16721" s="265" t="s">
        <v>135</v>
      </c>
      <c r="J16721" s="265">
        <v>-9.5</v>
      </c>
      <c r="K16721" s="83" t="str">
        <f>IFERROR(IFERROR(VLOOKUP(I16721,'DE-PARA'!B:D,3,0),VLOOKUP(I16721,'DE-PARA'!C:D,2,0)),"NÃO ENCONTRADO")</f>
        <v>Outras Saídas</v>
      </c>
      <c r="L16721" s="50" t="str">
        <f>VLOOKUP(K16721,'Base -Receita-Despesa'!$B:$AS,1,FALSE)</f>
        <v>Outras Saídas</v>
      </c>
    </row>
    <row r="16722" spans="1:12" x14ac:dyDescent="0.3">
      <c r="A16722" s="82" t="str">
        <f t="shared" si="522"/>
        <v>2020</v>
      </c>
      <c r="B16722" s="260" t="s">
        <v>2228</v>
      </c>
      <c r="C16722" s="261" t="s">
        <v>138</v>
      </c>
      <c r="D16722" s="74" t="str">
        <f t="shared" si="523"/>
        <v>jan/2020</v>
      </c>
      <c r="E16722" s="264">
        <v>43844</v>
      </c>
      <c r="F16722" s="282" t="s">
        <v>1261</v>
      </c>
      <c r="G16722" s="282" t="s">
        <v>2229</v>
      </c>
      <c r="H16722" s="265" t="s">
        <v>2250</v>
      </c>
      <c r="I16722" s="265" t="s">
        <v>135</v>
      </c>
      <c r="J16722" s="265">
        <v>-9.5</v>
      </c>
      <c r="K16722" s="83" t="str">
        <f>IFERROR(IFERROR(VLOOKUP(I16722,'DE-PARA'!B:D,3,0),VLOOKUP(I16722,'DE-PARA'!C:D,2,0)),"NÃO ENCONTRADO")</f>
        <v>Outras Saídas</v>
      </c>
      <c r="L16722" s="50" t="str">
        <f>VLOOKUP(K16722,'Base -Receita-Despesa'!$B:$AS,1,FALSE)</f>
        <v>Outras Saídas</v>
      </c>
    </row>
    <row r="16723" spans="1:12" x14ac:dyDescent="0.3">
      <c r="A16723" s="82" t="str">
        <f t="shared" si="522"/>
        <v>2020</v>
      </c>
      <c r="B16723" s="260" t="s">
        <v>2228</v>
      </c>
      <c r="C16723" s="261" t="s">
        <v>138</v>
      </c>
      <c r="D16723" s="74" t="str">
        <f t="shared" si="523"/>
        <v>jan/2020</v>
      </c>
      <c r="E16723" s="264">
        <v>43845</v>
      </c>
      <c r="F16723" s="282" t="s">
        <v>1261</v>
      </c>
      <c r="G16723" s="282" t="s">
        <v>2229</v>
      </c>
      <c r="H16723" s="265" t="s">
        <v>2338</v>
      </c>
      <c r="I16723" s="265" t="s">
        <v>135</v>
      </c>
      <c r="J16723" s="265">
        <v>-49.5</v>
      </c>
      <c r="K16723" s="83" t="str">
        <f>IFERROR(IFERROR(VLOOKUP(I16723,'DE-PARA'!B:D,3,0),VLOOKUP(I16723,'DE-PARA'!C:D,2,0)),"NÃO ENCONTRADO")</f>
        <v>Outras Saídas</v>
      </c>
      <c r="L16723" s="50" t="str">
        <f>VLOOKUP(K16723,'Base -Receita-Despesa'!$B:$AS,1,FALSE)</f>
        <v>Outras Saídas</v>
      </c>
    </row>
    <row r="16724" spans="1:12" x14ac:dyDescent="0.3">
      <c r="A16724" s="82" t="str">
        <f t="shared" si="522"/>
        <v>2020</v>
      </c>
      <c r="B16724" s="260" t="s">
        <v>2228</v>
      </c>
      <c r="C16724" s="261" t="s">
        <v>138</v>
      </c>
      <c r="D16724" s="74" t="str">
        <f t="shared" si="523"/>
        <v>jan/2020</v>
      </c>
      <c r="E16724" s="264">
        <v>43845</v>
      </c>
      <c r="F16724" s="282" t="s">
        <v>1070</v>
      </c>
      <c r="G16724" s="282" t="s">
        <v>2229</v>
      </c>
      <c r="H16724" s="265" t="s">
        <v>1071</v>
      </c>
      <c r="I16724" s="265" t="s">
        <v>2237</v>
      </c>
      <c r="J16724" s="265">
        <v>49.5</v>
      </c>
      <c r="K16724" s="83" t="str">
        <f>IFERROR(IFERROR(VLOOKUP(I16724,'DE-PARA'!B:D,3,0),VLOOKUP(I16724,'DE-PARA'!C:D,2,0)),"NÃO ENCONTRADO")</f>
        <v>Entrada Conta Aplicação (+)</v>
      </c>
      <c r="L16724" s="50" t="str">
        <f>VLOOKUP(K16724,'Base -Receita-Despesa'!$B:$AS,1,FALSE)</f>
        <v>ENTRADA CONTA APLICAÇÃO (+)</v>
      </c>
    </row>
    <row r="16725" spans="1:12" x14ac:dyDescent="0.3">
      <c r="A16725" s="82" t="str">
        <f t="shared" si="522"/>
        <v>2020</v>
      </c>
      <c r="B16725" s="260" t="s">
        <v>2228</v>
      </c>
      <c r="C16725" s="261" t="s">
        <v>138</v>
      </c>
      <c r="D16725" s="74" t="str">
        <f t="shared" si="523"/>
        <v>jan/2020</v>
      </c>
      <c r="E16725" s="264">
        <v>43846</v>
      </c>
      <c r="F16725" s="282" t="s">
        <v>4412</v>
      </c>
      <c r="G16725" s="282" t="s">
        <v>2229</v>
      </c>
      <c r="H16725" s="265" t="s">
        <v>4324</v>
      </c>
      <c r="I16725" s="265" t="s">
        <v>130</v>
      </c>
      <c r="J16725" s="266">
        <v>-2377.98</v>
      </c>
      <c r="K16725" s="83" t="str">
        <f>IFERROR(IFERROR(VLOOKUP(I16725,'DE-PARA'!B:D,3,0),VLOOKUP(I16725,'DE-PARA'!C:D,2,0)),"NÃO ENCONTRADO")</f>
        <v>Rescisões Trabalhistas</v>
      </c>
      <c r="L16725" s="50" t="str">
        <f>VLOOKUP(K16725,'Base -Receita-Despesa'!$B:$AS,1,FALSE)</f>
        <v>Rescisões Trabalhistas</v>
      </c>
    </row>
    <row r="16726" spans="1:12" x14ac:dyDescent="0.3">
      <c r="A16726" s="82" t="str">
        <f t="shared" si="522"/>
        <v>2020</v>
      </c>
      <c r="B16726" s="260" t="s">
        <v>2228</v>
      </c>
      <c r="C16726" s="261" t="s">
        <v>138</v>
      </c>
      <c r="D16726" s="74" t="str">
        <f t="shared" si="523"/>
        <v>jan/2020</v>
      </c>
      <c r="E16726" s="264">
        <v>43846</v>
      </c>
      <c r="F16726" s="282" t="s">
        <v>3376</v>
      </c>
      <c r="G16726" s="282" t="s">
        <v>2229</v>
      </c>
      <c r="H16726" s="265" t="s">
        <v>4324</v>
      </c>
      <c r="I16726" s="265" t="s">
        <v>130</v>
      </c>
      <c r="J16726" s="266">
        <v>-5127.7700000000004</v>
      </c>
      <c r="K16726" s="83" t="str">
        <f>IFERROR(IFERROR(VLOOKUP(I16726,'DE-PARA'!B:D,3,0),VLOOKUP(I16726,'DE-PARA'!C:D,2,0)),"NÃO ENCONTRADO")</f>
        <v>Rescisões Trabalhistas</v>
      </c>
      <c r="L16726" s="50" t="str">
        <f>VLOOKUP(K16726,'Base -Receita-Despesa'!$B:$AS,1,FALSE)</f>
        <v>Rescisões Trabalhistas</v>
      </c>
    </row>
    <row r="16727" spans="1:12" x14ac:dyDescent="0.3">
      <c r="A16727" s="82" t="str">
        <f t="shared" si="522"/>
        <v>2020</v>
      </c>
      <c r="B16727" s="260" t="s">
        <v>2228</v>
      </c>
      <c r="C16727" s="261" t="s">
        <v>138</v>
      </c>
      <c r="D16727" s="74" t="str">
        <f t="shared" si="523"/>
        <v>jan/2020</v>
      </c>
      <c r="E16727" s="264">
        <v>43846</v>
      </c>
      <c r="F16727" s="282" t="s">
        <v>3376</v>
      </c>
      <c r="G16727" s="282" t="s">
        <v>2229</v>
      </c>
      <c r="H16727" s="265" t="s">
        <v>2746</v>
      </c>
      <c r="I16727" s="265" t="s">
        <v>130</v>
      </c>
      <c r="J16727" s="266">
        <v>-3178.63</v>
      </c>
      <c r="K16727" s="83" t="str">
        <f>IFERROR(IFERROR(VLOOKUP(I16727,'DE-PARA'!B:D,3,0),VLOOKUP(I16727,'DE-PARA'!C:D,2,0)),"NÃO ENCONTRADO")</f>
        <v>Rescisões Trabalhistas</v>
      </c>
      <c r="L16727" s="50" t="str">
        <f>VLOOKUP(K16727,'Base -Receita-Despesa'!$B:$AS,1,FALSE)</f>
        <v>Rescisões Trabalhistas</v>
      </c>
    </row>
    <row r="16728" spans="1:12" x14ac:dyDescent="0.3">
      <c r="A16728" s="82" t="str">
        <f t="shared" si="522"/>
        <v>2020</v>
      </c>
      <c r="B16728" s="260" t="s">
        <v>2228</v>
      </c>
      <c r="C16728" s="261" t="s">
        <v>138</v>
      </c>
      <c r="D16728" s="74" t="str">
        <f t="shared" si="523"/>
        <v>jan/2020</v>
      </c>
      <c r="E16728" s="264">
        <v>43846</v>
      </c>
      <c r="F16728" s="282" t="s">
        <v>4412</v>
      </c>
      <c r="G16728" s="282" t="s">
        <v>2229</v>
      </c>
      <c r="H16728" s="265" t="s">
        <v>2746</v>
      </c>
      <c r="I16728" s="265" t="s">
        <v>130</v>
      </c>
      <c r="J16728" s="266">
        <v>-1678.23</v>
      </c>
      <c r="K16728" s="83" t="str">
        <f>IFERROR(IFERROR(VLOOKUP(I16728,'DE-PARA'!B:D,3,0),VLOOKUP(I16728,'DE-PARA'!C:D,2,0)),"NÃO ENCONTRADO")</f>
        <v>Rescisões Trabalhistas</v>
      </c>
      <c r="L16728" s="50" t="str">
        <f>VLOOKUP(K16728,'Base -Receita-Despesa'!$B:$AS,1,FALSE)</f>
        <v>Rescisões Trabalhistas</v>
      </c>
    </row>
    <row r="16729" spans="1:12" x14ac:dyDescent="0.3">
      <c r="A16729" s="82" t="str">
        <f t="shared" si="522"/>
        <v>2020</v>
      </c>
      <c r="B16729" s="260" t="s">
        <v>2228</v>
      </c>
      <c r="C16729" s="261" t="s">
        <v>138</v>
      </c>
      <c r="D16729" s="74" t="str">
        <f t="shared" si="523"/>
        <v>jan/2020</v>
      </c>
      <c r="E16729" s="264">
        <v>43846</v>
      </c>
      <c r="F16729" s="282" t="s">
        <v>4412</v>
      </c>
      <c r="G16729" s="282" t="s">
        <v>2229</v>
      </c>
      <c r="H16729" s="265" t="s">
        <v>5094</v>
      </c>
      <c r="I16729" s="265" t="s">
        <v>130</v>
      </c>
      <c r="J16729" s="266">
        <v>-1614.2</v>
      </c>
      <c r="K16729" s="83" t="str">
        <f>IFERROR(IFERROR(VLOOKUP(I16729,'DE-PARA'!B:D,3,0),VLOOKUP(I16729,'DE-PARA'!C:D,2,0)),"NÃO ENCONTRADO")</f>
        <v>Rescisões Trabalhistas</v>
      </c>
      <c r="L16729" s="50" t="str">
        <f>VLOOKUP(K16729,'Base -Receita-Despesa'!$B:$AS,1,FALSE)</f>
        <v>Rescisões Trabalhistas</v>
      </c>
    </row>
    <row r="16730" spans="1:12" x14ac:dyDescent="0.3">
      <c r="A16730" s="82" t="str">
        <f t="shared" si="522"/>
        <v>2020</v>
      </c>
      <c r="B16730" s="260" t="s">
        <v>2228</v>
      </c>
      <c r="C16730" s="261" t="s">
        <v>138</v>
      </c>
      <c r="D16730" s="74" t="str">
        <f t="shared" si="523"/>
        <v>jan/2020</v>
      </c>
      <c r="E16730" s="264">
        <v>43846</v>
      </c>
      <c r="F16730" s="282" t="s">
        <v>4412</v>
      </c>
      <c r="G16730" s="282" t="s">
        <v>2229</v>
      </c>
      <c r="H16730" s="265" t="s">
        <v>5096</v>
      </c>
      <c r="I16730" s="265" t="s">
        <v>130</v>
      </c>
      <c r="J16730" s="266">
        <v>-2663.1</v>
      </c>
      <c r="K16730" s="83" t="str">
        <f>IFERROR(IFERROR(VLOOKUP(I16730,'DE-PARA'!B:D,3,0),VLOOKUP(I16730,'DE-PARA'!C:D,2,0)),"NÃO ENCONTRADO")</f>
        <v>Rescisões Trabalhistas</v>
      </c>
      <c r="L16730" s="50" t="str">
        <f>VLOOKUP(K16730,'Base -Receita-Despesa'!$B:$AS,1,FALSE)</f>
        <v>Rescisões Trabalhistas</v>
      </c>
    </row>
    <row r="16731" spans="1:12" x14ac:dyDescent="0.3">
      <c r="A16731" s="82" t="str">
        <f t="shared" si="522"/>
        <v>2020</v>
      </c>
      <c r="B16731" s="260" t="s">
        <v>2228</v>
      </c>
      <c r="C16731" s="261" t="s">
        <v>138</v>
      </c>
      <c r="D16731" s="74" t="str">
        <f t="shared" si="523"/>
        <v>jan/2020</v>
      </c>
      <c r="E16731" s="264">
        <v>43846</v>
      </c>
      <c r="F16731" s="282" t="s">
        <v>3376</v>
      </c>
      <c r="G16731" s="282" t="s">
        <v>2229</v>
      </c>
      <c r="H16731" s="265" t="s">
        <v>5096</v>
      </c>
      <c r="I16731" s="265" t="s">
        <v>130</v>
      </c>
      <c r="J16731" s="266">
        <v>-5619.29</v>
      </c>
      <c r="K16731" s="83" t="str">
        <f>IFERROR(IFERROR(VLOOKUP(I16731,'DE-PARA'!B:D,3,0),VLOOKUP(I16731,'DE-PARA'!C:D,2,0)),"NÃO ENCONTRADO")</f>
        <v>Rescisões Trabalhistas</v>
      </c>
      <c r="L16731" s="50" t="str">
        <f>VLOOKUP(K16731,'Base -Receita-Despesa'!$B:$AS,1,FALSE)</f>
        <v>Rescisões Trabalhistas</v>
      </c>
    </row>
    <row r="16732" spans="1:12" x14ac:dyDescent="0.3">
      <c r="A16732" s="82" t="str">
        <f t="shared" si="522"/>
        <v>2020</v>
      </c>
      <c r="B16732" s="260" t="s">
        <v>2228</v>
      </c>
      <c r="C16732" s="261" t="s">
        <v>138</v>
      </c>
      <c r="D16732" s="74" t="str">
        <f t="shared" si="523"/>
        <v>jan/2020</v>
      </c>
      <c r="E16732" s="264">
        <v>43846</v>
      </c>
      <c r="F16732" s="282" t="s">
        <v>1070</v>
      </c>
      <c r="G16732" s="282" t="s">
        <v>2229</v>
      </c>
      <c r="H16732" s="265" t="s">
        <v>1071</v>
      </c>
      <c r="I16732" s="265" t="s">
        <v>2237</v>
      </c>
      <c r="J16732" s="266">
        <v>28304.77</v>
      </c>
      <c r="K16732" s="83" t="str">
        <f>IFERROR(IFERROR(VLOOKUP(I16732,'DE-PARA'!B:D,3,0),VLOOKUP(I16732,'DE-PARA'!C:D,2,0)),"NÃO ENCONTRADO")</f>
        <v>Entrada Conta Aplicação (+)</v>
      </c>
      <c r="L16732" s="50" t="str">
        <f>VLOOKUP(K16732,'Base -Receita-Despesa'!$B:$AS,1,FALSE)</f>
        <v>ENTRADA CONTA APLICAÇÃO (+)</v>
      </c>
    </row>
    <row r="16733" spans="1:12" x14ac:dyDescent="0.3">
      <c r="A16733" s="82" t="str">
        <f t="shared" si="522"/>
        <v>2020</v>
      </c>
      <c r="B16733" s="260" t="s">
        <v>2228</v>
      </c>
      <c r="C16733" s="261" t="s">
        <v>138</v>
      </c>
      <c r="D16733" s="74" t="str">
        <f t="shared" si="523"/>
        <v>jan/2020</v>
      </c>
      <c r="E16733" s="264">
        <v>43846</v>
      </c>
      <c r="F16733" s="282" t="s">
        <v>1261</v>
      </c>
      <c r="G16733" s="282" t="s">
        <v>2229</v>
      </c>
      <c r="H16733" s="265" t="s">
        <v>2250</v>
      </c>
      <c r="I16733" s="265" t="s">
        <v>135</v>
      </c>
      <c r="J16733" s="265">
        <v>-9.5</v>
      </c>
      <c r="K16733" s="83" t="str">
        <f>IFERROR(IFERROR(VLOOKUP(I16733,'DE-PARA'!B:D,3,0),VLOOKUP(I16733,'DE-PARA'!C:D,2,0)),"NÃO ENCONTRADO")</f>
        <v>Outras Saídas</v>
      </c>
      <c r="L16733" s="50" t="str">
        <f>VLOOKUP(K16733,'Base -Receita-Despesa'!$B:$AS,1,FALSE)</f>
        <v>Outras Saídas</v>
      </c>
    </row>
    <row r="16734" spans="1:12" x14ac:dyDescent="0.3">
      <c r="A16734" s="82" t="str">
        <f t="shared" si="522"/>
        <v>2020</v>
      </c>
      <c r="B16734" s="260" t="s">
        <v>2228</v>
      </c>
      <c r="C16734" s="261" t="s">
        <v>138</v>
      </c>
      <c r="D16734" s="74" t="str">
        <f t="shared" si="523"/>
        <v>jan/2020</v>
      </c>
      <c r="E16734" s="264">
        <v>43846</v>
      </c>
      <c r="F16734" s="282" t="s">
        <v>3376</v>
      </c>
      <c r="G16734" s="282" t="s">
        <v>2229</v>
      </c>
      <c r="H16734" s="265" t="s">
        <v>5097</v>
      </c>
      <c r="I16734" s="265" t="s">
        <v>130</v>
      </c>
      <c r="J16734" s="266">
        <v>-4325.5600000000004</v>
      </c>
      <c r="K16734" s="83" t="str">
        <f>IFERROR(IFERROR(VLOOKUP(I16734,'DE-PARA'!B:D,3,0),VLOOKUP(I16734,'DE-PARA'!C:D,2,0)),"NÃO ENCONTRADO")</f>
        <v>Rescisões Trabalhistas</v>
      </c>
      <c r="L16734" s="50" t="str">
        <f>VLOOKUP(K16734,'Base -Receita-Despesa'!$B:$AS,1,FALSE)</f>
        <v>Rescisões Trabalhistas</v>
      </c>
    </row>
    <row r="16735" spans="1:12" x14ac:dyDescent="0.3">
      <c r="A16735" s="82" t="str">
        <f t="shared" si="522"/>
        <v>2020</v>
      </c>
      <c r="B16735" s="260" t="s">
        <v>2228</v>
      </c>
      <c r="C16735" s="261" t="s">
        <v>138</v>
      </c>
      <c r="D16735" s="74" t="str">
        <f t="shared" si="523"/>
        <v>jan/2020</v>
      </c>
      <c r="E16735" s="264">
        <v>43846</v>
      </c>
      <c r="F16735" s="282" t="s">
        <v>4412</v>
      </c>
      <c r="G16735" s="282" t="s">
        <v>2229</v>
      </c>
      <c r="H16735" s="265" t="s">
        <v>5097</v>
      </c>
      <c r="I16735" s="265" t="s">
        <v>130</v>
      </c>
      <c r="J16735" s="266">
        <v>-1710.51</v>
      </c>
      <c r="K16735" s="83" t="str">
        <f>IFERROR(IFERROR(VLOOKUP(I16735,'DE-PARA'!B:D,3,0),VLOOKUP(I16735,'DE-PARA'!C:D,2,0)),"NÃO ENCONTRADO")</f>
        <v>Rescisões Trabalhistas</v>
      </c>
      <c r="L16735" s="50" t="str">
        <f>VLOOKUP(K16735,'Base -Receita-Despesa'!$B:$AS,1,FALSE)</f>
        <v>Rescisões Trabalhistas</v>
      </c>
    </row>
    <row r="16736" spans="1:12" x14ac:dyDescent="0.3">
      <c r="A16736" s="82" t="str">
        <f t="shared" si="522"/>
        <v>2020</v>
      </c>
      <c r="B16736" s="260" t="s">
        <v>2228</v>
      </c>
      <c r="C16736" s="261" t="s">
        <v>138</v>
      </c>
      <c r="D16736" s="74" t="str">
        <f t="shared" si="523"/>
        <v>jan/2020</v>
      </c>
      <c r="E16736" s="264">
        <v>43847</v>
      </c>
      <c r="F16736" s="315" t="s">
        <v>4622</v>
      </c>
      <c r="G16736" s="315" t="s">
        <v>2229</v>
      </c>
      <c r="H16736" s="280" t="s">
        <v>5059</v>
      </c>
      <c r="I16736" s="280" t="s">
        <v>194</v>
      </c>
      <c r="J16736" s="266">
        <v>-2584</v>
      </c>
      <c r="K16736" s="83" t="str">
        <f>IFERROR(IFERROR(VLOOKUP(I16736,'DE-PARA'!B:D,3,0),VLOOKUP(I16736,'DE-PARA'!C:D,2,0)),"NÃO ENCONTRADO")</f>
        <v>Encargos sobre Folha de Pagamento</v>
      </c>
      <c r="L16736" s="50" t="str">
        <f>VLOOKUP(K16736,'Base -Receita-Despesa'!$B:$AS,1,FALSE)</f>
        <v>Encargos sobre Folha de Pagamento</v>
      </c>
    </row>
    <row r="16737" spans="1:12" x14ac:dyDescent="0.3">
      <c r="A16737" s="82" t="str">
        <f t="shared" si="522"/>
        <v>2020</v>
      </c>
      <c r="B16737" s="260" t="s">
        <v>2228</v>
      </c>
      <c r="C16737" s="261" t="s">
        <v>138</v>
      </c>
      <c r="D16737" s="74" t="str">
        <f t="shared" si="523"/>
        <v>jan/2020</v>
      </c>
      <c r="E16737" s="264">
        <v>43847</v>
      </c>
      <c r="F16737" s="315" t="s">
        <v>5098</v>
      </c>
      <c r="G16737" s="282" t="s">
        <v>2284</v>
      </c>
      <c r="H16737" s="265" t="s">
        <v>2654</v>
      </c>
      <c r="I16737" s="265" t="s">
        <v>120</v>
      </c>
      <c r="J16737" s="270">
        <v>-78.03</v>
      </c>
      <c r="K16737" s="83" t="str">
        <f>IFERROR(IFERROR(VLOOKUP(I16737,'DE-PARA'!B:D,3,0),VLOOKUP(I16737,'DE-PARA'!C:D,2,0)),"NÃO ENCONTRADO")</f>
        <v>Serviços</v>
      </c>
      <c r="L16737" s="50" t="str">
        <f>VLOOKUP(K16737,'Base -Receita-Despesa'!$B:$AS,1,FALSE)</f>
        <v>Serviços</v>
      </c>
    </row>
    <row r="16738" spans="1:12" x14ac:dyDescent="0.3">
      <c r="A16738" s="82" t="str">
        <f t="shared" si="522"/>
        <v>2020</v>
      </c>
      <c r="B16738" s="260" t="s">
        <v>2228</v>
      </c>
      <c r="C16738" s="261" t="s">
        <v>138</v>
      </c>
      <c r="D16738" s="74" t="str">
        <f t="shared" si="523"/>
        <v>jan/2020</v>
      </c>
      <c r="E16738" s="264">
        <v>43847</v>
      </c>
      <c r="F16738" s="282" t="s">
        <v>4412</v>
      </c>
      <c r="G16738" s="282" t="s">
        <v>2229</v>
      </c>
      <c r="H16738" s="280" t="s">
        <v>2417</v>
      </c>
      <c r="I16738" s="265" t="s">
        <v>130</v>
      </c>
      <c r="J16738" s="266">
        <v>-3138.05</v>
      </c>
      <c r="K16738" s="83" t="str">
        <f>IFERROR(IFERROR(VLOOKUP(I16738,'DE-PARA'!B:D,3,0),VLOOKUP(I16738,'DE-PARA'!C:D,2,0)),"NÃO ENCONTRADO")</f>
        <v>Rescisões Trabalhistas</v>
      </c>
      <c r="L16738" s="50" t="str">
        <f>VLOOKUP(K16738,'Base -Receita-Despesa'!$B:$AS,1,FALSE)</f>
        <v>Rescisões Trabalhistas</v>
      </c>
    </row>
    <row r="16739" spans="1:12" x14ac:dyDescent="0.3">
      <c r="A16739" s="82" t="str">
        <f t="shared" si="522"/>
        <v>2020</v>
      </c>
      <c r="B16739" s="260" t="s">
        <v>2228</v>
      </c>
      <c r="C16739" s="261" t="s">
        <v>138</v>
      </c>
      <c r="D16739" s="74" t="str">
        <f t="shared" si="523"/>
        <v>jan/2020</v>
      </c>
      <c r="E16739" s="264">
        <v>43847</v>
      </c>
      <c r="F16739" s="282" t="s">
        <v>3376</v>
      </c>
      <c r="G16739" s="282" t="s">
        <v>2229</v>
      </c>
      <c r="H16739" s="265" t="s">
        <v>2417</v>
      </c>
      <c r="I16739" s="265" t="s">
        <v>130</v>
      </c>
      <c r="J16739" s="266">
        <v>-10116.77</v>
      </c>
      <c r="K16739" s="83" t="str">
        <f>IFERROR(IFERROR(VLOOKUP(I16739,'DE-PARA'!B:D,3,0),VLOOKUP(I16739,'DE-PARA'!C:D,2,0)),"NÃO ENCONTRADO")</f>
        <v>Rescisões Trabalhistas</v>
      </c>
      <c r="L16739" s="50" t="str">
        <f>VLOOKUP(K16739,'Base -Receita-Despesa'!$B:$AS,1,FALSE)</f>
        <v>Rescisões Trabalhistas</v>
      </c>
    </row>
    <row r="16740" spans="1:12" x14ac:dyDescent="0.3">
      <c r="A16740" s="82" t="str">
        <f t="shared" si="522"/>
        <v>2020</v>
      </c>
      <c r="B16740" s="260" t="s">
        <v>2228</v>
      </c>
      <c r="C16740" s="261" t="s">
        <v>138</v>
      </c>
      <c r="D16740" s="74" t="str">
        <f t="shared" si="523"/>
        <v>jan/2020</v>
      </c>
      <c r="E16740" s="264">
        <v>43847</v>
      </c>
      <c r="F16740" s="315" t="s">
        <v>3975</v>
      </c>
      <c r="G16740" s="282" t="s">
        <v>2330</v>
      </c>
      <c r="H16740" s="265" t="s">
        <v>4753</v>
      </c>
      <c r="I16740" s="265" t="s">
        <v>2176</v>
      </c>
      <c r="J16740" s="275">
        <v>-18679.36</v>
      </c>
      <c r="K16740" s="83" t="str">
        <f>IFERROR(IFERROR(VLOOKUP(I16740,'DE-PARA'!B:D,3,0),VLOOKUP(I16740,'DE-PARA'!C:D,2,0)),"NÃO ENCONTRADO")</f>
        <v>Pessoal</v>
      </c>
      <c r="L16740" s="50" t="str">
        <f>VLOOKUP(K16740,'Base -Receita-Despesa'!$B:$AS,1,FALSE)</f>
        <v>Pessoal</v>
      </c>
    </row>
    <row r="16741" spans="1:12" x14ac:dyDescent="0.3">
      <c r="A16741" s="82" t="str">
        <f t="shared" si="522"/>
        <v>2020</v>
      </c>
      <c r="B16741" s="260" t="s">
        <v>2228</v>
      </c>
      <c r="C16741" s="261" t="s">
        <v>138</v>
      </c>
      <c r="D16741" s="74" t="str">
        <f t="shared" si="523"/>
        <v>jan/2020</v>
      </c>
      <c r="E16741" s="264">
        <v>43847</v>
      </c>
      <c r="F16741" s="315" t="s">
        <v>3964</v>
      </c>
      <c r="G16741" s="282" t="s">
        <v>4022</v>
      </c>
      <c r="H16741" s="265" t="s">
        <v>4753</v>
      </c>
      <c r="I16741" s="265" t="s">
        <v>2176</v>
      </c>
      <c r="J16741" s="275">
        <v>-6599.47</v>
      </c>
      <c r="K16741" s="83" t="str">
        <f>IFERROR(IFERROR(VLOOKUP(I16741,'DE-PARA'!B:D,3,0),VLOOKUP(I16741,'DE-PARA'!C:D,2,0)),"NÃO ENCONTRADO")</f>
        <v>Pessoal</v>
      </c>
      <c r="L16741" s="50" t="str">
        <f>VLOOKUP(K16741,'Base -Receita-Despesa'!$B:$AS,1,FALSE)</f>
        <v>Pessoal</v>
      </c>
    </row>
    <row r="16742" spans="1:12" x14ac:dyDescent="0.3">
      <c r="A16742" s="82" t="str">
        <f t="shared" si="522"/>
        <v>2020</v>
      </c>
      <c r="B16742" s="260" t="s">
        <v>2228</v>
      </c>
      <c r="C16742" s="261" t="s">
        <v>138</v>
      </c>
      <c r="D16742" s="74" t="str">
        <f t="shared" si="523"/>
        <v>jan/2020</v>
      </c>
      <c r="E16742" s="264">
        <v>43847</v>
      </c>
      <c r="F16742" s="315" t="s">
        <v>3974</v>
      </c>
      <c r="G16742" s="282" t="s">
        <v>2281</v>
      </c>
      <c r="H16742" s="265" t="s">
        <v>4753</v>
      </c>
      <c r="I16742" s="265" t="s">
        <v>2176</v>
      </c>
      <c r="J16742" s="270">
        <v>-422.51</v>
      </c>
      <c r="K16742" s="83" t="str">
        <f>IFERROR(IFERROR(VLOOKUP(I16742,'DE-PARA'!B:D,3,0),VLOOKUP(I16742,'DE-PARA'!C:D,2,0)),"NÃO ENCONTRADO")</f>
        <v>Pessoal</v>
      </c>
      <c r="L16742" s="50" t="str">
        <f>VLOOKUP(K16742,'Base -Receita-Despesa'!$B:$AS,1,FALSE)</f>
        <v>Pessoal</v>
      </c>
    </row>
    <row r="16743" spans="1:12" x14ac:dyDescent="0.3">
      <c r="A16743" s="82" t="str">
        <f t="shared" si="522"/>
        <v>2020</v>
      </c>
      <c r="B16743" s="260" t="s">
        <v>2228</v>
      </c>
      <c r="C16743" s="261" t="s">
        <v>138</v>
      </c>
      <c r="D16743" s="74" t="str">
        <f t="shared" si="523"/>
        <v>jan/2020</v>
      </c>
      <c r="E16743" s="264">
        <v>43847</v>
      </c>
      <c r="F16743" s="315" t="s">
        <v>5099</v>
      </c>
      <c r="G16743" s="282" t="s">
        <v>5100</v>
      </c>
      <c r="H16743" s="265" t="s">
        <v>4753</v>
      </c>
      <c r="I16743" s="265" t="s">
        <v>2176</v>
      </c>
      <c r="J16743" s="270">
        <v>-924.42</v>
      </c>
      <c r="K16743" s="83" t="str">
        <f>IFERROR(IFERROR(VLOOKUP(I16743,'DE-PARA'!B:D,3,0),VLOOKUP(I16743,'DE-PARA'!C:D,2,0)),"NÃO ENCONTRADO")</f>
        <v>Pessoal</v>
      </c>
      <c r="L16743" s="50" t="str">
        <f>VLOOKUP(K16743,'Base -Receita-Despesa'!$B:$AS,1,FALSE)</f>
        <v>Pessoal</v>
      </c>
    </row>
    <row r="16744" spans="1:12" x14ac:dyDescent="0.3">
      <c r="A16744" s="82" t="str">
        <f t="shared" si="522"/>
        <v>2020</v>
      </c>
      <c r="B16744" s="260" t="s">
        <v>2228</v>
      </c>
      <c r="C16744" s="261" t="s">
        <v>138</v>
      </c>
      <c r="D16744" s="74" t="str">
        <f t="shared" si="523"/>
        <v>jan/2020</v>
      </c>
      <c r="E16744" s="264">
        <v>43847</v>
      </c>
      <c r="F16744" s="315" t="s">
        <v>3081</v>
      </c>
      <c r="G16744" s="282" t="s">
        <v>5101</v>
      </c>
      <c r="H16744" s="265" t="s">
        <v>4753</v>
      </c>
      <c r="I16744" s="265" t="s">
        <v>2176</v>
      </c>
      <c r="J16744" s="275">
        <v>-18667.759999999998</v>
      </c>
      <c r="K16744" s="83" t="str">
        <f>IFERROR(IFERROR(VLOOKUP(I16744,'DE-PARA'!B:D,3,0),VLOOKUP(I16744,'DE-PARA'!C:D,2,0)),"NÃO ENCONTRADO")</f>
        <v>Pessoal</v>
      </c>
      <c r="L16744" s="50" t="str">
        <f>VLOOKUP(K16744,'Base -Receita-Despesa'!$B:$AS,1,FALSE)</f>
        <v>Pessoal</v>
      </c>
    </row>
    <row r="16745" spans="1:12" x14ac:dyDescent="0.3">
      <c r="A16745" s="82" t="str">
        <f t="shared" si="522"/>
        <v>2020</v>
      </c>
      <c r="B16745" s="260" t="s">
        <v>2228</v>
      </c>
      <c r="C16745" s="261" t="s">
        <v>138</v>
      </c>
      <c r="D16745" s="74" t="str">
        <f t="shared" si="523"/>
        <v>jan/2020</v>
      </c>
      <c r="E16745" s="264">
        <v>43847</v>
      </c>
      <c r="F16745" s="315" t="s">
        <v>3083</v>
      </c>
      <c r="G16745" s="282" t="s">
        <v>5102</v>
      </c>
      <c r="H16745" s="265" t="s">
        <v>4753</v>
      </c>
      <c r="I16745" s="265" t="s">
        <v>2176</v>
      </c>
      <c r="J16745" s="275">
        <v>-9250.07</v>
      </c>
      <c r="K16745" s="83" t="str">
        <f>IFERROR(IFERROR(VLOOKUP(I16745,'DE-PARA'!B:D,3,0),VLOOKUP(I16745,'DE-PARA'!C:D,2,0)),"NÃO ENCONTRADO")</f>
        <v>Pessoal</v>
      </c>
      <c r="L16745" s="50" t="str">
        <f>VLOOKUP(K16745,'Base -Receita-Despesa'!$B:$AS,1,FALSE)</f>
        <v>Pessoal</v>
      </c>
    </row>
    <row r="16746" spans="1:12" x14ac:dyDescent="0.3">
      <c r="A16746" s="82" t="str">
        <f t="shared" ref="A16746:A16809" si="524">IF(K16746="NÃO ENCONTRADO",0,RIGHT(D16746,4))</f>
        <v>2020</v>
      </c>
      <c r="B16746" s="260" t="s">
        <v>2228</v>
      </c>
      <c r="C16746" s="261" t="s">
        <v>138</v>
      </c>
      <c r="D16746" s="74" t="str">
        <f t="shared" si="523"/>
        <v>jan/2020</v>
      </c>
      <c r="E16746" s="264">
        <v>43847</v>
      </c>
      <c r="F16746" s="315" t="s">
        <v>3082</v>
      </c>
      <c r="G16746" s="282" t="s">
        <v>5103</v>
      </c>
      <c r="H16746" s="265" t="s">
        <v>4753</v>
      </c>
      <c r="I16746" s="265" t="s">
        <v>2176</v>
      </c>
      <c r="J16746" s="270">
        <v>-422.96</v>
      </c>
      <c r="K16746" s="83" t="str">
        <f>IFERROR(IFERROR(VLOOKUP(I16746,'DE-PARA'!B:D,3,0),VLOOKUP(I16746,'DE-PARA'!C:D,2,0)),"NÃO ENCONTRADO")</f>
        <v>Pessoal</v>
      </c>
      <c r="L16746" s="50" t="str">
        <f>VLOOKUP(K16746,'Base -Receita-Despesa'!$B:$AS,1,FALSE)</f>
        <v>Pessoal</v>
      </c>
    </row>
    <row r="16747" spans="1:12" x14ac:dyDescent="0.3">
      <c r="A16747" s="82" t="str">
        <f t="shared" si="524"/>
        <v>2020</v>
      </c>
      <c r="B16747" s="260" t="s">
        <v>2228</v>
      </c>
      <c r="C16747" s="261" t="s">
        <v>138</v>
      </c>
      <c r="D16747" s="74" t="str">
        <f t="shared" si="523"/>
        <v>jan/2020</v>
      </c>
      <c r="E16747" s="264">
        <v>43847</v>
      </c>
      <c r="F16747" s="315" t="s">
        <v>3182</v>
      </c>
      <c r="G16747" s="282" t="s">
        <v>5104</v>
      </c>
      <c r="H16747" s="265" t="s">
        <v>4753</v>
      </c>
      <c r="I16747" s="265" t="s">
        <v>2176</v>
      </c>
      <c r="J16747" s="270">
        <v>-925.54</v>
      </c>
      <c r="K16747" s="83" t="str">
        <f>IFERROR(IFERROR(VLOOKUP(I16747,'DE-PARA'!B:D,3,0),VLOOKUP(I16747,'DE-PARA'!C:D,2,0)),"NÃO ENCONTRADO")</f>
        <v>Pessoal</v>
      </c>
      <c r="L16747" s="50" t="str">
        <f>VLOOKUP(K16747,'Base -Receita-Despesa'!$B:$AS,1,FALSE)</f>
        <v>Pessoal</v>
      </c>
    </row>
    <row r="16748" spans="1:12" x14ac:dyDescent="0.3">
      <c r="A16748" s="82" t="str">
        <f t="shared" si="524"/>
        <v>2020</v>
      </c>
      <c r="B16748" s="260" t="s">
        <v>2228</v>
      </c>
      <c r="C16748" s="261" t="s">
        <v>138</v>
      </c>
      <c r="D16748" s="74" t="str">
        <f t="shared" si="523"/>
        <v>jan/2020</v>
      </c>
      <c r="E16748" s="264">
        <v>43847</v>
      </c>
      <c r="F16748" s="282" t="s">
        <v>5105</v>
      </c>
      <c r="G16748" s="282" t="s">
        <v>2229</v>
      </c>
      <c r="H16748" s="265" t="s">
        <v>4753</v>
      </c>
      <c r="I16748" s="265" t="s">
        <v>2176</v>
      </c>
      <c r="J16748" s="266">
        <v>-8740</v>
      </c>
      <c r="K16748" s="83" t="str">
        <f>IFERROR(IFERROR(VLOOKUP(I16748,'DE-PARA'!B:D,3,0),VLOOKUP(I16748,'DE-PARA'!C:D,2,0)),"NÃO ENCONTRADO")</f>
        <v>Pessoal</v>
      </c>
      <c r="L16748" s="50" t="str">
        <f>VLOOKUP(K16748,'Base -Receita-Despesa'!$B:$AS,1,FALSE)</f>
        <v>Pessoal</v>
      </c>
    </row>
    <row r="16749" spans="1:12" x14ac:dyDescent="0.3">
      <c r="A16749" s="82" t="str">
        <f t="shared" si="524"/>
        <v>2020</v>
      </c>
      <c r="B16749" s="260" t="s">
        <v>2228</v>
      </c>
      <c r="C16749" s="261" t="s">
        <v>138</v>
      </c>
      <c r="D16749" s="74" t="str">
        <f t="shared" si="523"/>
        <v>jan/2020</v>
      </c>
      <c r="E16749" s="264">
        <v>43847</v>
      </c>
      <c r="F16749" s="282" t="s">
        <v>4542</v>
      </c>
      <c r="G16749" s="282" t="s">
        <v>2229</v>
      </c>
      <c r="H16749" s="265" t="s">
        <v>5106</v>
      </c>
      <c r="I16749" s="265" t="s">
        <v>194</v>
      </c>
      <c r="J16749" s="266">
        <v>-7527.41</v>
      </c>
      <c r="K16749" s="83" t="str">
        <f>IFERROR(IFERROR(VLOOKUP(I16749,'DE-PARA'!B:D,3,0),VLOOKUP(I16749,'DE-PARA'!C:D,2,0)),"NÃO ENCONTRADO")</f>
        <v>Encargos sobre Folha de Pagamento</v>
      </c>
      <c r="L16749" s="50" t="str">
        <f>VLOOKUP(K16749,'Base -Receita-Despesa'!$B:$AS,1,FALSE)</f>
        <v>Encargos sobre Folha de Pagamento</v>
      </c>
    </row>
    <row r="16750" spans="1:12" x14ac:dyDescent="0.3">
      <c r="A16750" s="82" t="str">
        <f t="shared" si="524"/>
        <v>2020</v>
      </c>
      <c r="B16750" s="260" t="s">
        <v>2228</v>
      </c>
      <c r="C16750" s="261" t="s">
        <v>138</v>
      </c>
      <c r="D16750" s="74" t="str">
        <f t="shared" si="523"/>
        <v>jan/2020</v>
      </c>
      <c r="E16750" s="264">
        <v>43847</v>
      </c>
      <c r="F16750" s="315" t="s">
        <v>5107</v>
      </c>
      <c r="G16750" s="282" t="s">
        <v>5108</v>
      </c>
      <c r="H16750" s="265" t="s">
        <v>2370</v>
      </c>
      <c r="I16750" s="265" t="s">
        <v>145</v>
      </c>
      <c r="J16750" s="270">
        <v>-247.57</v>
      </c>
      <c r="K16750" s="83" t="str">
        <f>IFERROR(IFERROR(VLOOKUP(I16750,'DE-PARA'!B:D,3,0),VLOOKUP(I16750,'DE-PARA'!C:D,2,0)),"NÃO ENCONTRADO")</f>
        <v>Serviços</v>
      </c>
      <c r="L16750" s="50" t="str">
        <f>VLOOKUP(K16750,'Base -Receita-Despesa'!$B:$AS,1,FALSE)</f>
        <v>Serviços</v>
      </c>
    </row>
    <row r="16751" spans="1:12" x14ac:dyDescent="0.3">
      <c r="A16751" s="82" t="str">
        <f t="shared" si="524"/>
        <v>2020</v>
      </c>
      <c r="B16751" s="260" t="s">
        <v>2228</v>
      </c>
      <c r="C16751" s="261" t="s">
        <v>138</v>
      </c>
      <c r="D16751" s="74" t="str">
        <f t="shared" si="523"/>
        <v>jan/2020</v>
      </c>
      <c r="E16751" s="264">
        <v>43847</v>
      </c>
      <c r="F16751" s="315" t="s">
        <v>5109</v>
      </c>
      <c r="G16751" s="282" t="s">
        <v>5110</v>
      </c>
      <c r="H16751" s="265" t="s">
        <v>257</v>
      </c>
      <c r="I16751" s="265" t="s">
        <v>145</v>
      </c>
      <c r="J16751" s="270">
        <v>-45.26</v>
      </c>
      <c r="K16751" s="83" t="str">
        <f>IFERROR(IFERROR(VLOOKUP(I16751,'DE-PARA'!B:D,3,0),VLOOKUP(I16751,'DE-PARA'!C:D,2,0)),"NÃO ENCONTRADO")</f>
        <v>Serviços</v>
      </c>
      <c r="L16751" s="50" t="str">
        <f>VLOOKUP(K16751,'Base -Receita-Despesa'!$B:$AS,1,FALSE)</f>
        <v>Serviços</v>
      </c>
    </row>
    <row r="16752" spans="1:12" x14ac:dyDescent="0.3">
      <c r="A16752" s="82" t="str">
        <f t="shared" si="524"/>
        <v>2020</v>
      </c>
      <c r="B16752" s="260" t="s">
        <v>2228</v>
      </c>
      <c r="C16752" s="261" t="s">
        <v>138</v>
      </c>
      <c r="D16752" s="74" t="str">
        <f t="shared" si="523"/>
        <v>jan/2020</v>
      </c>
      <c r="E16752" s="264">
        <v>43847</v>
      </c>
      <c r="F16752" s="282" t="s">
        <v>1070</v>
      </c>
      <c r="G16752" s="282" t="s">
        <v>2229</v>
      </c>
      <c r="H16752" s="265" t="s">
        <v>1071</v>
      </c>
      <c r="I16752" s="265" t="s">
        <v>2237</v>
      </c>
      <c r="J16752" s="266">
        <v>122014.81</v>
      </c>
      <c r="K16752" s="83" t="str">
        <f>IFERROR(IFERROR(VLOOKUP(I16752,'DE-PARA'!B:D,3,0),VLOOKUP(I16752,'DE-PARA'!C:D,2,0)),"NÃO ENCONTRADO")</f>
        <v>Entrada Conta Aplicação (+)</v>
      </c>
      <c r="L16752" s="50" t="str">
        <f>VLOOKUP(K16752,'Base -Receita-Despesa'!$B:$AS,1,FALSE)</f>
        <v>ENTRADA CONTA APLICAÇÃO (+)</v>
      </c>
    </row>
    <row r="16753" spans="1:12" x14ac:dyDescent="0.3">
      <c r="A16753" s="82" t="str">
        <f t="shared" si="524"/>
        <v>2020</v>
      </c>
      <c r="B16753" s="260" t="s">
        <v>2228</v>
      </c>
      <c r="C16753" s="261" t="s">
        <v>138</v>
      </c>
      <c r="D16753" s="74" t="str">
        <f t="shared" si="523"/>
        <v>jan/2020</v>
      </c>
      <c r="E16753" s="264">
        <v>43847</v>
      </c>
      <c r="F16753" s="315" t="s">
        <v>3075</v>
      </c>
      <c r="G16753" s="282" t="s">
        <v>5111</v>
      </c>
      <c r="H16753" s="265" t="s">
        <v>5049</v>
      </c>
      <c r="I16753" s="265" t="s">
        <v>2176</v>
      </c>
      <c r="J16753" s="275">
        <v>-6240.29</v>
      </c>
      <c r="K16753" s="83" t="str">
        <f>IFERROR(IFERROR(VLOOKUP(I16753,'DE-PARA'!B:D,3,0),VLOOKUP(I16753,'DE-PARA'!C:D,2,0)),"NÃO ENCONTRADO")</f>
        <v>Pessoal</v>
      </c>
      <c r="L16753" s="50" t="str">
        <f>VLOOKUP(K16753,'Base -Receita-Despesa'!$B:$AS,1,FALSE)</f>
        <v>Pessoal</v>
      </c>
    </row>
    <row r="16754" spans="1:12" x14ac:dyDescent="0.3">
      <c r="A16754" s="82" t="str">
        <f t="shared" si="524"/>
        <v>2020</v>
      </c>
      <c r="B16754" s="260" t="s">
        <v>2228</v>
      </c>
      <c r="C16754" s="261" t="s">
        <v>138</v>
      </c>
      <c r="D16754" s="74" t="str">
        <f t="shared" si="523"/>
        <v>jan/2020</v>
      </c>
      <c r="E16754" s="264">
        <v>43847</v>
      </c>
      <c r="F16754" s="315" t="s">
        <v>3082</v>
      </c>
      <c r="G16754" s="282" t="s">
        <v>5112</v>
      </c>
      <c r="H16754" s="265" t="s">
        <v>5049</v>
      </c>
      <c r="I16754" s="265" t="s">
        <v>2176</v>
      </c>
      <c r="J16754" s="275">
        <v>-5988.74</v>
      </c>
      <c r="K16754" s="83" t="str">
        <f>IFERROR(IFERROR(VLOOKUP(I16754,'DE-PARA'!B:D,3,0),VLOOKUP(I16754,'DE-PARA'!C:D,2,0)),"NÃO ENCONTRADO")</f>
        <v>Pessoal</v>
      </c>
      <c r="L16754" s="50" t="str">
        <f>VLOOKUP(K16754,'Base -Receita-Despesa'!$B:$AS,1,FALSE)</f>
        <v>Pessoal</v>
      </c>
    </row>
    <row r="16755" spans="1:12" x14ac:dyDescent="0.3">
      <c r="A16755" s="82" t="str">
        <f t="shared" si="524"/>
        <v>2020</v>
      </c>
      <c r="B16755" s="260" t="s">
        <v>2228</v>
      </c>
      <c r="C16755" s="261" t="s">
        <v>138</v>
      </c>
      <c r="D16755" s="74" t="str">
        <f t="shared" si="523"/>
        <v>jan/2020</v>
      </c>
      <c r="E16755" s="264">
        <v>43847</v>
      </c>
      <c r="F16755" s="282" t="s">
        <v>5113</v>
      </c>
      <c r="G16755" s="282" t="s">
        <v>2229</v>
      </c>
      <c r="H16755" s="280" t="s">
        <v>5114</v>
      </c>
      <c r="I16755" s="265" t="s">
        <v>118</v>
      </c>
      <c r="J16755" s="266">
        <v>-10387.14</v>
      </c>
      <c r="K16755" s="83" t="str">
        <f>IFERROR(IFERROR(VLOOKUP(I16755,'DE-PARA'!B:D,3,0),VLOOKUP(I16755,'DE-PARA'!C:D,2,0)),"NÃO ENCONTRADO")</f>
        <v>Serviços</v>
      </c>
      <c r="L16755" s="50" t="str">
        <f>VLOOKUP(K16755,'Base -Receita-Despesa'!$B:$AS,1,FALSE)</f>
        <v>Serviços</v>
      </c>
    </row>
    <row r="16756" spans="1:12" x14ac:dyDescent="0.3">
      <c r="A16756" s="82" t="str">
        <f t="shared" si="524"/>
        <v>2020</v>
      </c>
      <c r="B16756" s="260" t="s">
        <v>2228</v>
      </c>
      <c r="C16756" s="261" t="s">
        <v>138</v>
      </c>
      <c r="D16756" s="74" t="str">
        <f t="shared" si="523"/>
        <v>jan/2020</v>
      </c>
      <c r="E16756" s="264">
        <v>43847</v>
      </c>
      <c r="F16756" s="315" t="s">
        <v>5115</v>
      </c>
      <c r="G16756" s="282" t="s">
        <v>5116</v>
      </c>
      <c r="H16756" s="265" t="s">
        <v>4768</v>
      </c>
      <c r="I16756" s="265" t="s">
        <v>181</v>
      </c>
      <c r="J16756" s="275">
        <v>-1177.19</v>
      </c>
      <c r="K16756" s="83" t="str">
        <f>IFERROR(IFERROR(VLOOKUP(I16756,'DE-PARA'!B:D,3,0),VLOOKUP(I16756,'DE-PARA'!C:D,2,0)),"NÃO ENCONTRADO")</f>
        <v>Serviços</v>
      </c>
      <c r="L16756" s="50" t="str">
        <f>VLOOKUP(K16756,'Base -Receita-Despesa'!$B:$AS,1,FALSE)</f>
        <v>Serviços</v>
      </c>
    </row>
    <row r="16757" spans="1:12" x14ac:dyDescent="0.3">
      <c r="A16757" s="82" t="str">
        <f t="shared" si="524"/>
        <v>2020</v>
      </c>
      <c r="B16757" s="260" t="s">
        <v>2228</v>
      </c>
      <c r="C16757" s="261" t="s">
        <v>138</v>
      </c>
      <c r="D16757" s="74" t="str">
        <f t="shared" si="523"/>
        <v>jan/2020</v>
      </c>
      <c r="E16757" s="264">
        <v>43847</v>
      </c>
      <c r="F16757" s="315" t="s">
        <v>5117</v>
      </c>
      <c r="G16757" s="282" t="s">
        <v>5118</v>
      </c>
      <c r="H16757" s="265" t="s">
        <v>4768</v>
      </c>
      <c r="I16757" s="265" t="s">
        <v>181</v>
      </c>
      <c r="J16757" s="270">
        <v>-695.5</v>
      </c>
      <c r="K16757" s="83" t="str">
        <f>IFERROR(IFERROR(VLOOKUP(I16757,'DE-PARA'!B:D,3,0),VLOOKUP(I16757,'DE-PARA'!C:D,2,0)),"NÃO ENCONTRADO")</f>
        <v>Serviços</v>
      </c>
      <c r="L16757" s="50" t="str">
        <f>VLOOKUP(K16757,'Base -Receita-Despesa'!$B:$AS,1,FALSE)</f>
        <v>Serviços</v>
      </c>
    </row>
    <row r="16758" spans="1:12" x14ac:dyDescent="0.3">
      <c r="A16758" s="82" t="str">
        <f t="shared" si="524"/>
        <v>2020</v>
      </c>
      <c r="B16758" s="260" t="s">
        <v>2228</v>
      </c>
      <c r="C16758" s="261" t="s">
        <v>138</v>
      </c>
      <c r="D16758" s="74" t="str">
        <f t="shared" si="523"/>
        <v>jan/2020</v>
      </c>
      <c r="E16758" s="264">
        <v>43847</v>
      </c>
      <c r="F16758" s="315" t="s">
        <v>5119</v>
      </c>
      <c r="G16758" s="282" t="s">
        <v>5120</v>
      </c>
      <c r="H16758" s="265" t="s">
        <v>4768</v>
      </c>
      <c r="I16758" s="265" t="s">
        <v>181</v>
      </c>
      <c r="J16758" s="275">
        <v>-1177.19</v>
      </c>
      <c r="K16758" s="83" t="str">
        <f>IFERROR(IFERROR(VLOOKUP(I16758,'DE-PARA'!B:D,3,0),VLOOKUP(I16758,'DE-PARA'!C:D,2,0)),"NÃO ENCONTRADO")</f>
        <v>Serviços</v>
      </c>
      <c r="L16758" s="50" t="str">
        <f>VLOOKUP(K16758,'Base -Receita-Despesa'!$B:$AS,1,FALSE)</f>
        <v>Serviços</v>
      </c>
    </row>
    <row r="16759" spans="1:12" x14ac:dyDescent="0.3">
      <c r="A16759" s="82" t="str">
        <f t="shared" si="524"/>
        <v>2020</v>
      </c>
      <c r="B16759" s="260" t="s">
        <v>2228</v>
      </c>
      <c r="C16759" s="261" t="s">
        <v>138</v>
      </c>
      <c r="D16759" s="74" t="str">
        <f t="shared" si="523"/>
        <v>jan/2020</v>
      </c>
      <c r="E16759" s="264">
        <v>43847</v>
      </c>
      <c r="F16759" s="315" t="s">
        <v>5121</v>
      </c>
      <c r="G16759" s="282" t="s">
        <v>5122</v>
      </c>
      <c r="H16759" s="265" t="s">
        <v>4768</v>
      </c>
      <c r="I16759" s="265" t="s">
        <v>181</v>
      </c>
      <c r="J16759" s="270">
        <v>-695.5</v>
      </c>
      <c r="K16759" s="83" t="str">
        <f>IFERROR(IFERROR(VLOOKUP(I16759,'DE-PARA'!B:D,3,0),VLOOKUP(I16759,'DE-PARA'!C:D,2,0)),"NÃO ENCONTRADO")</f>
        <v>Serviços</v>
      </c>
      <c r="L16759" s="50" t="str">
        <f>VLOOKUP(K16759,'Base -Receita-Despesa'!$B:$AS,1,FALSE)</f>
        <v>Serviços</v>
      </c>
    </row>
    <row r="16760" spans="1:12" x14ac:dyDescent="0.3">
      <c r="A16760" s="82" t="str">
        <f t="shared" si="524"/>
        <v>2020</v>
      </c>
      <c r="B16760" s="260" t="s">
        <v>2228</v>
      </c>
      <c r="C16760" s="261" t="s">
        <v>138</v>
      </c>
      <c r="D16760" s="74" t="str">
        <f t="shared" si="523"/>
        <v>jan/2020</v>
      </c>
      <c r="E16760" s="264">
        <v>43847</v>
      </c>
      <c r="F16760" s="315" t="s">
        <v>5123</v>
      </c>
      <c r="G16760" s="282" t="s">
        <v>5124</v>
      </c>
      <c r="H16760" s="265" t="s">
        <v>4768</v>
      </c>
      <c r="I16760" s="265" t="s">
        <v>118</v>
      </c>
      <c r="J16760" s="275">
        <v>-7069.02</v>
      </c>
      <c r="K16760" s="83" t="str">
        <f>IFERROR(IFERROR(VLOOKUP(I16760,'DE-PARA'!B:D,3,0),VLOOKUP(I16760,'DE-PARA'!C:D,2,0)),"NÃO ENCONTRADO")</f>
        <v>Serviços</v>
      </c>
      <c r="L16760" s="50" t="str">
        <f>VLOOKUP(K16760,'Base -Receita-Despesa'!$B:$AS,1,FALSE)</f>
        <v>Serviços</v>
      </c>
    </row>
    <row r="16761" spans="1:12" x14ac:dyDescent="0.3">
      <c r="A16761" s="82" t="str">
        <f t="shared" si="524"/>
        <v>2020</v>
      </c>
      <c r="B16761" s="260" t="s">
        <v>2228</v>
      </c>
      <c r="C16761" s="261" t="s">
        <v>138</v>
      </c>
      <c r="D16761" s="74" t="str">
        <f t="shared" si="523"/>
        <v>jan/2020</v>
      </c>
      <c r="E16761" s="264">
        <v>43847</v>
      </c>
      <c r="F16761" s="315" t="s">
        <v>5125</v>
      </c>
      <c r="G16761" s="282" t="s">
        <v>4804</v>
      </c>
      <c r="H16761" s="265" t="s">
        <v>2382</v>
      </c>
      <c r="I16761" s="265" t="s">
        <v>200</v>
      </c>
      <c r="J16761" s="270">
        <v>-215.06</v>
      </c>
      <c r="K16761" s="83" t="str">
        <f>IFERROR(IFERROR(VLOOKUP(I16761,'DE-PARA'!B:D,3,0),VLOOKUP(I16761,'DE-PARA'!C:D,2,0)),"NÃO ENCONTRADO")</f>
        <v>Serviços</v>
      </c>
      <c r="L16761" s="50" t="str">
        <f>VLOOKUP(K16761,'Base -Receita-Despesa'!$B:$AS,1,FALSE)</f>
        <v>Serviços</v>
      </c>
    </row>
    <row r="16762" spans="1:12" x14ac:dyDescent="0.3">
      <c r="A16762" s="82" t="str">
        <f t="shared" si="524"/>
        <v>2020</v>
      </c>
      <c r="B16762" s="260" t="s">
        <v>2240</v>
      </c>
      <c r="C16762" s="261" t="s">
        <v>138</v>
      </c>
      <c r="D16762" s="74" t="str">
        <f t="shared" si="523"/>
        <v>jan/2020</v>
      </c>
      <c r="E16762" s="264">
        <v>43853</v>
      </c>
      <c r="F16762" s="282" t="s">
        <v>161</v>
      </c>
      <c r="G16762" s="282" t="s">
        <v>2229</v>
      </c>
      <c r="H16762" s="265" t="s">
        <v>161</v>
      </c>
      <c r="I16762" s="265" t="s">
        <v>2168</v>
      </c>
      <c r="J16762" s="266">
        <v>2306842.8199999998</v>
      </c>
      <c r="K16762" s="83" t="str">
        <f>IFERROR(IFERROR(VLOOKUP(I16762,'DE-PARA'!B:D,3,0),VLOOKUP(I16762,'DE-PARA'!C:D,2,0)),"NÃO ENCONTRADO")</f>
        <v>Repasses Contrato de Gestão</v>
      </c>
      <c r="L16762" s="50" t="str">
        <f>VLOOKUP(K16762,'Base -Receita-Despesa'!$B:$AS,1,FALSE)</f>
        <v>Repasses Contrato de Gestão</v>
      </c>
    </row>
    <row r="16763" spans="1:12" x14ac:dyDescent="0.3">
      <c r="A16763" s="82" t="str">
        <f t="shared" si="524"/>
        <v>2020</v>
      </c>
      <c r="B16763" s="260" t="s">
        <v>2240</v>
      </c>
      <c r="C16763" s="261" t="s">
        <v>138</v>
      </c>
      <c r="D16763" s="74" t="str">
        <f t="shared" si="523"/>
        <v>jan/2020</v>
      </c>
      <c r="E16763" s="264">
        <v>43853</v>
      </c>
      <c r="F16763" s="282" t="s">
        <v>1261</v>
      </c>
      <c r="G16763" s="282" t="s">
        <v>2229</v>
      </c>
      <c r="H16763" s="265" t="s">
        <v>2338</v>
      </c>
      <c r="I16763" s="265" t="s">
        <v>135</v>
      </c>
      <c r="J16763" s="265">
        <v>-74.25</v>
      </c>
      <c r="K16763" s="83" t="str">
        <f>IFERROR(IFERROR(VLOOKUP(I16763,'DE-PARA'!B:D,3,0),VLOOKUP(I16763,'DE-PARA'!C:D,2,0)),"NÃO ENCONTRADO")</f>
        <v>Outras Saídas</v>
      </c>
      <c r="L16763" s="50" t="str">
        <f>VLOOKUP(K16763,'Base -Receita-Despesa'!$B:$AS,1,FALSE)</f>
        <v>Outras Saídas</v>
      </c>
    </row>
    <row r="16764" spans="1:12" x14ac:dyDescent="0.3">
      <c r="A16764" s="82" t="str">
        <f t="shared" si="524"/>
        <v>2020</v>
      </c>
      <c r="B16764" s="260" t="s">
        <v>2240</v>
      </c>
      <c r="C16764" s="261" t="s">
        <v>138</v>
      </c>
      <c r="D16764" s="74" t="str">
        <f t="shared" si="523"/>
        <v>jan/2020</v>
      </c>
      <c r="E16764" s="264">
        <v>43853</v>
      </c>
      <c r="F16764" s="282" t="s">
        <v>5126</v>
      </c>
      <c r="G16764" s="282" t="s">
        <v>2229</v>
      </c>
      <c r="H16764" s="265" t="s">
        <v>2251</v>
      </c>
      <c r="I16764" s="265" t="s">
        <v>126</v>
      </c>
      <c r="J16764" s="266">
        <v>-500000</v>
      </c>
      <c r="K16764" s="83" t="str">
        <f>IFERROR(IFERROR(VLOOKUP(I16764,'DE-PARA'!B:D,3,0),VLOOKUP(I16764,'DE-PARA'!C:D,2,0)),"NÃO ENCONTRADO")</f>
        <v>TEV – Transferências Entre Contas (Entradas)</v>
      </c>
      <c r="L16764" s="50" t="str">
        <f>VLOOKUP(K16764,'Base -Receita-Despesa'!$B:$AS,1,FALSE)</f>
        <v>TEV – Transferências Entre Contas (Entradas)</v>
      </c>
    </row>
    <row r="16765" spans="1:12" x14ac:dyDescent="0.3">
      <c r="A16765" s="82" t="str">
        <f t="shared" si="524"/>
        <v>2020</v>
      </c>
      <c r="B16765" s="260" t="s">
        <v>2228</v>
      </c>
      <c r="C16765" s="261" t="s">
        <v>138</v>
      </c>
      <c r="D16765" s="74" t="str">
        <f t="shared" si="523"/>
        <v>jan/2020</v>
      </c>
      <c r="E16765" s="264">
        <v>43853</v>
      </c>
      <c r="F16765" s="282" t="s">
        <v>5126</v>
      </c>
      <c r="G16765" s="282" t="s">
        <v>2229</v>
      </c>
      <c r="H16765" s="265" t="s">
        <v>2251</v>
      </c>
      <c r="I16765" s="265" t="s">
        <v>126</v>
      </c>
      <c r="J16765" s="266">
        <v>500000</v>
      </c>
      <c r="K16765" s="83" t="str">
        <f>IFERROR(IFERROR(VLOOKUP(I16765,'DE-PARA'!B:D,3,0),VLOOKUP(I16765,'DE-PARA'!C:D,2,0)),"NÃO ENCONTRADO")</f>
        <v>TEV – Transferências Entre Contas (Entradas)</v>
      </c>
      <c r="L16765" s="50" t="str">
        <f>VLOOKUP(K16765,'Base -Receita-Despesa'!$B:$AS,1,FALSE)</f>
        <v>TEV – Transferências Entre Contas (Entradas)</v>
      </c>
    </row>
    <row r="16766" spans="1:12" x14ac:dyDescent="0.3">
      <c r="A16766" s="82" t="str">
        <f t="shared" si="524"/>
        <v>2020</v>
      </c>
      <c r="B16766" s="260" t="s">
        <v>2228</v>
      </c>
      <c r="C16766" s="261" t="s">
        <v>138</v>
      </c>
      <c r="D16766" s="74" t="str">
        <f t="shared" si="523"/>
        <v>jan/2020</v>
      </c>
      <c r="E16766" s="264">
        <v>43854</v>
      </c>
      <c r="F16766" s="282">
        <v>3444</v>
      </c>
      <c r="G16766" s="282" t="s">
        <v>2229</v>
      </c>
      <c r="H16766" s="265" t="s">
        <v>2231</v>
      </c>
      <c r="I16766" s="265" t="s">
        <v>2185</v>
      </c>
      <c r="J16766" s="266">
        <v>-1220.9100000000001</v>
      </c>
      <c r="K16766" s="83" t="str">
        <f>IFERROR(IFERROR(VLOOKUP(I16766,'DE-PARA'!B:D,3,0),VLOOKUP(I16766,'DE-PARA'!C:D,2,0)),"NÃO ENCONTRADO")</f>
        <v>Materiais</v>
      </c>
      <c r="L16766" s="50" t="str">
        <f>VLOOKUP(K16766,'Base -Receita-Despesa'!$B:$AS,1,FALSE)</f>
        <v>Materiais</v>
      </c>
    </row>
    <row r="16767" spans="1:12" x14ac:dyDescent="0.3">
      <c r="A16767" s="82" t="str">
        <f t="shared" si="524"/>
        <v>2020</v>
      </c>
      <c r="B16767" s="260" t="s">
        <v>2228</v>
      </c>
      <c r="C16767" s="261" t="s">
        <v>138</v>
      </c>
      <c r="D16767" s="74" t="str">
        <f t="shared" si="523"/>
        <v>jan/2020</v>
      </c>
      <c r="E16767" s="264">
        <v>43854</v>
      </c>
      <c r="F16767" s="282">
        <v>40526</v>
      </c>
      <c r="G16767" s="282" t="s">
        <v>2229</v>
      </c>
      <c r="H16767" s="265" t="s">
        <v>2231</v>
      </c>
      <c r="I16767" s="265" t="s">
        <v>2185</v>
      </c>
      <c r="J16767" s="265">
        <v>-996.59</v>
      </c>
      <c r="K16767" s="83" t="str">
        <f>IFERROR(IFERROR(VLOOKUP(I16767,'DE-PARA'!B:D,3,0),VLOOKUP(I16767,'DE-PARA'!C:D,2,0)),"NÃO ENCONTRADO")</f>
        <v>Materiais</v>
      </c>
      <c r="L16767" s="50" t="str">
        <f>VLOOKUP(K16767,'Base -Receita-Despesa'!$B:$AS,1,FALSE)</f>
        <v>Materiais</v>
      </c>
    </row>
    <row r="16768" spans="1:12" x14ac:dyDescent="0.3">
      <c r="A16768" s="82" t="str">
        <f t="shared" si="524"/>
        <v>2020</v>
      </c>
      <c r="B16768" s="260" t="s">
        <v>2228</v>
      </c>
      <c r="C16768" s="261" t="s">
        <v>138</v>
      </c>
      <c r="D16768" s="74" t="str">
        <f t="shared" si="523"/>
        <v>jan/2020</v>
      </c>
      <c r="E16768" s="264">
        <v>43854</v>
      </c>
      <c r="F16768" s="282">
        <v>82497</v>
      </c>
      <c r="G16768" s="282" t="s">
        <v>2229</v>
      </c>
      <c r="H16768" s="265" t="s">
        <v>2231</v>
      </c>
      <c r="I16768" s="265" t="s">
        <v>2185</v>
      </c>
      <c r="J16768" s="266">
        <v>-1788.17</v>
      </c>
      <c r="K16768" s="83" t="str">
        <f>IFERROR(IFERROR(VLOOKUP(I16768,'DE-PARA'!B:D,3,0),VLOOKUP(I16768,'DE-PARA'!C:D,2,0)),"NÃO ENCONTRADO")</f>
        <v>Materiais</v>
      </c>
      <c r="L16768" s="50" t="str">
        <f>VLOOKUP(K16768,'Base -Receita-Despesa'!$B:$AS,1,FALSE)</f>
        <v>Materiais</v>
      </c>
    </row>
    <row r="16769" spans="1:12" x14ac:dyDescent="0.3">
      <c r="A16769" s="82" t="str">
        <f t="shared" si="524"/>
        <v>2020</v>
      </c>
      <c r="B16769" s="260" t="s">
        <v>2228</v>
      </c>
      <c r="C16769" s="261" t="s">
        <v>138</v>
      </c>
      <c r="D16769" s="74" t="str">
        <f t="shared" si="523"/>
        <v>jan/2020</v>
      </c>
      <c r="E16769" s="264">
        <v>43854</v>
      </c>
      <c r="F16769" s="282">
        <v>82595</v>
      </c>
      <c r="G16769" s="282" t="s">
        <v>2229</v>
      </c>
      <c r="H16769" s="265" t="s">
        <v>2231</v>
      </c>
      <c r="I16769" s="265" t="s">
        <v>2185</v>
      </c>
      <c r="J16769" s="266">
        <v>-1831.78</v>
      </c>
      <c r="K16769" s="83" t="str">
        <f>IFERROR(IFERROR(VLOOKUP(I16769,'DE-PARA'!B:D,3,0),VLOOKUP(I16769,'DE-PARA'!C:D,2,0)),"NÃO ENCONTRADO")</f>
        <v>Materiais</v>
      </c>
      <c r="L16769" s="50" t="str">
        <f>VLOOKUP(K16769,'Base -Receita-Despesa'!$B:$AS,1,FALSE)</f>
        <v>Materiais</v>
      </c>
    </row>
    <row r="16770" spans="1:12" x14ac:dyDescent="0.3">
      <c r="A16770" s="82" t="str">
        <f t="shared" si="524"/>
        <v>2020</v>
      </c>
      <c r="B16770" s="260" t="s">
        <v>2228</v>
      </c>
      <c r="C16770" s="261" t="s">
        <v>138</v>
      </c>
      <c r="D16770" s="74" t="str">
        <f t="shared" si="523"/>
        <v>jan/2020</v>
      </c>
      <c r="E16770" s="264">
        <v>43854</v>
      </c>
      <c r="F16770" s="282">
        <v>82808</v>
      </c>
      <c r="G16770" s="282" t="s">
        <v>2229</v>
      </c>
      <c r="H16770" s="265" t="s">
        <v>2231</v>
      </c>
      <c r="I16770" s="265" t="s">
        <v>2185</v>
      </c>
      <c r="J16770" s="266">
        <v>-1259.3900000000001</v>
      </c>
      <c r="K16770" s="83" t="str">
        <f>IFERROR(IFERROR(VLOOKUP(I16770,'DE-PARA'!B:D,3,0),VLOOKUP(I16770,'DE-PARA'!C:D,2,0)),"NÃO ENCONTRADO")</f>
        <v>Materiais</v>
      </c>
      <c r="L16770" s="50" t="str">
        <f>VLOOKUP(K16770,'Base -Receita-Despesa'!$B:$AS,1,FALSE)</f>
        <v>Materiais</v>
      </c>
    </row>
    <row r="16771" spans="1:12" x14ac:dyDescent="0.3">
      <c r="A16771" s="82" t="str">
        <f t="shared" si="524"/>
        <v>2020</v>
      </c>
      <c r="B16771" s="260" t="s">
        <v>2228</v>
      </c>
      <c r="C16771" s="261" t="s">
        <v>138</v>
      </c>
      <c r="D16771" s="74" t="str">
        <f t="shared" si="523"/>
        <v>jan/2020</v>
      </c>
      <c r="E16771" s="264">
        <v>43854</v>
      </c>
      <c r="F16771" s="282">
        <v>82840</v>
      </c>
      <c r="G16771" s="282" t="s">
        <v>2229</v>
      </c>
      <c r="H16771" s="265" t="s">
        <v>2231</v>
      </c>
      <c r="I16771" s="265" t="s">
        <v>2185</v>
      </c>
      <c r="J16771" s="266">
        <v>-2060.7800000000002</v>
      </c>
      <c r="K16771" s="83" t="str">
        <f>IFERROR(IFERROR(VLOOKUP(I16771,'DE-PARA'!B:D,3,0),VLOOKUP(I16771,'DE-PARA'!C:D,2,0)),"NÃO ENCONTRADO")</f>
        <v>Materiais</v>
      </c>
      <c r="L16771" s="50" t="str">
        <f>VLOOKUP(K16771,'Base -Receita-Despesa'!$B:$AS,1,FALSE)</f>
        <v>Materiais</v>
      </c>
    </row>
    <row r="16772" spans="1:12" x14ac:dyDescent="0.3">
      <c r="A16772" s="82" t="str">
        <f t="shared" si="524"/>
        <v>2020</v>
      </c>
      <c r="B16772" s="260" t="s">
        <v>2228</v>
      </c>
      <c r="C16772" s="261" t="s">
        <v>138</v>
      </c>
      <c r="D16772" s="74" t="str">
        <f t="shared" ref="D16772:D16835" si="525">TEXT(E16772,"mmm/aaaa")</f>
        <v>jan/2020</v>
      </c>
      <c r="E16772" s="264">
        <v>43854</v>
      </c>
      <c r="F16772" s="282">
        <v>83066</v>
      </c>
      <c r="G16772" s="282" t="s">
        <v>2229</v>
      </c>
      <c r="H16772" s="265" t="s">
        <v>2231</v>
      </c>
      <c r="I16772" s="265" t="s">
        <v>2185</v>
      </c>
      <c r="J16772" s="266">
        <v>-4145.2</v>
      </c>
      <c r="K16772" s="83" t="str">
        <f>IFERROR(IFERROR(VLOOKUP(I16772,'DE-PARA'!B:D,3,0),VLOOKUP(I16772,'DE-PARA'!C:D,2,0)),"NÃO ENCONTRADO")</f>
        <v>Materiais</v>
      </c>
      <c r="L16772" s="50" t="str">
        <f>VLOOKUP(K16772,'Base -Receita-Despesa'!$B:$AS,1,FALSE)</f>
        <v>Materiais</v>
      </c>
    </row>
    <row r="16773" spans="1:12" x14ac:dyDescent="0.3">
      <c r="A16773" s="82" t="str">
        <f t="shared" si="524"/>
        <v>2020</v>
      </c>
      <c r="B16773" s="260" t="s">
        <v>2228</v>
      </c>
      <c r="C16773" s="261" t="s">
        <v>138</v>
      </c>
      <c r="D16773" s="74" t="str">
        <f t="shared" si="525"/>
        <v>jan/2020</v>
      </c>
      <c r="E16773" s="264">
        <v>43854</v>
      </c>
      <c r="F16773" s="282">
        <v>83089</v>
      </c>
      <c r="G16773" s="282" t="s">
        <v>2229</v>
      </c>
      <c r="H16773" s="265" t="s">
        <v>2231</v>
      </c>
      <c r="I16773" s="265" t="s">
        <v>2185</v>
      </c>
      <c r="J16773" s="266">
        <v>-2644.89</v>
      </c>
      <c r="K16773" s="83" t="str">
        <f>IFERROR(IFERROR(VLOOKUP(I16773,'DE-PARA'!B:D,3,0),VLOOKUP(I16773,'DE-PARA'!C:D,2,0)),"NÃO ENCONTRADO")</f>
        <v>Materiais</v>
      </c>
      <c r="L16773" s="50" t="str">
        <f>VLOOKUP(K16773,'Base -Receita-Despesa'!$B:$AS,1,FALSE)</f>
        <v>Materiais</v>
      </c>
    </row>
    <row r="16774" spans="1:12" x14ac:dyDescent="0.3">
      <c r="A16774" s="82" t="str">
        <f t="shared" si="524"/>
        <v>2020</v>
      </c>
      <c r="B16774" s="260" t="s">
        <v>2228</v>
      </c>
      <c r="C16774" s="261" t="s">
        <v>138</v>
      </c>
      <c r="D16774" s="74" t="str">
        <f t="shared" si="525"/>
        <v>jan/2020</v>
      </c>
      <c r="E16774" s="264">
        <v>43854</v>
      </c>
      <c r="F16774" s="282">
        <v>40762</v>
      </c>
      <c r="G16774" s="282" t="s">
        <v>2229</v>
      </c>
      <c r="H16774" s="265" t="s">
        <v>2231</v>
      </c>
      <c r="I16774" s="265" t="s">
        <v>2185</v>
      </c>
      <c r="J16774" s="265">
        <v>-996.59</v>
      </c>
      <c r="K16774" s="83" t="str">
        <f>IFERROR(IFERROR(VLOOKUP(I16774,'DE-PARA'!B:D,3,0),VLOOKUP(I16774,'DE-PARA'!C:D,2,0)),"NÃO ENCONTRADO")</f>
        <v>Materiais</v>
      </c>
      <c r="L16774" s="50" t="str">
        <f>VLOOKUP(K16774,'Base -Receita-Despesa'!$B:$AS,1,FALSE)</f>
        <v>Materiais</v>
      </c>
    </row>
    <row r="16775" spans="1:12" x14ac:dyDescent="0.3">
      <c r="A16775" s="82" t="str">
        <f t="shared" si="524"/>
        <v>2020</v>
      </c>
      <c r="B16775" s="260" t="s">
        <v>2228</v>
      </c>
      <c r="C16775" s="261" t="s">
        <v>138</v>
      </c>
      <c r="D16775" s="74" t="str">
        <f t="shared" si="525"/>
        <v>jan/2020</v>
      </c>
      <c r="E16775" s="264">
        <v>43854</v>
      </c>
      <c r="F16775" s="282">
        <v>40829</v>
      </c>
      <c r="G16775" s="282" t="s">
        <v>2229</v>
      </c>
      <c r="H16775" s="265" t="s">
        <v>2231</v>
      </c>
      <c r="I16775" s="265" t="s">
        <v>2185</v>
      </c>
      <c r="J16775" s="265">
        <v>-996.59</v>
      </c>
      <c r="K16775" s="83" t="str">
        <f>IFERROR(IFERROR(VLOOKUP(I16775,'DE-PARA'!B:D,3,0),VLOOKUP(I16775,'DE-PARA'!C:D,2,0)),"NÃO ENCONTRADO")</f>
        <v>Materiais</v>
      </c>
      <c r="L16775" s="50" t="str">
        <f>VLOOKUP(K16775,'Base -Receita-Despesa'!$B:$AS,1,FALSE)</f>
        <v>Materiais</v>
      </c>
    </row>
    <row r="16776" spans="1:12" x14ac:dyDescent="0.3">
      <c r="A16776" s="82" t="str">
        <f t="shared" si="524"/>
        <v>2020</v>
      </c>
      <c r="B16776" s="260" t="s">
        <v>2228</v>
      </c>
      <c r="C16776" s="261" t="s">
        <v>138</v>
      </c>
      <c r="D16776" s="74" t="str">
        <f t="shared" si="525"/>
        <v>jan/2020</v>
      </c>
      <c r="E16776" s="264">
        <v>43854</v>
      </c>
      <c r="F16776" s="282">
        <v>2</v>
      </c>
      <c r="G16776" s="282" t="s">
        <v>2229</v>
      </c>
      <c r="H16776" s="265" t="s">
        <v>5059</v>
      </c>
      <c r="I16776" s="265" t="s">
        <v>2176</v>
      </c>
      <c r="J16776" s="266">
        <v>-22000</v>
      </c>
      <c r="K16776" s="83" t="str">
        <f>IFERROR(IFERROR(VLOOKUP(I16776,'DE-PARA'!B:D,3,0),VLOOKUP(I16776,'DE-PARA'!C:D,2,0)),"NÃO ENCONTRADO")</f>
        <v>Pessoal</v>
      </c>
      <c r="L16776" s="50" t="str">
        <f>VLOOKUP(K16776,'Base -Receita-Despesa'!$B:$AS,1,FALSE)</f>
        <v>Pessoal</v>
      </c>
    </row>
    <row r="16777" spans="1:12" x14ac:dyDescent="0.3">
      <c r="A16777" s="82" t="str">
        <f t="shared" si="524"/>
        <v>2020</v>
      </c>
      <c r="B16777" s="260" t="s">
        <v>2228</v>
      </c>
      <c r="C16777" s="261" t="s">
        <v>138</v>
      </c>
      <c r="D16777" s="74" t="str">
        <f t="shared" si="525"/>
        <v>jan/2020</v>
      </c>
      <c r="E16777" s="264">
        <v>43854</v>
      </c>
      <c r="F16777" s="282" t="s">
        <v>5127</v>
      </c>
      <c r="G16777" s="282" t="s">
        <v>2281</v>
      </c>
      <c r="H16777" s="265" t="s">
        <v>5128</v>
      </c>
      <c r="I16777" s="265" t="s">
        <v>176</v>
      </c>
      <c r="J16777" s="266">
        <v>-1719.67</v>
      </c>
      <c r="K16777" s="83" t="str">
        <f>IFERROR(IFERROR(VLOOKUP(I16777,'DE-PARA'!B:D,3,0),VLOOKUP(I16777,'DE-PARA'!C:D,2,0)),"NÃO ENCONTRADO")</f>
        <v>Pessoal</v>
      </c>
      <c r="L16777" s="50" t="str">
        <f>VLOOKUP(K16777,'Base -Receita-Despesa'!$B:$AS,1,FALSE)</f>
        <v>Pessoal</v>
      </c>
    </row>
    <row r="16778" spans="1:12" x14ac:dyDescent="0.3">
      <c r="A16778" s="82" t="str">
        <f t="shared" si="524"/>
        <v>2020</v>
      </c>
      <c r="B16778" s="260" t="s">
        <v>2228</v>
      </c>
      <c r="C16778" s="261" t="s">
        <v>138</v>
      </c>
      <c r="D16778" s="74" t="str">
        <f t="shared" si="525"/>
        <v>jan/2020</v>
      </c>
      <c r="E16778" s="264">
        <v>43854</v>
      </c>
      <c r="F16778" s="282">
        <v>7337</v>
      </c>
      <c r="G16778" s="282" t="s">
        <v>2229</v>
      </c>
      <c r="H16778" s="280" t="s">
        <v>4691</v>
      </c>
      <c r="I16778" s="265" t="s">
        <v>2207</v>
      </c>
      <c r="J16778" s="266">
        <v>-3500</v>
      </c>
      <c r="K16778" s="83" t="str">
        <f>IFERROR(IFERROR(VLOOKUP(I16778,'DE-PARA'!B:D,3,0),VLOOKUP(I16778,'DE-PARA'!C:D,2,0)),"NÃO ENCONTRADO")</f>
        <v>Serviços</v>
      </c>
      <c r="L16778" s="50" t="str">
        <f>VLOOKUP(K16778,'Base -Receita-Despesa'!$B:$AS,1,FALSE)</f>
        <v>Serviços</v>
      </c>
    </row>
    <row r="16779" spans="1:12" x14ac:dyDescent="0.3">
      <c r="A16779" s="82" t="str">
        <f t="shared" si="524"/>
        <v>2020</v>
      </c>
      <c r="B16779" s="260" t="s">
        <v>2240</v>
      </c>
      <c r="C16779" s="261" t="s">
        <v>138</v>
      </c>
      <c r="D16779" s="74" t="str">
        <f t="shared" si="525"/>
        <v>jan/2020</v>
      </c>
      <c r="E16779" s="264">
        <v>43854</v>
      </c>
      <c r="F16779" s="282" t="s">
        <v>5129</v>
      </c>
      <c r="G16779" s="282" t="s">
        <v>2229</v>
      </c>
      <c r="H16779" s="265" t="s">
        <v>72</v>
      </c>
      <c r="I16779" s="265" t="s">
        <v>1064</v>
      </c>
      <c r="J16779" s="266">
        <v>-1306768.57</v>
      </c>
      <c r="K16779" s="83" t="str">
        <f>IFERROR(IFERROR(VLOOKUP(I16779,'DE-PARA'!B:D,3,0),VLOOKUP(I16779,'DE-PARA'!C:D,2,0)),"NÃO ENCONTRADO")</f>
        <v>Saídas Da C/A Por Regates (-)</v>
      </c>
      <c r="L16779" s="50" t="str">
        <f>VLOOKUP(K16779,'Base -Receita-Despesa'!$B:$AS,1,FALSE)</f>
        <v>SAÍDAS DA C/A POR REGATES (-)</v>
      </c>
    </row>
    <row r="16780" spans="1:12" x14ac:dyDescent="0.3">
      <c r="A16780" s="82" t="str">
        <f t="shared" si="524"/>
        <v>2020</v>
      </c>
      <c r="B16780" s="260" t="s">
        <v>2228</v>
      </c>
      <c r="C16780" s="261" t="s">
        <v>138</v>
      </c>
      <c r="D16780" s="74" t="str">
        <f t="shared" si="525"/>
        <v>jan/2020</v>
      </c>
      <c r="E16780" s="264">
        <v>43854</v>
      </c>
      <c r="F16780" s="282">
        <v>15751</v>
      </c>
      <c r="G16780" s="282" t="s">
        <v>2229</v>
      </c>
      <c r="H16780" s="265" t="s">
        <v>5130</v>
      </c>
      <c r="I16780" s="265" t="s">
        <v>200</v>
      </c>
      <c r="J16780" s="266">
        <v>-9308.61</v>
      </c>
      <c r="K16780" s="83" t="str">
        <f>IFERROR(IFERROR(VLOOKUP(I16780,'DE-PARA'!B:D,3,0),VLOOKUP(I16780,'DE-PARA'!C:D,2,0)),"NÃO ENCONTRADO")</f>
        <v>Serviços</v>
      </c>
      <c r="L16780" s="50" t="str">
        <f>VLOOKUP(K16780,'Base -Receita-Despesa'!$B:$AS,1,FALSE)</f>
        <v>Serviços</v>
      </c>
    </row>
    <row r="16781" spans="1:12" x14ac:dyDescent="0.3">
      <c r="A16781" s="82" t="str">
        <f t="shared" si="524"/>
        <v>2020</v>
      </c>
      <c r="B16781" s="260" t="s">
        <v>2228</v>
      </c>
      <c r="C16781" s="261" t="s">
        <v>138</v>
      </c>
      <c r="D16781" s="74" t="str">
        <f t="shared" si="525"/>
        <v>jan/2020</v>
      </c>
      <c r="E16781" s="264">
        <v>43854</v>
      </c>
      <c r="F16781" s="282">
        <v>172</v>
      </c>
      <c r="G16781" s="282" t="s">
        <v>2229</v>
      </c>
      <c r="H16781" s="265" t="s">
        <v>5131</v>
      </c>
      <c r="I16781" s="265" t="s">
        <v>2176</v>
      </c>
      <c r="J16781" s="266">
        <v>-2600</v>
      </c>
      <c r="K16781" s="83" t="str">
        <f>IFERROR(IFERROR(VLOOKUP(I16781,'DE-PARA'!B:D,3,0),VLOOKUP(I16781,'DE-PARA'!C:D,2,0)),"NÃO ENCONTRADO")</f>
        <v>Pessoal</v>
      </c>
      <c r="L16781" s="50" t="str">
        <f>VLOOKUP(K16781,'Base -Receita-Despesa'!$B:$AS,1,FALSE)</f>
        <v>Pessoal</v>
      </c>
    </row>
    <row r="16782" spans="1:12" x14ac:dyDescent="0.3">
      <c r="A16782" s="82" t="str">
        <f t="shared" si="524"/>
        <v>2020</v>
      </c>
      <c r="B16782" s="260" t="s">
        <v>2228</v>
      </c>
      <c r="C16782" s="261" t="s">
        <v>138</v>
      </c>
      <c r="D16782" s="74" t="str">
        <f t="shared" si="525"/>
        <v>jan/2020</v>
      </c>
      <c r="E16782" s="264">
        <v>43854</v>
      </c>
      <c r="F16782" s="282" t="s">
        <v>208</v>
      </c>
      <c r="G16782" s="282" t="s">
        <v>2284</v>
      </c>
      <c r="H16782" s="265" t="s">
        <v>4324</v>
      </c>
      <c r="I16782" s="265" t="s">
        <v>846</v>
      </c>
      <c r="J16782" s="265">
        <v>-30</v>
      </c>
      <c r="K16782" s="83" t="str">
        <f>IFERROR(IFERROR(VLOOKUP(I16782,'DE-PARA'!B:D,3,0),VLOOKUP(I16782,'DE-PARA'!C:D,2,0)),"NÃO ENCONTRADO")</f>
        <v>Pessoal</v>
      </c>
      <c r="L16782" s="50" t="str">
        <f>VLOOKUP(K16782,'Base -Receita-Despesa'!$B:$AS,1,FALSE)</f>
        <v>Pessoal</v>
      </c>
    </row>
    <row r="16783" spans="1:12" x14ac:dyDescent="0.3">
      <c r="A16783" s="82" t="str">
        <f t="shared" si="524"/>
        <v>2020</v>
      </c>
      <c r="B16783" s="260" t="s">
        <v>2228</v>
      </c>
      <c r="C16783" s="261" t="s">
        <v>138</v>
      </c>
      <c r="D16783" s="74" t="str">
        <f t="shared" si="525"/>
        <v>jan/2020</v>
      </c>
      <c r="E16783" s="264">
        <v>43854</v>
      </c>
      <c r="F16783" s="282">
        <v>1937</v>
      </c>
      <c r="G16783" s="282" t="s">
        <v>2229</v>
      </c>
      <c r="H16783" s="265" t="s">
        <v>5132</v>
      </c>
      <c r="I16783" s="265" t="s">
        <v>145</v>
      </c>
      <c r="J16783" s="266">
        <v>-3500</v>
      </c>
      <c r="K16783" s="83" t="str">
        <f>IFERROR(IFERROR(VLOOKUP(I16783,'DE-PARA'!B:D,3,0),VLOOKUP(I16783,'DE-PARA'!C:D,2,0)),"NÃO ENCONTRADO")</f>
        <v>Serviços</v>
      </c>
      <c r="L16783" s="50" t="str">
        <f>VLOOKUP(K16783,'Base -Receita-Despesa'!$B:$AS,1,FALSE)</f>
        <v>Serviços</v>
      </c>
    </row>
    <row r="16784" spans="1:12" x14ac:dyDescent="0.3">
      <c r="A16784" s="82" t="str">
        <f t="shared" si="524"/>
        <v>2020</v>
      </c>
      <c r="B16784" s="260" t="s">
        <v>2228</v>
      </c>
      <c r="C16784" s="261" t="s">
        <v>138</v>
      </c>
      <c r="D16784" s="74" t="str">
        <f t="shared" si="525"/>
        <v>jan/2020</v>
      </c>
      <c r="E16784" s="264">
        <v>43854</v>
      </c>
      <c r="F16784" s="282">
        <v>464</v>
      </c>
      <c r="G16784" s="282" t="s">
        <v>5100</v>
      </c>
      <c r="H16784" s="280" t="s">
        <v>4391</v>
      </c>
      <c r="I16784" s="280" t="s">
        <v>2202</v>
      </c>
      <c r="J16784" s="266">
        <v>-5645.9</v>
      </c>
      <c r="K16784" s="83" t="str">
        <f>IFERROR(IFERROR(VLOOKUP(I16784,'DE-PARA'!B:D,3,0),VLOOKUP(I16784,'DE-PARA'!C:D,2,0)),"NÃO ENCONTRADO")</f>
        <v>Serviços</v>
      </c>
      <c r="L16784" s="50" t="str">
        <f>VLOOKUP(K16784,'Base -Receita-Despesa'!$B:$AS,1,FALSE)</f>
        <v>Serviços</v>
      </c>
    </row>
    <row r="16785" spans="1:12" x14ac:dyDescent="0.3">
      <c r="A16785" s="82" t="str">
        <f t="shared" si="524"/>
        <v>2020</v>
      </c>
      <c r="B16785" s="260" t="s">
        <v>2228</v>
      </c>
      <c r="C16785" s="261" t="s">
        <v>138</v>
      </c>
      <c r="D16785" s="74" t="str">
        <f t="shared" si="525"/>
        <v>jan/2020</v>
      </c>
      <c r="E16785" s="264">
        <v>43854</v>
      </c>
      <c r="F16785" s="282">
        <v>516094</v>
      </c>
      <c r="G16785" s="282" t="s">
        <v>2229</v>
      </c>
      <c r="H16785" s="265" t="s">
        <v>339</v>
      </c>
      <c r="I16785" s="265" t="s">
        <v>2181</v>
      </c>
      <c r="J16785" s="265">
        <v>-870</v>
      </c>
      <c r="K16785" s="83" t="str">
        <f>IFERROR(IFERROR(VLOOKUP(I16785,'DE-PARA'!B:D,3,0),VLOOKUP(I16785,'DE-PARA'!C:D,2,0)),"NÃO ENCONTRADO")</f>
        <v>Materiais</v>
      </c>
      <c r="L16785" s="50" t="str">
        <f>VLOOKUP(K16785,'Base -Receita-Despesa'!$B:$AS,1,FALSE)</f>
        <v>Materiais</v>
      </c>
    </row>
    <row r="16786" spans="1:12" x14ac:dyDescent="0.3">
      <c r="A16786" s="82" t="str">
        <f t="shared" si="524"/>
        <v>2020</v>
      </c>
      <c r="B16786" s="260" t="s">
        <v>2228</v>
      </c>
      <c r="C16786" s="261" t="s">
        <v>138</v>
      </c>
      <c r="D16786" s="74" t="str">
        <f t="shared" si="525"/>
        <v>jan/2020</v>
      </c>
      <c r="E16786" s="264">
        <v>43854</v>
      </c>
      <c r="F16786" s="282">
        <v>518600</v>
      </c>
      <c r="G16786" s="282" t="s">
        <v>2229</v>
      </c>
      <c r="H16786" s="265" t="s">
        <v>339</v>
      </c>
      <c r="I16786" s="265" t="s">
        <v>2181</v>
      </c>
      <c r="J16786" s="265">
        <v>-732.55</v>
      </c>
      <c r="K16786" s="83" t="str">
        <f>IFERROR(IFERROR(VLOOKUP(I16786,'DE-PARA'!B:D,3,0),VLOOKUP(I16786,'DE-PARA'!C:D,2,0)),"NÃO ENCONTRADO")</f>
        <v>Materiais</v>
      </c>
      <c r="L16786" s="50" t="str">
        <f>VLOOKUP(K16786,'Base -Receita-Despesa'!$B:$AS,1,FALSE)</f>
        <v>Materiais</v>
      </c>
    </row>
    <row r="16787" spans="1:12" x14ac:dyDescent="0.3">
      <c r="A16787" s="82" t="str">
        <f t="shared" si="524"/>
        <v>2020</v>
      </c>
      <c r="B16787" s="260" t="s">
        <v>2228</v>
      </c>
      <c r="C16787" s="261" t="s">
        <v>138</v>
      </c>
      <c r="D16787" s="74" t="str">
        <f t="shared" si="525"/>
        <v>jan/2020</v>
      </c>
      <c r="E16787" s="264">
        <v>43854</v>
      </c>
      <c r="F16787" s="282">
        <v>515971</v>
      </c>
      <c r="G16787" s="282" t="s">
        <v>2229</v>
      </c>
      <c r="H16787" s="265" t="s">
        <v>339</v>
      </c>
      <c r="I16787" s="265" t="s">
        <v>2182</v>
      </c>
      <c r="J16787" s="266">
        <v>-4461.8500000000004</v>
      </c>
      <c r="K16787" s="83" t="str">
        <f>IFERROR(IFERROR(VLOOKUP(I16787,'DE-PARA'!B:D,3,0),VLOOKUP(I16787,'DE-PARA'!C:D,2,0)),"NÃO ENCONTRADO")</f>
        <v>Materiais</v>
      </c>
      <c r="L16787" s="50" t="str">
        <f>VLOOKUP(K16787,'Base -Receita-Despesa'!$B:$AS,1,FALSE)</f>
        <v>Materiais</v>
      </c>
    </row>
    <row r="16788" spans="1:12" x14ac:dyDescent="0.3">
      <c r="A16788" s="82" t="str">
        <f t="shared" si="524"/>
        <v>2020</v>
      </c>
      <c r="B16788" s="260" t="s">
        <v>2228</v>
      </c>
      <c r="C16788" s="261" t="s">
        <v>138</v>
      </c>
      <c r="D16788" s="74" t="str">
        <f t="shared" si="525"/>
        <v>jan/2020</v>
      </c>
      <c r="E16788" s="264">
        <v>43854</v>
      </c>
      <c r="F16788" s="282">
        <v>519028</v>
      </c>
      <c r="G16788" s="282" t="s">
        <v>2229</v>
      </c>
      <c r="H16788" s="265" t="s">
        <v>339</v>
      </c>
      <c r="I16788" s="265" t="s">
        <v>2182</v>
      </c>
      <c r="J16788" s="265">
        <v>-853.5</v>
      </c>
      <c r="K16788" s="83" t="str">
        <f>IFERROR(IFERROR(VLOOKUP(I16788,'DE-PARA'!B:D,3,0),VLOOKUP(I16788,'DE-PARA'!C:D,2,0)),"NÃO ENCONTRADO")</f>
        <v>Materiais</v>
      </c>
      <c r="L16788" s="50" t="str">
        <f>VLOOKUP(K16788,'Base -Receita-Despesa'!$B:$AS,1,FALSE)</f>
        <v>Materiais</v>
      </c>
    </row>
    <row r="16789" spans="1:12" x14ac:dyDescent="0.3">
      <c r="A16789" s="82" t="str">
        <f t="shared" si="524"/>
        <v>2020</v>
      </c>
      <c r="B16789" s="260" t="s">
        <v>2228</v>
      </c>
      <c r="C16789" s="261" t="s">
        <v>138</v>
      </c>
      <c r="D16789" s="74" t="str">
        <f t="shared" si="525"/>
        <v>jan/2020</v>
      </c>
      <c r="E16789" s="264">
        <v>43854</v>
      </c>
      <c r="F16789" s="282">
        <v>519962</v>
      </c>
      <c r="G16789" s="282" t="s">
        <v>2229</v>
      </c>
      <c r="H16789" s="265" t="s">
        <v>339</v>
      </c>
      <c r="I16789" s="265" t="s">
        <v>2181</v>
      </c>
      <c r="J16789" s="266">
        <v>-9535.17</v>
      </c>
      <c r="K16789" s="83" t="str">
        <f>IFERROR(IFERROR(VLOOKUP(I16789,'DE-PARA'!B:D,3,0),VLOOKUP(I16789,'DE-PARA'!C:D,2,0)),"NÃO ENCONTRADO")</f>
        <v>Materiais</v>
      </c>
      <c r="L16789" s="50" t="str">
        <f>VLOOKUP(K16789,'Base -Receita-Despesa'!$B:$AS,1,FALSE)</f>
        <v>Materiais</v>
      </c>
    </row>
    <row r="16790" spans="1:12" x14ac:dyDescent="0.3">
      <c r="A16790" s="82" t="str">
        <f t="shared" si="524"/>
        <v>2020</v>
      </c>
      <c r="B16790" s="260" t="s">
        <v>2228</v>
      </c>
      <c r="C16790" s="261" t="s">
        <v>138</v>
      </c>
      <c r="D16790" s="74" t="str">
        <f t="shared" si="525"/>
        <v>jan/2020</v>
      </c>
      <c r="E16790" s="264">
        <v>43854</v>
      </c>
      <c r="F16790" s="282" t="s">
        <v>4412</v>
      </c>
      <c r="G16790" s="282" t="s">
        <v>2229</v>
      </c>
      <c r="H16790" s="265" t="s">
        <v>4555</v>
      </c>
      <c r="I16790" s="265" t="s">
        <v>130</v>
      </c>
      <c r="J16790" s="266">
        <v>-5409.56</v>
      </c>
      <c r="K16790" s="83" t="str">
        <f>IFERROR(IFERROR(VLOOKUP(I16790,'DE-PARA'!B:D,3,0),VLOOKUP(I16790,'DE-PARA'!C:D,2,0)),"NÃO ENCONTRADO")</f>
        <v>Rescisões Trabalhistas</v>
      </c>
      <c r="L16790" s="50" t="str">
        <f>VLOOKUP(K16790,'Base -Receita-Despesa'!$B:$AS,1,FALSE)</f>
        <v>Rescisões Trabalhistas</v>
      </c>
    </row>
    <row r="16791" spans="1:12" x14ac:dyDescent="0.3">
      <c r="A16791" s="82" t="str">
        <f t="shared" si="524"/>
        <v>2020</v>
      </c>
      <c r="B16791" s="260" t="s">
        <v>2228</v>
      </c>
      <c r="C16791" s="261" t="s">
        <v>138</v>
      </c>
      <c r="D16791" s="74" t="str">
        <f t="shared" si="525"/>
        <v>jan/2020</v>
      </c>
      <c r="E16791" s="264">
        <v>43854</v>
      </c>
      <c r="F16791" s="282" t="s">
        <v>3376</v>
      </c>
      <c r="G16791" s="282" t="s">
        <v>2229</v>
      </c>
      <c r="H16791" s="265" t="s">
        <v>4555</v>
      </c>
      <c r="I16791" s="265" t="s">
        <v>130</v>
      </c>
      <c r="J16791" s="266">
        <v>-7826.51</v>
      </c>
      <c r="K16791" s="83" t="str">
        <f>IFERROR(IFERROR(VLOOKUP(I16791,'DE-PARA'!B:D,3,0),VLOOKUP(I16791,'DE-PARA'!C:D,2,0)),"NÃO ENCONTRADO")</f>
        <v>Rescisões Trabalhistas</v>
      </c>
      <c r="L16791" s="50" t="str">
        <f>VLOOKUP(K16791,'Base -Receita-Despesa'!$B:$AS,1,FALSE)</f>
        <v>Rescisões Trabalhistas</v>
      </c>
    </row>
    <row r="16792" spans="1:12" x14ac:dyDescent="0.3">
      <c r="A16792" s="82" t="str">
        <f t="shared" si="524"/>
        <v>2020</v>
      </c>
      <c r="B16792" s="260" t="s">
        <v>2228</v>
      </c>
      <c r="C16792" s="261" t="s">
        <v>138</v>
      </c>
      <c r="D16792" s="74" t="str">
        <f t="shared" si="525"/>
        <v>jan/2020</v>
      </c>
      <c r="E16792" s="264">
        <v>43854</v>
      </c>
      <c r="F16792" s="282" t="s">
        <v>208</v>
      </c>
      <c r="G16792" s="282" t="s">
        <v>2229</v>
      </c>
      <c r="H16792" s="265" t="s">
        <v>4555</v>
      </c>
      <c r="I16792" s="265" t="s">
        <v>846</v>
      </c>
      <c r="J16792" s="265">
        <v>-30</v>
      </c>
      <c r="K16792" s="83" t="str">
        <f>IFERROR(IFERROR(VLOOKUP(I16792,'DE-PARA'!B:D,3,0),VLOOKUP(I16792,'DE-PARA'!C:D,2,0)),"NÃO ENCONTRADO")</f>
        <v>Pessoal</v>
      </c>
      <c r="L16792" s="50" t="str">
        <f>VLOOKUP(K16792,'Base -Receita-Despesa'!$B:$AS,1,FALSE)</f>
        <v>Pessoal</v>
      </c>
    </row>
    <row r="16793" spans="1:12" x14ac:dyDescent="0.3">
      <c r="A16793" s="82" t="str">
        <f t="shared" si="524"/>
        <v>2020</v>
      </c>
      <c r="B16793" s="260" t="s">
        <v>2228</v>
      </c>
      <c r="C16793" s="261" t="s">
        <v>138</v>
      </c>
      <c r="D16793" s="74" t="str">
        <f t="shared" si="525"/>
        <v>jan/2020</v>
      </c>
      <c r="E16793" s="264">
        <v>43854</v>
      </c>
      <c r="F16793" s="282" t="s">
        <v>208</v>
      </c>
      <c r="G16793" s="282" t="s">
        <v>2229</v>
      </c>
      <c r="H16793" s="265" t="s">
        <v>2746</v>
      </c>
      <c r="I16793" s="265" t="s">
        <v>846</v>
      </c>
      <c r="J16793" s="265">
        <v>-30</v>
      </c>
      <c r="K16793" s="83" t="str">
        <f>IFERROR(IFERROR(VLOOKUP(I16793,'DE-PARA'!B:D,3,0),VLOOKUP(I16793,'DE-PARA'!C:D,2,0)),"NÃO ENCONTRADO")</f>
        <v>Pessoal</v>
      </c>
      <c r="L16793" s="50" t="str">
        <f>VLOOKUP(K16793,'Base -Receita-Despesa'!$B:$AS,1,FALSE)</f>
        <v>Pessoal</v>
      </c>
    </row>
    <row r="16794" spans="1:12" x14ac:dyDescent="0.3">
      <c r="A16794" s="82" t="str">
        <f t="shared" si="524"/>
        <v>2020</v>
      </c>
      <c r="B16794" s="260" t="s">
        <v>2228</v>
      </c>
      <c r="C16794" s="261" t="s">
        <v>138</v>
      </c>
      <c r="D16794" s="74" t="str">
        <f t="shared" si="525"/>
        <v>jan/2020</v>
      </c>
      <c r="E16794" s="264">
        <v>43854</v>
      </c>
      <c r="F16794" s="282" t="s">
        <v>4539</v>
      </c>
      <c r="G16794" s="282" t="s">
        <v>2229</v>
      </c>
      <c r="H16794" s="265" t="s">
        <v>5133</v>
      </c>
      <c r="I16794" s="265" t="s">
        <v>195</v>
      </c>
      <c r="J16794" s="266">
        <v>-203822.43</v>
      </c>
      <c r="K16794" s="83" t="str">
        <f>IFERROR(IFERROR(VLOOKUP(I16794,'DE-PARA'!B:D,3,0),VLOOKUP(I16794,'DE-PARA'!C:D,2,0)),"NÃO ENCONTRADO")</f>
        <v>Encargos sobre Folha de Pagamento</v>
      </c>
      <c r="L16794" s="50" t="str">
        <f>VLOOKUP(K16794,'Base -Receita-Despesa'!$B:$AS,1,FALSE)</f>
        <v>Encargos sobre Folha de Pagamento</v>
      </c>
    </row>
    <row r="16795" spans="1:12" x14ac:dyDescent="0.3">
      <c r="A16795" s="82" t="str">
        <f t="shared" si="524"/>
        <v>2020</v>
      </c>
      <c r="B16795" s="260" t="s">
        <v>2228</v>
      </c>
      <c r="C16795" s="261" t="s">
        <v>138</v>
      </c>
      <c r="D16795" s="74" t="str">
        <f t="shared" si="525"/>
        <v>jan/2020</v>
      </c>
      <c r="E16795" s="264">
        <v>43854</v>
      </c>
      <c r="F16795" s="282" t="s">
        <v>4539</v>
      </c>
      <c r="G16795" s="282" t="s">
        <v>2229</v>
      </c>
      <c r="H16795" s="265" t="s">
        <v>5133</v>
      </c>
      <c r="I16795" s="265" t="s">
        <v>562</v>
      </c>
      <c r="J16795" s="266">
        <v>-2690.45</v>
      </c>
      <c r="K16795" s="83" t="str">
        <f>IFERROR(IFERROR(VLOOKUP(I16795,'DE-PARA'!B:D,3,0),VLOOKUP(I16795,'DE-PARA'!C:D,2,0)),"NÃO ENCONTRADO")</f>
        <v>Outras Saídas</v>
      </c>
      <c r="L16795" s="50" t="str">
        <f>VLOOKUP(K16795,'Base -Receita-Despesa'!$B:$AS,1,FALSE)</f>
        <v>Outras Saídas</v>
      </c>
    </row>
    <row r="16796" spans="1:12" x14ac:dyDescent="0.3">
      <c r="A16796" s="82" t="str">
        <f t="shared" si="524"/>
        <v>2020</v>
      </c>
      <c r="B16796" s="260" t="s">
        <v>2228</v>
      </c>
      <c r="C16796" s="261" t="s">
        <v>138</v>
      </c>
      <c r="D16796" s="74" t="str">
        <f t="shared" si="525"/>
        <v>jan/2020</v>
      </c>
      <c r="E16796" s="264">
        <v>43854</v>
      </c>
      <c r="F16796" s="282" t="s">
        <v>2326</v>
      </c>
      <c r="G16796" s="282" t="s">
        <v>2229</v>
      </c>
      <c r="H16796" s="265" t="s">
        <v>1119</v>
      </c>
      <c r="I16796" s="265" t="s">
        <v>2209</v>
      </c>
      <c r="J16796" s="265">
        <v>-306.91000000000003</v>
      </c>
      <c r="K16796" s="83" t="str">
        <f>IFERROR(IFERROR(VLOOKUP(I16796,'DE-PARA'!B:D,3,0),VLOOKUP(I16796,'DE-PARA'!C:D,2,0)),"NÃO ENCONTRADO")</f>
        <v>Despesas com Viagens</v>
      </c>
      <c r="L16796" s="50" t="str">
        <f>VLOOKUP(K16796,'Base -Receita-Despesa'!$B:$AS,1,FALSE)</f>
        <v>Despesas com Viagens</v>
      </c>
    </row>
    <row r="16797" spans="1:12" x14ac:dyDescent="0.3">
      <c r="A16797" s="82" t="str">
        <f t="shared" si="524"/>
        <v>2020</v>
      </c>
      <c r="B16797" s="260" t="s">
        <v>2228</v>
      </c>
      <c r="C16797" s="261" t="s">
        <v>138</v>
      </c>
      <c r="D16797" s="74" t="str">
        <f t="shared" si="525"/>
        <v>jan/2020</v>
      </c>
      <c r="E16797" s="264">
        <v>43854</v>
      </c>
      <c r="F16797" s="282" t="s">
        <v>208</v>
      </c>
      <c r="G16797" s="282" t="s">
        <v>2330</v>
      </c>
      <c r="H16797" s="265" t="s">
        <v>5094</v>
      </c>
      <c r="I16797" s="265" t="s">
        <v>846</v>
      </c>
      <c r="J16797" s="265">
        <v>-30</v>
      </c>
      <c r="K16797" s="83" t="str">
        <f>IFERROR(IFERROR(VLOOKUP(I16797,'DE-PARA'!B:D,3,0),VLOOKUP(I16797,'DE-PARA'!C:D,2,0)),"NÃO ENCONTRADO")</f>
        <v>Pessoal</v>
      </c>
      <c r="L16797" s="50" t="str">
        <f>VLOOKUP(K16797,'Base -Receita-Despesa'!$B:$AS,1,FALSE)</f>
        <v>Pessoal</v>
      </c>
    </row>
    <row r="16798" spans="1:12" x14ac:dyDescent="0.3">
      <c r="A16798" s="82" t="str">
        <f t="shared" si="524"/>
        <v>2020</v>
      </c>
      <c r="B16798" s="260" t="s">
        <v>2228</v>
      </c>
      <c r="C16798" s="261" t="s">
        <v>138</v>
      </c>
      <c r="D16798" s="74" t="str">
        <f t="shared" si="525"/>
        <v>jan/2020</v>
      </c>
      <c r="E16798" s="264">
        <v>43854</v>
      </c>
      <c r="F16798" s="282" t="s">
        <v>5134</v>
      </c>
      <c r="G16798" s="282" t="s">
        <v>2229</v>
      </c>
      <c r="H16798" s="265" t="s">
        <v>5135</v>
      </c>
      <c r="I16798" s="265" t="s">
        <v>176</v>
      </c>
      <c r="J16798" s="266">
        <v>-7072.73</v>
      </c>
      <c r="K16798" s="83" t="str">
        <f>IFERROR(IFERROR(VLOOKUP(I16798,'DE-PARA'!B:D,3,0),VLOOKUP(I16798,'DE-PARA'!C:D,2,0)),"NÃO ENCONTRADO")</f>
        <v>Pessoal</v>
      </c>
      <c r="L16798" s="50" t="str">
        <f>VLOOKUP(K16798,'Base -Receita-Despesa'!$B:$AS,1,FALSE)</f>
        <v>Pessoal</v>
      </c>
    </row>
    <row r="16799" spans="1:12" x14ac:dyDescent="0.3">
      <c r="A16799" s="82" t="str">
        <f t="shared" si="524"/>
        <v>2020</v>
      </c>
      <c r="B16799" s="260" t="s">
        <v>2228</v>
      </c>
      <c r="C16799" s="261" t="s">
        <v>138</v>
      </c>
      <c r="D16799" s="74" t="str">
        <f t="shared" si="525"/>
        <v>jan/2020</v>
      </c>
      <c r="E16799" s="264">
        <v>43854</v>
      </c>
      <c r="F16799" s="282" t="s">
        <v>208</v>
      </c>
      <c r="G16799" s="282" t="s">
        <v>2229</v>
      </c>
      <c r="H16799" s="265" t="s">
        <v>2417</v>
      </c>
      <c r="I16799" s="265" t="s">
        <v>846</v>
      </c>
      <c r="J16799" s="265">
        <v>-25</v>
      </c>
      <c r="K16799" s="83" t="str">
        <f>IFERROR(IFERROR(VLOOKUP(I16799,'DE-PARA'!B:D,3,0),VLOOKUP(I16799,'DE-PARA'!C:D,2,0)),"NÃO ENCONTRADO")</f>
        <v>Pessoal</v>
      </c>
      <c r="L16799" s="50" t="str">
        <f>VLOOKUP(K16799,'Base -Receita-Despesa'!$B:$AS,1,FALSE)</f>
        <v>Pessoal</v>
      </c>
    </row>
    <row r="16800" spans="1:12" x14ac:dyDescent="0.3">
      <c r="A16800" s="82" t="str">
        <f t="shared" si="524"/>
        <v>2020</v>
      </c>
      <c r="B16800" s="260" t="s">
        <v>2228</v>
      </c>
      <c r="C16800" s="261" t="s">
        <v>138</v>
      </c>
      <c r="D16800" s="74" t="str">
        <f t="shared" si="525"/>
        <v>jan/2020</v>
      </c>
      <c r="E16800" s="264">
        <v>43854</v>
      </c>
      <c r="F16800" s="282" t="s">
        <v>208</v>
      </c>
      <c r="G16800" s="282" t="s">
        <v>2229</v>
      </c>
      <c r="H16800" s="265" t="s">
        <v>5095</v>
      </c>
      <c r="I16800" s="265" t="s">
        <v>846</v>
      </c>
      <c r="J16800" s="265">
        <v>-30</v>
      </c>
      <c r="K16800" s="83" t="str">
        <f>IFERROR(IFERROR(VLOOKUP(I16800,'DE-PARA'!B:D,3,0),VLOOKUP(I16800,'DE-PARA'!C:D,2,0)),"NÃO ENCONTRADO")</f>
        <v>Pessoal</v>
      </c>
      <c r="L16800" s="50" t="str">
        <f>VLOOKUP(K16800,'Base -Receita-Despesa'!$B:$AS,1,FALSE)</f>
        <v>Pessoal</v>
      </c>
    </row>
    <row r="16801" spans="1:12" x14ac:dyDescent="0.3">
      <c r="A16801" s="82" t="str">
        <f t="shared" si="524"/>
        <v>2020</v>
      </c>
      <c r="B16801" s="260" t="s">
        <v>2228</v>
      </c>
      <c r="C16801" s="261" t="s">
        <v>138</v>
      </c>
      <c r="D16801" s="74" t="str">
        <f t="shared" si="525"/>
        <v>jan/2020</v>
      </c>
      <c r="E16801" s="264">
        <v>43854</v>
      </c>
      <c r="F16801" s="282">
        <v>825183</v>
      </c>
      <c r="G16801" s="282" t="s">
        <v>2324</v>
      </c>
      <c r="H16801" s="265" t="s">
        <v>2424</v>
      </c>
      <c r="I16801" s="265" t="s">
        <v>2181</v>
      </c>
      <c r="J16801" s="266">
        <v>-4069.74</v>
      </c>
      <c r="K16801" s="83" t="str">
        <f>IFERROR(IFERROR(VLOOKUP(I16801,'DE-PARA'!B:D,3,0),VLOOKUP(I16801,'DE-PARA'!C:D,2,0)),"NÃO ENCONTRADO")</f>
        <v>Materiais</v>
      </c>
      <c r="L16801" s="50" t="str">
        <f>VLOOKUP(K16801,'Base -Receita-Despesa'!$B:$AS,1,FALSE)</f>
        <v>Materiais</v>
      </c>
    </row>
    <row r="16802" spans="1:12" x14ac:dyDescent="0.3">
      <c r="A16802" s="82" t="str">
        <f t="shared" si="524"/>
        <v>2020</v>
      </c>
      <c r="B16802" s="260" t="s">
        <v>2228</v>
      </c>
      <c r="C16802" s="261" t="s">
        <v>138</v>
      </c>
      <c r="D16802" s="74" t="str">
        <f t="shared" si="525"/>
        <v>jan/2020</v>
      </c>
      <c r="E16802" s="264">
        <v>43854</v>
      </c>
      <c r="F16802" s="282">
        <v>825183</v>
      </c>
      <c r="G16802" s="282" t="s">
        <v>2238</v>
      </c>
      <c r="H16802" s="265" t="s">
        <v>2424</v>
      </c>
      <c r="I16802" s="265" t="s">
        <v>2181</v>
      </c>
      <c r="J16802" s="266">
        <v>-4069.74</v>
      </c>
      <c r="K16802" s="83" t="str">
        <f>IFERROR(IFERROR(VLOOKUP(I16802,'DE-PARA'!B:D,3,0),VLOOKUP(I16802,'DE-PARA'!C:D,2,0)),"NÃO ENCONTRADO")</f>
        <v>Materiais</v>
      </c>
      <c r="L16802" s="50" t="str">
        <f>VLOOKUP(K16802,'Base -Receita-Despesa'!$B:$AS,1,FALSE)</f>
        <v>Materiais</v>
      </c>
    </row>
    <row r="16803" spans="1:12" x14ac:dyDescent="0.3">
      <c r="A16803" s="82" t="str">
        <f t="shared" si="524"/>
        <v>2020</v>
      </c>
      <c r="B16803" s="260" t="s">
        <v>2228</v>
      </c>
      <c r="C16803" s="261" t="s">
        <v>138</v>
      </c>
      <c r="D16803" s="74" t="str">
        <f t="shared" si="525"/>
        <v>jan/2020</v>
      </c>
      <c r="E16803" s="264">
        <v>43854</v>
      </c>
      <c r="F16803" s="282">
        <v>3834</v>
      </c>
      <c r="G16803" s="282" t="s">
        <v>2330</v>
      </c>
      <c r="H16803" s="265" t="s">
        <v>2424</v>
      </c>
      <c r="I16803" s="265" t="s">
        <v>2181</v>
      </c>
      <c r="J16803" s="266">
        <v>-2376.63</v>
      </c>
      <c r="K16803" s="83" t="str">
        <f>IFERROR(IFERROR(VLOOKUP(I16803,'DE-PARA'!B:D,3,0),VLOOKUP(I16803,'DE-PARA'!C:D,2,0)),"NÃO ENCONTRADO")</f>
        <v>Materiais</v>
      </c>
      <c r="L16803" s="50" t="str">
        <f>VLOOKUP(K16803,'Base -Receita-Despesa'!$B:$AS,1,FALSE)</f>
        <v>Materiais</v>
      </c>
    </row>
    <row r="16804" spans="1:12" x14ac:dyDescent="0.3">
      <c r="A16804" s="82" t="str">
        <f t="shared" si="524"/>
        <v>2020</v>
      </c>
      <c r="B16804" s="260" t="s">
        <v>2228</v>
      </c>
      <c r="C16804" s="261" t="s">
        <v>138</v>
      </c>
      <c r="D16804" s="74" t="str">
        <f t="shared" si="525"/>
        <v>jan/2020</v>
      </c>
      <c r="E16804" s="264">
        <v>43854</v>
      </c>
      <c r="F16804" s="282">
        <v>919</v>
      </c>
      <c r="G16804" s="282" t="s">
        <v>2229</v>
      </c>
      <c r="H16804" s="265" t="s">
        <v>2424</v>
      </c>
      <c r="I16804" s="265" t="s">
        <v>2181</v>
      </c>
      <c r="J16804" s="266">
        <v>-1296</v>
      </c>
      <c r="K16804" s="83" t="str">
        <f>IFERROR(IFERROR(VLOOKUP(I16804,'DE-PARA'!B:D,3,0),VLOOKUP(I16804,'DE-PARA'!C:D,2,0)),"NÃO ENCONTRADO")</f>
        <v>Materiais</v>
      </c>
      <c r="L16804" s="50" t="str">
        <f>VLOOKUP(K16804,'Base -Receita-Despesa'!$B:$AS,1,FALSE)</f>
        <v>Materiais</v>
      </c>
    </row>
    <row r="16805" spans="1:12" x14ac:dyDescent="0.3">
      <c r="A16805" s="82" t="str">
        <f t="shared" si="524"/>
        <v>2020</v>
      </c>
      <c r="B16805" s="260" t="s">
        <v>2228</v>
      </c>
      <c r="C16805" s="261" t="s">
        <v>138</v>
      </c>
      <c r="D16805" s="74" t="str">
        <f t="shared" si="525"/>
        <v>jan/2020</v>
      </c>
      <c r="E16805" s="264">
        <v>43854</v>
      </c>
      <c r="F16805" s="282">
        <v>1160</v>
      </c>
      <c r="G16805" s="282" t="s">
        <v>2229</v>
      </c>
      <c r="H16805" s="265" t="s">
        <v>2424</v>
      </c>
      <c r="I16805" s="265" t="s">
        <v>2181</v>
      </c>
      <c r="J16805" s="266">
        <v>-1018.5</v>
      </c>
      <c r="K16805" s="83" t="str">
        <f>IFERROR(IFERROR(VLOOKUP(I16805,'DE-PARA'!B:D,3,0),VLOOKUP(I16805,'DE-PARA'!C:D,2,0)),"NÃO ENCONTRADO")</f>
        <v>Materiais</v>
      </c>
      <c r="L16805" s="50" t="str">
        <f>VLOOKUP(K16805,'Base -Receita-Despesa'!$B:$AS,1,FALSE)</f>
        <v>Materiais</v>
      </c>
    </row>
    <row r="16806" spans="1:12" x14ac:dyDescent="0.3">
      <c r="A16806" s="82" t="str">
        <f t="shared" si="524"/>
        <v>2020</v>
      </c>
      <c r="B16806" s="260" t="s">
        <v>2228</v>
      </c>
      <c r="C16806" s="261" t="s">
        <v>138</v>
      </c>
      <c r="D16806" s="74" t="str">
        <f t="shared" si="525"/>
        <v>jan/2020</v>
      </c>
      <c r="E16806" s="264">
        <v>43854</v>
      </c>
      <c r="F16806" s="282">
        <v>824</v>
      </c>
      <c r="G16806" s="282" t="s">
        <v>2229</v>
      </c>
      <c r="H16806" s="265" t="s">
        <v>2424</v>
      </c>
      <c r="I16806" s="265" t="s">
        <v>2181</v>
      </c>
      <c r="J16806" s="266">
        <v>-2376.62</v>
      </c>
      <c r="K16806" s="83" t="str">
        <f>IFERROR(IFERROR(VLOOKUP(I16806,'DE-PARA'!B:D,3,0),VLOOKUP(I16806,'DE-PARA'!C:D,2,0)),"NÃO ENCONTRADO")</f>
        <v>Materiais</v>
      </c>
      <c r="L16806" s="50" t="str">
        <f>VLOOKUP(K16806,'Base -Receita-Despesa'!$B:$AS,1,FALSE)</f>
        <v>Materiais</v>
      </c>
    </row>
    <row r="16807" spans="1:12" x14ac:dyDescent="0.3">
      <c r="A16807" s="82" t="str">
        <f t="shared" si="524"/>
        <v>2020</v>
      </c>
      <c r="B16807" s="260" t="s">
        <v>2228</v>
      </c>
      <c r="C16807" s="261" t="s">
        <v>138</v>
      </c>
      <c r="D16807" s="74" t="str">
        <f t="shared" si="525"/>
        <v>jan/2020</v>
      </c>
      <c r="E16807" s="264">
        <v>43854</v>
      </c>
      <c r="F16807" s="282">
        <v>824</v>
      </c>
      <c r="G16807" s="282" t="s">
        <v>2229</v>
      </c>
      <c r="H16807" s="265" t="s">
        <v>2424</v>
      </c>
      <c r="I16807" s="265" t="s">
        <v>2181</v>
      </c>
      <c r="J16807" s="266">
        <v>-2376.62</v>
      </c>
      <c r="K16807" s="83" t="str">
        <f>IFERROR(IFERROR(VLOOKUP(I16807,'DE-PARA'!B:D,3,0),VLOOKUP(I16807,'DE-PARA'!C:D,2,0)),"NÃO ENCONTRADO")</f>
        <v>Materiais</v>
      </c>
      <c r="L16807" s="50" t="str">
        <f>VLOOKUP(K16807,'Base -Receita-Despesa'!$B:$AS,1,FALSE)</f>
        <v>Materiais</v>
      </c>
    </row>
    <row r="16808" spans="1:12" x14ac:dyDescent="0.3">
      <c r="A16808" s="82" t="str">
        <f t="shared" si="524"/>
        <v>2020</v>
      </c>
      <c r="B16808" s="260" t="s">
        <v>2228</v>
      </c>
      <c r="C16808" s="261" t="s">
        <v>138</v>
      </c>
      <c r="D16808" s="74" t="str">
        <f t="shared" si="525"/>
        <v>jan/2020</v>
      </c>
      <c r="E16808" s="264">
        <v>43854</v>
      </c>
      <c r="F16808" s="282">
        <v>3834</v>
      </c>
      <c r="G16808" s="282" t="s">
        <v>2229</v>
      </c>
      <c r="H16808" s="265" t="s">
        <v>2424</v>
      </c>
      <c r="I16808" s="265" t="s">
        <v>2181</v>
      </c>
      <c r="J16808" s="266">
        <v>-5926.69</v>
      </c>
      <c r="K16808" s="83" t="str">
        <f>IFERROR(IFERROR(VLOOKUP(I16808,'DE-PARA'!B:D,3,0),VLOOKUP(I16808,'DE-PARA'!C:D,2,0)),"NÃO ENCONTRADO")</f>
        <v>Materiais</v>
      </c>
      <c r="L16808" s="50" t="str">
        <f>VLOOKUP(K16808,'Base -Receita-Despesa'!$B:$AS,1,FALSE)</f>
        <v>Materiais</v>
      </c>
    </row>
    <row r="16809" spans="1:12" x14ac:dyDescent="0.3">
      <c r="A16809" s="82" t="str">
        <f t="shared" si="524"/>
        <v>2020</v>
      </c>
      <c r="B16809" s="260" t="s">
        <v>2228</v>
      </c>
      <c r="C16809" s="261" t="s">
        <v>138</v>
      </c>
      <c r="D16809" s="74" t="str">
        <f t="shared" si="525"/>
        <v>jan/2020</v>
      </c>
      <c r="E16809" s="264">
        <v>43854</v>
      </c>
      <c r="F16809" s="282" t="s">
        <v>208</v>
      </c>
      <c r="G16809" s="282" t="s">
        <v>4022</v>
      </c>
      <c r="H16809" s="265" t="s">
        <v>5096</v>
      </c>
      <c r="I16809" s="265" t="s">
        <v>846</v>
      </c>
      <c r="J16809" s="265">
        <v>-30</v>
      </c>
      <c r="K16809" s="83" t="str">
        <f>IFERROR(IFERROR(VLOOKUP(I16809,'DE-PARA'!B:D,3,0),VLOOKUP(I16809,'DE-PARA'!C:D,2,0)),"NÃO ENCONTRADO")</f>
        <v>Pessoal</v>
      </c>
      <c r="L16809" s="50" t="str">
        <f>VLOOKUP(K16809,'Base -Receita-Despesa'!$B:$AS,1,FALSE)</f>
        <v>Pessoal</v>
      </c>
    </row>
    <row r="16810" spans="1:12" x14ac:dyDescent="0.3">
      <c r="A16810" s="82" t="str">
        <f t="shared" ref="A16810:A16873" si="526">IF(K16810="NÃO ENCONTRADO",0,RIGHT(D16810,4))</f>
        <v>2020</v>
      </c>
      <c r="B16810" s="260" t="s">
        <v>2228</v>
      </c>
      <c r="C16810" s="261" t="s">
        <v>138</v>
      </c>
      <c r="D16810" s="74" t="str">
        <f t="shared" si="525"/>
        <v>jan/2020</v>
      </c>
      <c r="E16810" s="264">
        <v>43854</v>
      </c>
      <c r="F16810" s="282" t="s">
        <v>208</v>
      </c>
      <c r="G16810" s="282" t="s">
        <v>2229</v>
      </c>
      <c r="H16810" s="265" t="s">
        <v>4989</v>
      </c>
      <c r="I16810" s="265" t="s">
        <v>846</v>
      </c>
      <c r="J16810" s="265">
        <v>-20</v>
      </c>
      <c r="K16810" s="83" t="str">
        <f>IFERROR(IFERROR(VLOOKUP(I16810,'DE-PARA'!B:D,3,0),VLOOKUP(I16810,'DE-PARA'!C:D,2,0)),"NÃO ENCONTRADO")</f>
        <v>Pessoal</v>
      </c>
      <c r="L16810" s="50" t="str">
        <f>VLOOKUP(K16810,'Base -Receita-Despesa'!$B:$AS,1,FALSE)</f>
        <v>Pessoal</v>
      </c>
    </row>
    <row r="16811" spans="1:12" x14ac:dyDescent="0.3">
      <c r="A16811" s="82" t="str">
        <f t="shared" si="526"/>
        <v>2020</v>
      </c>
      <c r="B16811" s="260" t="s">
        <v>2228</v>
      </c>
      <c r="C16811" s="261" t="s">
        <v>138</v>
      </c>
      <c r="D16811" s="74" t="str">
        <f t="shared" si="525"/>
        <v>jan/2020</v>
      </c>
      <c r="E16811" s="264">
        <v>43854</v>
      </c>
      <c r="F16811" s="282" t="s">
        <v>208</v>
      </c>
      <c r="G16811" s="282" t="s">
        <v>2229</v>
      </c>
      <c r="H16811" s="265" t="s">
        <v>3767</v>
      </c>
      <c r="I16811" s="265" t="s">
        <v>846</v>
      </c>
      <c r="J16811" s="265">
        <v>-30</v>
      </c>
      <c r="K16811" s="83" t="str">
        <f>IFERROR(IFERROR(VLOOKUP(I16811,'DE-PARA'!B:D,3,0),VLOOKUP(I16811,'DE-PARA'!C:D,2,0)),"NÃO ENCONTRADO")</f>
        <v>Pessoal</v>
      </c>
      <c r="L16811" s="50" t="str">
        <f>VLOOKUP(K16811,'Base -Receita-Despesa'!$B:$AS,1,FALSE)</f>
        <v>Pessoal</v>
      </c>
    </row>
    <row r="16812" spans="1:12" x14ac:dyDescent="0.3">
      <c r="A16812" s="82" t="str">
        <f t="shared" si="526"/>
        <v>2020</v>
      </c>
      <c r="B16812" s="260" t="s">
        <v>2228</v>
      </c>
      <c r="C16812" s="261" t="s">
        <v>138</v>
      </c>
      <c r="D16812" s="74" t="str">
        <f t="shared" si="525"/>
        <v>jan/2020</v>
      </c>
      <c r="E16812" s="264">
        <v>43854</v>
      </c>
      <c r="F16812" s="282">
        <v>2104171916</v>
      </c>
      <c r="G16812" s="282" t="s">
        <v>2229</v>
      </c>
      <c r="H16812" s="265" t="s">
        <v>4529</v>
      </c>
      <c r="I16812" s="265" t="s">
        <v>5136</v>
      </c>
      <c r="J16812" s="266">
        <v>-3880.28</v>
      </c>
      <c r="K16812" s="83" t="str">
        <f>IFERROR(IFERROR(VLOOKUP(I16812,'DE-PARA'!B:D,3,0),VLOOKUP(I16812,'DE-PARA'!C:D,2,0)),"NÃO ENCONTRADO")</f>
        <v>Concessionárias (água, luz e telefone)</v>
      </c>
      <c r="L16812" s="50" t="str">
        <f>VLOOKUP(K16812,'Base -Receita-Despesa'!$B:$AS,1,FALSE)</f>
        <v>Concessionárias (água, luz e telefone)</v>
      </c>
    </row>
    <row r="16813" spans="1:12" x14ac:dyDescent="0.3">
      <c r="A16813" s="82" t="str">
        <f t="shared" si="526"/>
        <v>2020</v>
      </c>
      <c r="B16813" s="260" t="s">
        <v>2228</v>
      </c>
      <c r="C16813" s="261" t="s">
        <v>138</v>
      </c>
      <c r="D16813" s="74" t="str">
        <f t="shared" si="525"/>
        <v>jan/2020</v>
      </c>
      <c r="E16813" s="264">
        <v>43854</v>
      </c>
      <c r="F16813" s="282" t="s">
        <v>208</v>
      </c>
      <c r="G16813" s="282" t="s">
        <v>2229</v>
      </c>
      <c r="H16813" s="265" t="s">
        <v>5137</v>
      </c>
      <c r="I16813" s="265" t="s">
        <v>846</v>
      </c>
      <c r="J16813" s="265">
        <v>-30</v>
      </c>
      <c r="K16813" s="83" t="str">
        <f>IFERROR(IFERROR(VLOOKUP(I16813,'DE-PARA'!B:D,3,0),VLOOKUP(I16813,'DE-PARA'!C:D,2,0)),"NÃO ENCONTRADO")</f>
        <v>Pessoal</v>
      </c>
      <c r="L16813" s="50" t="str">
        <f>VLOOKUP(K16813,'Base -Receita-Despesa'!$B:$AS,1,FALSE)</f>
        <v>Pessoal</v>
      </c>
    </row>
    <row r="16814" spans="1:12" x14ac:dyDescent="0.3">
      <c r="A16814" s="82" t="str">
        <f t="shared" si="526"/>
        <v>2020</v>
      </c>
      <c r="B16814" s="260" t="s">
        <v>2228</v>
      </c>
      <c r="C16814" s="261" t="s">
        <v>138</v>
      </c>
      <c r="D16814" s="74" t="str">
        <f t="shared" si="525"/>
        <v>jan/2020</v>
      </c>
      <c r="E16814" s="264">
        <v>43854</v>
      </c>
      <c r="F16814" s="282" t="s">
        <v>4412</v>
      </c>
      <c r="G16814" s="282" t="s">
        <v>2229</v>
      </c>
      <c r="H16814" s="265" t="s">
        <v>5138</v>
      </c>
      <c r="I16814" s="265" t="s">
        <v>130</v>
      </c>
      <c r="J16814" s="266">
        <v>-2080.9</v>
      </c>
      <c r="K16814" s="83" t="str">
        <f>IFERROR(IFERROR(VLOOKUP(I16814,'DE-PARA'!B:D,3,0),VLOOKUP(I16814,'DE-PARA'!C:D,2,0)),"NÃO ENCONTRADO")</f>
        <v>Rescisões Trabalhistas</v>
      </c>
      <c r="L16814" s="50" t="str">
        <f>VLOOKUP(K16814,'Base -Receita-Despesa'!$B:$AS,1,FALSE)</f>
        <v>Rescisões Trabalhistas</v>
      </c>
    </row>
    <row r="16815" spans="1:12" x14ac:dyDescent="0.3">
      <c r="A16815" s="82" t="str">
        <f t="shared" si="526"/>
        <v>2020</v>
      </c>
      <c r="B16815" s="260" t="s">
        <v>2228</v>
      </c>
      <c r="C16815" s="261" t="s">
        <v>138</v>
      </c>
      <c r="D16815" s="74" t="str">
        <f t="shared" si="525"/>
        <v>jan/2020</v>
      </c>
      <c r="E16815" s="264">
        <v>43854</v>
      </c>
      <c r="F16815" s="282" t="s">
        <v>3376</v>
      </c>
      <c r="G16815" s="282" t="s">
        <v>2229</v>
      </c>
      <c r="H16815" s="265" t="s">
        <v>5138</v>
      </c>
      <c r="I16815" s="265" t="s">
        <v>130</v>
      </c>
      <c r="J16815" s="266">
        <v>-7541.55</v>
      </c>
      <c r="K16815" s="83" t="str">
        <f>IFERROR(IFERROR(VLOOKUP(I16815,'DE-PARA'!B:D,3,0),VLOOKUP(I16815,'DE-PARA'!C:D,2,0)),"NÃO ENCONTRADO")</f>
        <v>Rescisões Trabalhistas</v>
      </c>
      <c r="L16815" s="50" t="str">
        <f>VLOOKUP(K16815,'Base -Receita-Despesa'!$B:$AS,1,FALSE)</f>
        <v>Rescisões Trabalhistas</v>
      </c>
    </row>
    <row r="16816" spans="1:12" x14ac:dyDescent="0.3">
      <c r="A16816" s="82" t="str">
        <f t="shared" si="526"/>
        <v>2020</v>
      </c>
      <c r="B16816" s="260" t="s">
        <v>2228</v>
      </c>
      <c r="C16816" s="261" t="s">
        <v>138</v>
      </c>
      <c r="D16816" s="74" t="str">
        <f t="shared" si="525"/>
        <v>jan/2020</v>
      </c>
      <c r="E16816" s="264">
        <v>43854</v>
      </c>
      <c r="F16816" s="282" t="s">
        <v>208</v>
      </c>
      <c r="G16816" s="282" t="s">
        <v>2229</v>
      </c>
      <c r="H16816" s="265" t="s">
        <v>5138</v>
      </c>
      <c r="I16816" s="265" t="s">
        <v>846</v>
      </c>
      <c r="J16816" s="265">
        <v>-30</v>
      </c>
      <c r="K16816" s="83" t="str">
        <f>IFERROR(IFERROR(VLOOKUP(I16816,'DE-PARA'!B:D,3,0),VLOOKUP(I16816,'DE-PARA'!C:D,2,0)),"NÃO ENCONTRADO")</f>
        <v>Pessoal</v>
      </c>
      <c r="L16816" s="50" t="str">
        <f>VLOOKUP(K16816,'Base -Receita-Despesa'!$B:$AS,1,FALSE)</f>
        <v>Pessoal</v>
      </c>
    </row>
    <row r="16817" spans="1:12" x14ac:dyDescent="0.3">
      <c r="A16817" s="82" t="str">
        <f t="shared" si="526"/>
        <v>2020</v>
      </c>
      <c r="B16817" s="260" t="s">
        <v>2228</v>
      </c>
      <c r="C16817" s="261" t="s">
        <v>138</v>
      </c>
      <c r="D16817" s="74" t="str">
        <f t="shared" si="525"/>
        <v>jan/2020</v>
      </c>
      <c r="E16817" s="264">
        <v>43854</v>
      </c>
      <c r="F16817" s="282" t="s">
        <v>1261</v>
      </c>
      <c r="G16817" s="282" t="s">
        <v>5101</v>
      </c>
      <c r="H16817" s="265" t="s">
        <v>2250</v>
      </c>
      <c r="I16817" s="265" t="s">
        <v>135</v>
      </c>
      <c r="J16817" s="265">
        <v>-9.5</v>
      </c>
      <c r="K16817" s="83" t="str">
        <f>IFERROR(IFERROR(VLOOKUP(I16817,'DE-PARA'!B:D,3,0),VLOOKUP(I16817,'DE-PARA'!C:D,2,0)),"NÃO ENCONTRADO")</f>
        <v>Outras Saídas</v>
      </c>
      <c r="L16817" s="50" t="str">
        <f>VLOOKUP(K16817,'Base -Receita-Despesa'!$B:$AS,1,FALSE)</f>
        <v>Outras Saídas</v>
      </c>
    </row>
    <row r="16818" spans="1:12" x14ac:dyDescent="0.3">
      <c r="A16818" s="82" t="str">
        <f t="shared" si="526"/>
        <v>2020</v>
      </c>
      <c r="B16818" s="260" t="s">
        <v>2228</v>
      </c>
      <c r="C16818" s="261" t="s">
        <v>138</v>
      </c>
      <c r="D16818" s="74" t="str">
        <f t="shared" si="525"/>
        <v>jan/2020</v>
      </c>
      <c r="E16818" s="264">
        <v>43854</v>
      </c>
      <c r="F16818" s="282" t="s">
        <v>1261</v>
      </c>
      <c r="G16818" s="282" t="s">
        <v>5101</v>
      </c>
      <c r="H16818" s="265" t="s">
        <v>2250</v>
      </c>
      <c r="I16818" s="265" t="s">
        <v>135</v>
      </c>
      <c r="J16818" s="265">
        <v>-9.5</v>
      </c>
      <c r="K16818" s="83" t="str">
        <f>IFERROR(IFERROR(VLOOKUP(I16818,'DE-PARA'!B:D,3,0),VLOOKUP(I16818,'DE-PARA'!C:D,2,0)),"NÃO ENCONTRADO")</f>
        <v>Outras Saídas</v>
      </c>
      <c r="L16818" s="50" t="str">
        <f>VLOOKUP(K16818,'Base -Receita-Despesa'!$B:$AS,1,FALSE)</f>
        <v>Outras Saídas</v>
      </c>
    </row>
    <row r="16819" spans="1:12" x14ac:dyDescent="0.3">
      <c r="A16819" s="82" t="str">
        <f t="shared" si="526"/>
        <v>2020</v>
      </c>
      <c r="B16819" s="260" t="s">
        <v>2228</v>
      </c>
      <c r="C16819" s="261" t="s">
        <v>138</v>
      </c>
      <c r="D16819" s="74" t="str">
        <f t="shared" si="525"/>
        <v>jan/2020</v>
      </c>
      <c r="E16819" s="264">
        <v>43854</v>
      </c>
      <c r="F16819" s="282" t="s">
        <v>1261</v>
      </c>
      <c r="G16819" s="282" t="s">
        <v>5101</v>
      </c>
      <c r="H16819" s="265" t="s">
        <v>2250</v>
      </c>
      <c r="I16819" s="265" t="s">
        <v>135</v>
      </c>
      <c r="J16819" s="265">
        <v>-9.5</v>
      </c>
      <c r="K16819" s="83" t="str">
        <f>IFERROR(IFERROR(VLOOKUP(I16819,'DE-PARA'!B:D,3,0),VLOOKUP(I16819,'DE-PARA'!C:D,2,0)),"NÃO ENCONTRADO")</f>
        <v>Outras Saídas</v>
      </c>
      <c r="L16819" s="50" t="str">
        <f>VLOOKUP(K16819,'Base -Receita-Despesa'!$B:$AS,1,FALSE)</f>
        <v>Outras Saídas</v>
      </c>
    </row>
    <row r="16820" spans="1:12" x14ac:dyDescent="0.3">
      <c r="A16820" s="82" t="str">
        <f t="shared" si="526"/>
        <v>2020</v>
      </c>
      <c r="B16820" s="260" t="s">
        <v>2228</v>
      </c>
      <c r="C16820" s="261" t="s">
        <v>138</v>
      </c>
      <c r="D16820" s="74" t="str">
        <f t="shared" si="525"/>
        <v>jan/2020</v>
      </c>
      <c r="E16820" s="264">
        <v>43854</v>
      </c>
      <c r="F16820" s="282" t="s">
        <v>1261</v>
      </c>
      <c r="G16820" s="282" t="s">
        <v>5101</v>
      </c>
      <c r="H16820" s="265" t="s">
        <v>2250</v>
      </c>
      <c r="I16820" s="265" t="s">
        <v>135</v>
      </c>
      <c r="J16820" s="265">
        <v>-9.5</v>
      </c>
      <c r="K16820" s="83" t="str">
        <f>IFERROR(IFERROR(VLOOKUP(I16820,'DE-PARA'!B:D,3,0),VLOOKUP(I16820,'DE-PARA'!C:D,2,0)),"NÃO ENCONTRADO")</f>
        <v>Outras Saídas</v>
      </c>
      <c r="L16820" s="50" t="str">
        <f>VLOOKUP(K16820,'Base -Receita-Despesa'!$B:$AS,1,FALSE)</f>
        <v>Outras Saídas</v>
      </c>
    </row>
    <row r="16821" spans="1:12" x14ac:dyDescent="0.3">
      <c r="A16821" s="82" t="str">
        <f t="shared" si="526"/>
        <v>2020</v>
      </c>
      <c r="B16821" s="260" t="s">
        <v>2228</v>
      </c>
      <c r="C16821" s="261" t="s">
        <v>138</v>
      </c>
      <c r="D16821" s="74" t="str">
        <f t="shared" si="525"/>
        <v>jan/2020</v>
      </c>
      <c r="E16821" s="264">
        <v>43854</v>
      </c>
      <c r="F16821" s="282" t="s">
        <v>1261</v>
      </c>
      <c r="G16821" s="282" t="s">
        <v>5101</v>
      </c>
      <c r="H16821" s="265" t="s">
        <v>2250</v>
      </c>
      <c r="I16821" s="265" t="s">
        <v>135</v>
      </c>
      <c r="J16821" s="265">
        <v>-9.5</v>
      </c>
      <c r="K16821" s="83" t="str">
        <f>IFERROR(IFERROR(VLOOKUP(I16821,'DE-PARA'!B:D,3,0),VLOOKUP(I16821,'DE-PARA'!C:D,2,0)),"NÃO ENCONTRADO")</f>
        <v>Outras Saídas</v>
      </c>
      <c r="L16821" s="50" t="str">
        <f>VLOOKUP(K16821,'Base -Receita-Despesa'!$B:$AS,1,FALSE)</f>
        <v>Outras Saídas</v>
      </c>
    </row>
    <row r="16822" spans="1:12" x14ac:dyDescent="0.3">
      <c r="A16822" s="82" t="str">
        <f t="shared" si="526"/>
        <v>2020</v>
      </c>
      <c r="B16822" s="260" t="s">
        <v>2228</v>
      </c>
      <c r="C16822" s="261" t="s">
        <v>138</v>
      </c>
      <c r="D16822" s="74" t="str">
        <f t="shared" si="525"/>
        <v>jan/2020</v>
      </c>
      <c r="E16822" s="264">
        <v>43854</v>
      </c>
      <c r="F16822" s="282" t="s">
        <v>1261</v>
      </c>
      <c r="G16822" s="282" t="s">
        <v>5101</v>
      </c>
      <c r="H16822" s="265" t="s">
        <v>2250</v>
      </c>
      <c r="I16822" s="265" t="s">
        <v>135</v>
      </c>
      <c r="J16822" s="265">
        <v>-9.5</v>
      </c>
      <c r="K16822" s="83" t="str">
        <f>IFERROR(IFERROR(VLOOKUP(I16822,'DE-PARA'!B:D,3,0),VLOOKUP(I16822,'DE-PARA'!C:D,2,0)),"NÃO ENCONTRADO")</f>
        <v>Outras Saídas</v>
      </c>
      <c r="L16822" s="50" t="str">
        <f>VLOOKUP(K16822,'Base -Receita-Despesa'!$B:$AS,1,FALSE)</f>
        <v>Outras Saídas</v>
      </c>
    </row>
    <row r="16823" spans="1:12" x14ac:dyDescent="0.3">
      <c r="A16823" s="82" t="str">
        <f t="shared" si="526"/>
        <v>2020</v>
      </c>
      <c r="B16823" s="260" t="s">
        <v>2228</v>
      </c>
      <c r="C16823" s="261" t="s">
        <v>138</v>
      </c>
      <c r="D16823" s="74" t="str">
        <f t="shared" si="525"/>
        <v>jan/2020</v>
      </c>
      <c r="E16823" s="264">
        <v>43854</v>
      </c>
      <c r="F16823" s="282" t="s">
        <v>1261</v>
      </c>
      <c r="G16823" s="282" t="s">
        <v>5101</v>
      </c>
      <c r="H16823" s="265" t="s">
        <v>2250</v>
      </c>
      <c r="I16823" s="265" t="s">
        <v>135</v>
      </c>
      <c r="J16823" s="265">
        <v>-9.5</v>
      </c>
      <c r="K16823" s="83" t="str">
        <f>IFERROR(IFERROR(VLOOKUP(I16823,'DE-PARA'!B:D,3,0),VLOOKUP(I16823,'DE-PARA'!C:D,2,0)),"NÃO ENCONTRADO")</f>
        <v>Outras Saídas</v>
      </c>
      <c r="L16823" s="50" t="str">
        <f>VLOOKUP(K16823,'Base -Receita-Despesa'!$B:$AS,1,FALSE)</f>
        <v>Outras Saídas</v>
      </c>
    </row>
    <row r="16824" spans="1:12" x14ac:dyDescent="0.3">
      <c r="A16824" s="82" t="str">
        <f t="shared" si="526"/>
        <v>2020</v>
      </c>
      <c r="B16824" s="260" t="s">
        <v>2228</v>
      </c>
      <c r="C16824" s="261" t="s">
        <v>138</v>
      </c>
      <c r="D16824" s="74" t="str">
        <f t="shared" si="525"/>
        <v>jan/2020</v>
      </c>
      <c r="E16824" s="264">
        <v>43854</v>
      </c>
      <c r="F16824" s="282" t="s">
        <v>1261</v>
      </c>
      <c r="G16824" s="282" t="s">
        <v>5101</v>
      </c>
      <c r="H16824" s="265" t="s">
        <v>2250</v>
      </c>
      <c r="I16824" s="265" t="s">
        <v>135</v>
      </c>
      <c r="J16824" s="265">
        <v>-9.5</v>
      </c>
      <c r="K16824" s="83" t="str">
        <f>IFERROR(IFERROR(VLOOKUP(I16824,'DE-PARA'!B:D,3,0),VLOOKUP(I16824,'DE-PARA'!C:D,2,0)),"NÃO ENCONTRADO")</f>
        <v>Outras Saídas</v>
      </c>
      <c r="L16824" s="50" t="str">
        <f>VLOOKUP(K16824,'Base -Receita-Despesa'!$B:$AS,1,FALSE)</f>
        <v>Outras Saídas</v>
      </c>
    </row>
    <row r="16825" spans="1:12" x14ac:dyDescent="0.3">
      <c r="A16825" s="82" t="str">
        <f t="shared" si="526"/>
        <v>2020</v>
      </c>
      <c r="B16825" s="260" t="s">
        <v>2228</v>
      </c>
      <c r="C16825" s="261" t="s">
        <v>138</v>
      </c>
      <c r="D16825" s="74" t="str">
        <f t="shared" si="525"/>
        <v>jan/2020</v>
      </c>
      <c r="E16825" s="264">
        <v>43854</v>
      </c>
      <c r="F16825" s="282" t="s">
        <v>1261</v>
      </c>
      <c r="G16825" s="282" t="s">
        <v>5101</v>
      </c>
      <c r="H16825" s="265" t="s">
        <v>2250</v>
      </c>
      <c r="I16825" s="265" t="s">
        <v>135</v>
      </c>
      <c r="J16825" s="265">
        <v>-9.5</v>
      </c>
      <c r="K16825" s="83" t="str">
        <f>IFERROR(IFERROR(VLOOKUP(I16825,'DE-PARA'!B:D,3,0),VLOOKUP(I16825,'DE-PARA'!C:D,2,0)),"NÃO ENCONTRADO")</f>
        <v>Outras Saídas</v>
      </c>
      <c r="L16825" s="50" t="str">
        <f>VLOOKUP(K16825,'Base -Receita-Despesa'!$B:$AS,1,FALSE)</f>
        <v>Outras Saídas</v>
      </c>
    </row>
    <row r="16826" spans="1:12" x14ac:dyDescent="0.3">
      <c r="A16826" s="82" t="str">
        <f t="shared" si="526"/>
        <v>2020</v>
      </c>
      <c r="B16826" s="260" t="s">
        <v>2228</v>
      </c>
      <c r="C16826" s="261" t="s">
        <v>138</v>
      </c>
      <c r="D16826" s="74" t="str">
        <f t="shared" si="525"/>
        <v>jan/2020</v>
      </c>
      <c r="E16826" s="264">
        <v>43854</v>
      </c>
      <c r="F16826" s="282" t="s">
        <v>1261</v>
      </c>
      <c r="G16826" s="282" t="s">
        <v>5101</v>
      </c>
      <c r="H16826" s="265" t="s">
        <v>2250</v>
      </c>
      <c r="I16826" s="265" t="s">
        <v>135</v>
      </c>
      <c r="J16826" s="265">
        <v>-9.5</v>
      </c>
      <c r="K16826" s="83" t="str">
        <f>IFERROR(IFERROR(VLOOKUP(I16826,'DE-PARA'!B:D,3,0),VLOOKUP(I16826,'DE-PARA'!C:D,2,0)),"NÃO ENCONTRADO")</f>
        <v>Outras Saídas</v>
      </c>
      <c r="L16826" s="50" t="str">
        <f>VLOOKUP(K16826,'Base -Receita-Despesa'!$B:$AS,1,FALSE)</f>
        <v>Outras Saídas</v>
      </c>
    </row>
    <row r="16827" spans="1:12" x14ac:dyDescent="0.3">
      <c r="A16827" s="82" t="str">
        <f t="shared" si="526"/>
        <v>2020</v>
      </c>
      <c r="B16827" s="260" t="s">
        <v>2228</v>
      </c>
      <c r="C16827" s="261" t="s">
        <v>138</v>
      </c>
      <c r="D16827" s="74" t="str">
        <f t="shared" si="525"/>
        <v>jan/2020</v>
      </c>
      <c r="E16827" s="264">
        <v>43854</v>
      </c>
      <c r="F16827" s="282" t="s">
        <v>1261</v>
      </c>
      <c r="G16827" s="282" t="s">
        <v>5101</v>
      </c>
      <c r="H16827" s="265" t="s">
        <v>2250</v>
      </c>
      <c r="I16827" s="265" t="s">
        <v>135</v>
      </c>
      <c r="J16827" s="265">
        <v>-9.5</v>
      </c>
      <c r="K16827" s="83" t="str">
        <f>IFERROR(IFERROR(VLOOKUP(I16827,'DE-PARA'!B:D,3,0),VLOOKUP(I16827,'DE-PARA'!C:D,2,0)),"NÃO ENCONTRADO")</f>
        <v>Outras Saídas</v>
      </c>
      <c r="L16827" s="50" t="str">
        <f>VLOOKUP(K16827,'Base -Receita-Despesa'!$B:$AS,1,FALSE)</f>
        <v>Outras Saídas</v>
      </c>
    </row>
    <row r="16828" spans="1:12" x14ac:dyDescent="0.3">
      <c r="A16828" s="82" t="str">
        <f t="shared" si="526"/>
        <v>2020</v>
      </c>
      <c r="B16828" s="260" t="s">
        <v>2228</v>
      </c>
      <c r="C16828" s="261" t="s">
        <v>138</v>
      </c>
      <c r="D16828" s="74" t="str">
        <f t="shared" si="525"/>
        <v>jan/2020</v>
      </c>
      <c r="E16828" s="264">
        <v>43854</v>
      </c>
      <c r="F16828" s="282" t="s">
        <v>1261</v>
      </c>
      <c r="G16828" s="282" t="s">
        <v>5101</v>
      </c>
      <c r="H16828" s="265" t="s">
        <v>2250</v>
      </c>
      <c r="I16828" s="265" t="s">
        <v>135</v>
      </c>
      <c r="J16828" s="265">
        <v>-9.5</v>
      </c>
      <c r="K16828" s="83" t="str">
        <f>IFERROR(IFERROR(VLOOKUP(I16828,'DE-PARA'!B:D,3,0),VLOOKUP(I16828,'DE-PARA'!C:D,2,0)),"NÃO ENCONTRADO")</f>
        <v>Outras Saídas</v>
      </c>
      <c r="L16828" s="50" t="str">
        <f>VLOOKUP(K16828,'Base -Receita-Despesa'!$B:$AS,1,FALSE)</f>
        <v>Outras Saídas</v>
      </c>
    </row>
    <row r="16829" spans="1:12" x14ac:dyDescent="0.3">
      <c r="A16829" s="82" t="str">
        <f t="shared" si="526"/>
        <v>2020</v>
      </c>
      <c r="B16829" s="260" t="s">
        <v>2228</v>
      </c>
      <c r="C16829" s="261" t="s">
        <v>138</v>
      </c>
      <c r="D16829" s="74" t="str">
        <f t="shared" si="525"/>
        <v>jan/2020</v>
      </c>
      <c r="E16829" s="264">
        <v>43854</v>
      </c>
      <c r="F16829" s="282" t="s">
        <v>1261</v>
      </c>
      <c r="G16829" s="282" t="s">
        <v>5101</v>
      </c>
      <c r="H16829" s="265" t="s">
        <v>2250</v>
      </c>
      <c r="I16829" s="265" t="s">
        <v>135</v>
      </c>
      <c r="J16829" s="265">
        <v>-9.5</v>
      </c>
      <c r="K16829" s="83" t="str">
        <f>IFERROR(IFERROR(VLOOKUP(I16829,'DE-PARA'!B:D,3,0),VLOOKUP(I16829,'DE-PARA'!C:D,2,0)),"NÃO ENCONTRADO")</f>
        <v>Outras Saídas</v>
      </c>
      <c r="L16829" s="50" t="str">
        <f>VLOOKUP(K16829,'Base -Receita-Despesa'!$B:$AS,1,FALSE)</f>
        <v>Outras Saídas</v>
      </c>
    </row>
    <row r="16830" spans="1:12" x14ac:dyDescent="0.3">
      <c r="A16830" s="82" t="str">
        <f t="shared" si="526"/>
        <v>2020</v>
      </c>
      <c r="B16830" s="260" t="s">
        <v>2228</v>
      </c>
      <c r="C16830" s="261" t="s">
        <v>138</v>
      </c>
      <c r="D16830" s="74" t="str">
        <f t="shared" si="525"/>
        <v>jan/2020</v>
      </c>
      <c r="E16830" s="264">
        <v>43854</v>
      </c>
      <c r="F16830" s="282" t="s">
        <v>1261</v>
      </c>
      <c r="G16830" s="282" t="s">
        <v>5101</v>
      </c>
      <c r="H16830" s="265" t="s">
        <v>2250</v>
      </c>
      <c r="I16830" s="265" t="s">
        <v>135</v>
      </c>
      <c r="J16830" s="265">
        <v>-9.5</v>
      </c>
      <c r="K16830" s="83" t="str">
        <f>IFERROR(IFERROR(VLOOKUP(I16830,'DE-PARA'!B:D,3,0),VLOOKUP(I16830,'DE-PARA'!C:D,2,0)),"NÃO ENCONTRADO")</f>
        <v>Outras Saídas</v>
      </c>
      <c r="L16830" s="50" t="str">
        <f>VLOOKUP(K16830,'Base -Receita-Despesa'!$B:$AS,1,FALSE)</f>
        <v>Outras Saídas</v>
      </c>
    </row>
    <row r="16831" spans="1:12" x14ac:dyDescent="0.3">
      <c r="A16831" s="82" t="str">
        <f t="shared" si="526"/>
        <v>2020</v>
      </c>
      <c r="B16831" s="260" t="s">
        <v>2228</v>
      </c>
      <c r="C16831" s="261" t="s">
        <v>138</v>
      </c>
      <c r="D16831" s="74" t="str">
        <f t="shared" si="525"/>
        <v>jan/2020</v>
      </c>
      <c r="E16831" s="264">
        <v>43854</v>
      </c>
      <c r="F16831" s="282" t="s">
        <v>1261</v>
      </c>
      <c r="G16831" s="282" t="s">
        <v>5101</v>
      </c>
      <c r="H16831" s="265" t="s">
        <v>2250</v>
      </c>
      <c r="I16831" s="265" t="s">
        <v>135</v>
      </c>
      <c r="J16831" s="265">
        <v>-9.5</v>
      </c>
      <c r="K16831" s="83" t="str">
        <f>IFERROR(IFERROR(VLOOKUP(I16831,'DE-PARA'!B:D,3,0),VLOOKUP(I16831,'DE-PARA'!C:D,2,0)),"NÃO ENCONTRADO")</f>
        <v>Outras Saídas</v>
      </c>
      <c r="L16831" s="50" t="str">
        <f>VLOOKUP(K16831,'Base -Receita-Despesa'!$B:$AS,1,FALSE)</f>
        <v>Outras Saídas</v>
      </c>
    </row>
    <row r="16832" spans="1:12" x14ac:dyDescent="0.3">
      <c r="A16832" s="82" t="str">
        <f t="shared" si="526"/>
        <v>2020</v>
      </c>
      <c r="B16832" s="260" t="s">
        <v>2228</v>
      </c>
      <c r="C16832" s="261" t="s">
        <v>138</v>
      </c>
      <c r="D16832" s="74" t="str">
        <f t="shared" si="525"/>
        <v>jan/2020</v>
      </c>
      <c r="E16832" s="264">
        <v>43854</v>
      </c>
      <c r="F16832" s="282" t="s">
        <v>1261</v>
      </c>
      <c r="G16832" s="282" t="s">
        <v>5101</v>
      </c>
      <c r="H16832" s="265" t="s">
        <v>2250</v>
      </c>
      <c r="I16832" s="265" t="s">
        <v>135</v>
      </c>
      <c r="J16832" s="265">
        <v>-9.5</v>
      </c>
      <c r="K16832" s="83" t="str">
        <f>IFERROR(IFERROR(VLOOKUP(I16832,'DE-PARA'!B:D,3,0),VLOOKUP(I16832,'DE-PARA'!C:D,2,0)),"NÃO ENCONTRADO")</f>
        <v>Outras Saídas</v>
      </c>
      <c r="L16832" s="50" t="str">
        <f>VLOOKUP(K16832,'Base -Receita-Despesa'!$B:$AS,1,FALSE)</f>
        <v>Outras Saídas</v>
      </c>
    </row>
    <row r="16833" spans="1:12" x14ac:dyDescent="0.3">
      <c r="A16833" s="82" t="str">
        <f t="shared" si="526"/>
        <v>2020</v>
      </c>
      <c r="B16833" s="260" t="s">
        <v>2228</v>
      </c>
      <c r="C16833" s="261" t="s">
        <v>138</v>
      </c>
      <c r="D16833" s="74" t="str">
        <f t="shared" si="525"/>
        <v>jan/2020</v>
      </c>
      <c r="E16833" s="264">
        <v>43854</v>
      </c>
      <c r="F16833" s="282" t="s">
        <v>1261</v>
      </c>
      <c r="G16833" s="282" t="s">
        <v>5101</v>
      </c>
      <c r="H16833" s="265" t="s">
        <v>2250</v>
      </c>
      <c r="I16833" s="265" t="s">
        <v>135</v>
      </c>
      <c r="J16833" s="265">
        <v>-9.5</v>
      </c>
      <c r="K16833" s="83" t="str">
        <f>IFERROR(IFERROR(VLOOKUP(I16833,'DE-PARA'!B:D,3,0),VLOOKUP(I16833,'DE-PARA'!C:D,2,0)),"NÃO ENCONTRADO")</f>
        <v>Outras Saídas</v>
      </c>
      <c r="L16833" s="50" t="str">
        <f>VLOOKUP(K16833,'Base -Receita-Despesa'!$B:$AS,1,FALSE)</f>
        <v>Outras Saídas</v>
      </c>
    </row>
    <row r="16834" spans="1:12" x14ac:dyDescent="0.3">
      <c r="A16834" s="82" t="str">
        <f t="shared" si="526"/>
        <v>2020</v>
      </c>
      <c r="B16834" s="260" t="s">
        <v>2228</v>
      </c>
      <c r="C16834" s="261" t="s">
        <v>138</v>
      </c>
      <c r="D16834" s="74" t="str">
        <f t="shared" si="525"/>
        <v>jan/2020</v>
      </c>
      <c r="E16834" s="264">
        <v>43854</v>
      </c>
      <c r="F16834" s="282" t="s">
        <v>1261</v>
      </c>
      <c r="G16834" s="282" t="s">
        <v>5101</v>
      </c>
      <c r="H16834" s="265" t="s">
        <v>2250</v>
      </c>
      <c r="I16834" s="265" t="s">
        <v>135</v>
      </c>
      <c r="J16834" s="265">
        <v>-9.5</v>
      </c>
      <c r="K16834" s="83" t="str">
        <f>IFERROR(IFERROR(VLOOKUP(I16834,'DE-PARA'!B:D,3,0),VLOOKUP(I16834,'DE-PARA'!C:D,2,0)),"NÃO ENCONTRADO")</f>
        <v>Outras Saídas</v>
      </c>
      <c r="L16834" s="50" t="str">
        <f>VLOOKUP(K16834,'Base -Receita-Despesa'!$B:$AS,1,FALSE)</f>
        <v>Outras Saídas</v>
      </c>
    </row>
    <row r="16835" spans="1:12" x14ac:dyDescent="0.3">
      <c r="A16835" s="82" t="str">
        <f t="shared" si="526"/>
        <v>2020</v>
      </c>
      <c r="B16835" s="260" t="s">
        <v>2228</v>
      </c>
      <c r="C16835" s="261" t="s">
        <v>138</v>
      </c>
      <c r="D16835" s="74" t="str">
        <f t="shared" si="525"/>
        <v>jan/2020</v>
      </c>
      <c r="E16835" s="264">
        <v>43854</v>
      </c>
      <c r="F16835" s="282" t="s">
        <v>1261</v>
      </c>
      <c r="G16835" s="282" t="s">
        <v>5101</v>
      </c>
      <c r="H16835" s="265" t="s">
        <v>2250</v>
      </c>
      <c r="I16835" s="265" t="s">
        <v>135</v>
      </c>
      <c r="J16835" s="265">
        <v>-9.5</v>
      </c>
      <c r="K16835" s="83" t="str">
        <f>IFERROR(IFERROR(VLOOKUP(I16835,'DE-PARA'!B:D,3,0),VLOOKUP(I16835,'DE-PARA'!C:D,2,0)),"NÃO ENCONTRADO")</f>
        <v>Outras Saídas</v>
      </c>
      <c r="L16835" s="50" t="str">
        <f>VLOOKUP(K16835,'Base -Receita-Despesa'!$B:$AS,1,FALSE)</f>
        <v>Outras Saídas</v>
      </c>
    </row>
    <row r="16836" spans="1:12" x14ac:dyDescent="0.3">
      <c r="A16836" s="82" t="str">
        <f t="shared" si="526"/>
        <v>2020</v>
      </c>
      <c r="B16836" s="260" t="s">
        <v>2228</v>
      </c>
      <c r="C16836" s="261" t="s">
        <v>138</v>
      </c>
      <c r="D16836" s="74" t="str">
        <f t="shared" ref="D16836:D16899" si="527">TEXT(E16836,"mmm/aaaa")</f>
        <v>jan/2020</v>
      </c>
      <c r="E16836" s="264">
        <v>43854</v>
      </c>
      <c r="F16836" s="282" t="s">
        <v>1261</v>
      </c>
      <c r="G16836" s="282" t="s">
        <v>5101</v>
      </c>
      <c r="H16836" s="265" t="s">
        <v>2250</v>
      </c>
      <c r="I16836" s="265" t="s">
        <v>135</v>
      </c>
      <c r="J16836" s="265">
        <v>-9.5</v>
      </c>
      <c r="K16836" s="83" t="str">
        <f>IFERROR(IFERROR(VLOOKUP(I16836,'DE-PARA'!B:D,3,0),VLOOKUP(I16836,'DE-PARA'!C:D,2,0)),"NÃO ENCONTRADO")</f>
        <v>Outras Saídas</v>
      </c>
      <c r="L16836" s="50" t="str">
        <f>VLOOKUP(K16836,'Base -Receita-Despesa'!$B:$AS,1,FALSE)</f>
        <v>Outras Saídas</v>
      </c>
    </row>
    <row r="16837" spans="1:12" x14ac:dyDescent="0.3">
      <c r="A16837" s="82" t="str">
        <f t="shared" si="526"/>
        <v>2020</v>
      </c>
      <c r="B16837" s="260" t="s">
        <v>2228</v>
      </c>
      <c r="C16837" s="261" t="s">
        <v>138</v>
      </c>
      <c r="D16837" s="74" t="str">
        <f t="shared" si="527"/>
        <v>jan/2020</v>
      </c>
      <c r="E16837" s="264">
        <v>43854</v>
      </c>
      <c r="F16837" s="282" t="s">
        <v>208</v>
      </c>
      <c r="G16837" s="282" t="s">
        <v>2229</v>
      </c>
      <c r="H16837" s="265" t="s">
        <v>5097</v>
      </c>
      <c r="I16837" s="265" t="s">
        <v>846</v>
      </c>
      <c r="J16837" s="265">
        <v>-30</v>
      </c>
      <c r="K16837" s="83" t="str">
        <f>IFERROR(IFERROR(VLOOKUP(I16837,'DE-PARA'!B:D,3,0),VLOOKUP(I16837,'DE-PARA'!C:D,2,0)),"NÃO ENCONTRADO")</f>
        <v>Pessoal</v>
      </c>
      <c r="L16837" s="50" t="str">
        <f>VLOOKUP(K16837,'Base -Receita-Despesa'!$B:$AS,1,FALSE)</f>
        <v>Pessoal</v>
      </c>
    </row>
    <row r="16838" spans="1:12" x14ac:dyDescent="0.3">
      <c r="A16838" s="82" t="str">
        <f t="shared" si="526"/>
        <v>2020</v>
      </c>
      <c r="B16838" s="260" t="s">
        <v>2240</v>
      </c>
      <c r="C16838" s="261" t="s">
        <v>138</v>
      </c>
      <c r="D16838" s="74" t="str">
        <f t="shared" si="527"/>
        <v>jan/2020</v>
      </c>
      <c r="E16838" s="264">
        <v>43854</v>
      </c>
      <c r="F16838" s="282" t="s">
        <v>5126</v>
      </c>
      <c r="G16838" s="282" t="s">
        <v>2229</v>
      </c>
      <c r="H16838" s="265" t="s">
        <v>2251</v>
      </c>
      <c r="I16838" s="265" t="s">
        <v>126</v>
      </c>
      <c r="J16838" s="266">
        <v>-500000</v>
      </c>
      <c r="K16838" s="83" t="str">
        <f>IFERROR(IFERROR(VLOOKUP(I16838,'DE-PARA'!B:D,3,0),VLOOKUP(I16838,'DE-PARA'!C:D,2,0)),"NÃO ENCONTRADO")</f>
        <v>TEV – Transferências Entre Contas (Entradas)</v>
      </c>
      <c r="L16838" s="50" t="str">
        <f>VLOOKUP(K16838,'Base -Receita-Despesa'!$B:$AS,1,FALSE)</f>
        <v>TEV – Transferências Entre Contas (Entradas)</v>
      </c>
    </row>
    <row r="16839" spans="1:12" x14ac:dyDescent="0.3">
      <c r="A16839" s="82" t="str">
        <f t="shared" si="526"/>
        <v>2020</v>
      </c>
      <c r="B16839" s="260" t="s">
        <v>2228</v>
      </c>
      <c r="C16839" s="261" t="s">
        <v>138</v>
      </c>
      <c r="D16839" s="74" t="str">
        <f t="shared" si="527"/>
        <v>jan/2020</v>
      </c>
      <c r="E16839" s="264">
        <v>43854</v>
      </c>
      <c r="F16839" s="282" t="s">
        <v>5126</v>
      </c>
      <c r="G16839" s="282" t="s">
        <v>2229</v>
      </c>
      <c r="H16839" s="265" t="s">
        <v>2251</v>
      </c>
      <c r="I16839" s="265" t="s">
        <v>126</v>
      </c>
      <c r="J16839" s="266">
        <v>500000</v>
      </c>
      <c r="K16839" s="83" t="str">
        <f>IFERROR(IFERROR(VLOOKUP(I16839,'DE-PARA'!B:D,3,0),VLOOKUP(I16839,'DE-PARA'!C:D,2,0)),"NÃO ENCONTRADO")</f>
        <v>TEV – Transferências Entre Contas (Entradas)</v>
      </c>
      <c r="L16839" s="50" t="str">
        <f>VLOOKUP(K16839,'Base -Receita-Despesa'!$B:$AS,1,FALSE)</f>
        <v>TEV – Transferências Entre Contas (Entradas)</v>
      </c>
    </row>
    <row r="16840" spans="1:12" x14ac:dyDescent="0.3">
      <c r="A16840" s="82" t="str">
        <f t="shared" si="526"/>
        <v>2020</v>
      </c>
      <c r="B16840" s="260" t="s">
        <v>2228</v>
      </c>
      <c r="C16840" s="261" t="s">
        <v>138</v>
      </c>
      <c r="D16840" s="74" t="str">
        <f t="shared" si="527"/>
        <v>jan/2020</v>
      </c>
      <c r="E16840" s="264">
        <v>43854</v>
      </c>
      <c r="F16840" s="282">
        <v>3808212022</v>
      </c>
      <c r="G16840" s="282" t="s">
        <v>2229</v>
      </c>
      <c r="H16840" s="265" t="s">
        <v>3126</v>
      </c>
      <c r="I16840" s="265" t="s">
        <v>190</v>
      </c>
      <c r="J16840" s="266">
        <v>-1217.1600000000001</v>
      </c>
      <c r="K16840" s="83" t="str">
        <f>IFERROR(IFERROR(VLOOKUP(I16840,'DE-PARA'!B:D,3,0),VLOOKUP(I16840,'DE-PARA'!C:D,2,0)),"NÃO ENCONTRADO")</f>
        <v>Concessionárias (água, luz e telefone)</v>
      </c>
      <c r="L16840" s="50" t="str">
        <f>VLOOKUP(K16840,'Base -Receita-Despesa'!$B:$AS,1,FALSE)</f>
        <v>Concessionárias (água, luz e telefone)</v>
      </c>
    </row>
    <row r="16841" spans="1:12" x14ac:dyDescent="0.3">
      <c r="A16841" s="82" t="str">
        <f t="shared" si="526"/>
        <v>2020</v>
      </c>
      <c r="B16841" s="260" t="s">
        <v>2228</v>
      </c>
      <c r="C16841" s="261" t="s">
        <v>138</v>
      </c>
      <c r="D16841" s="74" t="str">
        <f t="shared" si="527"/>
        <v>jan/2020</v>
      </c>
      <c r="E16841" s="264">
        <v>43854</v>
      </c>
      <c r="F16841" s="282">
        <v>112814</v>
      </c>
      <c r="G16841" s="282" t="s">
        <v>2229</v>
      </c>
      <c r="H16841" s="265" t="s">
        <v>5139</v>
      </c>
      <c r="I16841" s="265" t="s">
        <v>2192</v>
      </c>
      <c r="J16841" s="266">
        <v>-4113.2299999999996</v>
      </c>
      <c r="K16841" s="83" t="str">
        <f>IFERROR(IFERROR(VLOOKUP(I16841,'DE-PARA'!B:D,3,0),VLOOKUP(I16841,'DE-PARA'!C:D,2,0)),"NÃO ENCONTRADO")</f>
        <v>Materiais</v>
      </c>
      <c r="L16841" s="50" t="str">
        <f>VLOOKUP(K16841,'Base -Receita-Despesa'!$B:$AS,1,FALSE)</f>
        <v>Materiais</v>
      </c>
    </row>
    <row r="16842" spans="1:12" x14ac:dyDescent="0.3">
      <c r="A16842" s="82" t="str">
        <f t="shared" si="526"/>
        <v>2020</v>
      </c>
      <c r="B16842" s="260" t="s">
        <v>2228</v>
      </c>
      <c r="C16842" s="261" t="s">
        <v>138</v>
      </c>
      <c r="D16842" s="74" t="str">
        <f t="shared" si="527"/>
        <v>jan/2020</v>
      </c>
      <c r="E16842" s="264">
        <v>43854</v>
      </c>
      <c r="F16842" s="282">
        <v>639.04999999999995</v>
      </c>
      <c r="G16842" s="282" t="s">
        <v>2229</v>
      </c>
      <c r="H16842" s="265" t="s">
        <v>5139</v>
      </c>
      <c r="I16842" s="265" t="s">
        <v>2192</v>
      </c>
      <c r="J16842" s="265">
        <v>-639.04999999999995</v>
      </c>
      <c r="K16842" s="83" t="str">
        <f>IFERROR(IFERROR(VLOOKUP(I16842,'DE-PARA'!B:D,3,0),VLOOKUP(I16842,'DE-PARA'!C:D,2,0)),"NÃO ENCONTRADO")</f>
        <v>Materiais</v>
      </c>
      <c r="L16842" s="50" t="str">
        <f>VLOOKUP(K16842,'Base -Receita-Despesa'!$B:$AS,1,FALSE)</f>
        <v>Materiais</v>
      </c>
    </row>
    <row r="16843" spans="1:12" x14ac:dyDescent="0.3">
      <c r="A16843" s="82" t="str">
        <f t="shared" si="526"/>
        <v>2020</v>
      </c>
      <c r="B16843" s="260" t="s">
        <v>2240</v>
      </c>
      <c r="C16843" s="261" t="s">
        <v>138</v>
      </c>
      <c r="D16843" s="74" t="str">
        <f t="shared" si="527"/>
        <v>jan/2020</v>
      </c>
      <c r="E16843" s="264">
        <v>43857</v>
      </c>
      <c r="F16843" s="282" t="s">
        <v>5126</v>
      </c>
      <c r="G16843" s="282" t="s">
        <v>2229</v>
      </c>
      <c r="H16843" s="265" t="s">
        <v>2251</v>
      </c>
      <c r="I16843" s="265" t="s">
        <v>126</v>
      </c>
      <c r="J16843" s="266">
        <v>-500000</v>
      </c>
      <c r="K16843" s="83" t="str">
        <f>IFERROR(IFERROR(VLOOKUP(I16843,'DE-PARA'!B:D,3,0),VLOOKUP(I16843,'DE-PARA'!C:D,2,0)),"NÃO ENCONTRADO")</f>
        <v>TEV – Transferências Entre Contas (Entradas)</v>
      </c>
      <c r="L16843" s="50" t="str">
        <f>VLOOKUP(K16843,'Base -Receita-Despesa'!$B:$AS,1,FALSE)</f>
        <v>TEV – Transferências Entre Contas (Entradas)</v>
      </c>
    </row>
    <row r="16844" spans="1:12" x14ac:dyDescent="0.3">
      <c r="A16844" s="82" t="str">
        <f t="shared" si="526"/>
        <v>2020</v>
      </c>
      <c r="B16844" s="260" t="s">
        <v>2240</v>
      </c>
      <c r="C16844" s="261" t="s">
        <v>138</v>
      </c>
      <c r="D16844" s="74" t="str">
        <f t="shared" si="527"/>
        <v>jan/2020</v>
      </c>
      <c r="E16844" s="264">
        <v>43857</v>
      </c>
      <c r="F16844" s="282" t="s">
        <v>1070</v>
      </c>
      <c r="G16844" s="282" t="s">
        <v>2229</v>
      </c>
      <c r="H16844" s="265" t="s">
        <v>1071</v>
      </c>
      <c r="I16844" s="265" t="s">
        <v>2237</v>
      </c>
      <c r="J16844" s="266">
        <v>500000</v>
      </c>
      <c r="K16844" s="83" t="str">
        <f>IFERROR(IFERROR(VLOOKUP(I16844,'DE-PARA'!B:D,3,0),VLOOKUP(I16844,'DE-PARA'!C:D,2,0)),"NÃO ENCONTRADO")</f>
        <v>Entrada Conta Aplicação (+)</v>
      </c>
      <c r="L16844" s="50" t="str">
        <f>VLOOKUP(K16844,'Base -Receita-Despesa'!$B:$AS,1,FALSE)</f>
        <v>ENTRADA CONTA APLICAÇÃO (+)</v>
      </c>
    </row>
    <row r="16845" spans="1:12" x14ac:dyDescent="0.3">
      <c r="A16845" s="82" t="str">
        <f t="shared" si="526"/>
        <v>2020</v>
      </c>
      <c r="B16845" s="260" t="s">
        <v>2228</v>
      </c>
      <c r="C16845" s="261" t="s">
        <v>138</v>
      </c>
      <c r="D16845" s="74" t="str">
        <f t="shared" si="527"/>
        <v>jan/2020</v>
      </c>
      <c r="E16845" s="264">
        <v>43857</v>
      </c>
      <c r="F16845" s="282" t="s">
        <v>5140</v>
      </c>
      <c r="G16845" s="282" t="s">
        <v>2229</v>
      </c>
      <c r="H16845" s="265" t="s">
        <v>2382</v>
      </c>
      <c r="I16845" s="265" t="s">
        <v>200</v>
      </c>
      <c r="J16845" s="265">
        <v>-69.38</v>
      </c>
      <c r="K16845" s="83" t="str">
        <f>IFERROR(IFERROR(VLOOKUP(I16845,'DE-PARA'!B:D,3,0),VLOOKUP(I16845,'DE-PARA'!C:D,2,0)),"NÃO ENCONTRADO")</f>
        <v>Serviços</v>
      </c>
      <c r="L16845" s="50" t="str">
        <f>VLOOKUP(K16845,'Base -Receita-Despesa'!$B:$AS,1,FALSE)</f>
        <v>Serviços</v>
      </c>
    </row>
    <row r="16846" spans="1:12" x14ac:dyDescent="0.3">
      <c r="A16846" s="82" t="str">
        <f t="shared" si="526"/>
        <v>2020</v>
      </c>
      <c r="B16846" s="260" t="s">
        <v>2228</v>
      </c>
      <c r="C16846" s="261" t="s">
        <v>138</v>
      </c>
      <c r="D16846" s="74" t="str">
        <f t="shared" si="527"/>
        <v>jan/2020</v>
      </c>
      <c r="E16846" s="264">
        <v>43857</v>
      </c>
      <c r="F16846" s="282" t="s">
        <v>5141</v>
      </c>
      <c r="G16846" s="282" t="s">
        <v>2229</v>
      </c>
      <c r="H16846" s="265" t="s">
        <v>2654</v>
      </c>
      <c r="I16846" s="265" t="s">
        <v>120</v>
      </c>
      <c r="J16846" s="265">
        <v>-25.17</v>
      </c>
      <c r="K16846" s="83" t="str">
        <f>IFERROR(IFERROR(VLOOKUP(I16846,'DE-PARA'!B:D,3,0),VLOOKUP(I16846,'DE-PARA'!C:D,2,0)),"NÃO ENCONTRADO")</f>
        <v>Serviços</v>
      </c>
      <c r="L16846" s="50" t="str">
        <f>VLOOKUP(K16846,'Base -Receita-Despesa'!$B:$AS,1,FALSE)</f>
        <v>Serviços</v>
      </c>
    </row>
    <row r="16847" spans="1:12" x14ac:dyDescent="0.3">
      <c r="A16847" s="82" t="str">
        <f t="shared" si="526"/>
        <v>2020</v>
      </c>
      <c r="B16847" s="260" t="s">
        <v>2228</v>
      </c>
      <c r="C16847" s="261" t="s">
        <v>138</v>
      </c>
      <c r="D16847" s="74" t="str">
        <f t="shared" si="527"/>
        <v>jan/2020</v>
      </c>
      <c r="E16847" s="264">
        <v>43857</v>
      </c>
      <c r="F16847" s="282" t="s">
        <v>3032</v>
      </c>
      <c r="G16847" s="282" t="s">
        <v>2229</v>
      </c>
      <c r="H16847" s="265" t="s">
        <v>4753</v>
      </c>
      <c r="I16847" s="265" t="s">
        <v>2176</v>
      </c>
      <c r="J16847" s="266">
        <v>-6021.86</v>
      </c>
      <c r="K16847" s="83" t="str">
        <f>IFERROR(IFERROR(VLOOKUP(I16847,'DE-PARA'!B:D,3,0),VLOOKUP(I16847,'DE-PARA'!C:D,2,0)),"NÃO ENCONTRADO")</f>
        <v>Pessoal</v>
      </c>
      <c r="L16847" s="50" t="str">
        <f>VLOOKUP(K16847,'Base -Receita-Despesa'!$B:$AS,1,FALSE)</f>
        <v>Pessoal</v>
      </c>
    </row>
    <row r="16848" spans="1:12" x14ac:dyDescent="0.3">
      <c r="A16848" s="82" t="str">
        <f t="shared" si="526"/>
        <v>2020</v>
      </c>
      <c r="B16848" s="260" t="s">
        <v>2228</v>
      </c>
      <c r="C16848" s="261" t="s">
        <v>138</v>
      </c>
      <c r="D16848" s="74" t="str">
        <f t="shared" si="527"/>
        <v>jan/2020</v>
      </c>
      <c r="E16848" s="264">
        <v>43857</v>
      </c>
      <c r="F16848" s="282" t="s">
        <v>3016</v>
      </c>
      <c r="G16848" s="282" t="s">
        <v>2229</v>
      </c>
      <c r="H16848" s="265" t="s">
        <v>4753</v>
      </c>
      <c r="I16848" s="265" t="s">
        <v>2176</v>
      </c>
      <c r="J16848" s="266">
        <v>-2983.9</v>
      </c>
      <c r="K16848" s="83" t="str">
        <f>IFERROR(IFERROR(VLOOKUP(I16848,'DE-PARA'!B:D,3,0),VLOOKUP(I16848,'DE-PARA'!C:D,2,0)),"NÃO ENCONTRADO")</f>
        <v>Pessoal</v>
      </c>
      <c r="L16848" s="50" t="str">
        <f>VLOOKUP(K16848,'Base -Receita-Despesa'!$B:$AS,1,FALSE)</f>
        <v>Pessoal</v>
      </c>
    </row>
    <row r="16849" spans="1:12" x14ac:dyDescent="0.3">
      <c r="A16849" s="82" t="str">
        <f t="shared" si="526"/>
        <v>2020</v>
      </c>
      <c r="B16849" s="260" t="s">
        <v>2228</v>
      </c>
      <c r="C16849" s="261" t="s">
        <v>138</v>
      </c>
      <c r="D16849" s="74" t="str">
        <f t="shared" si="527"/>
        <v>jan/2020</v>
      </c>
      <c r="E16849" s="264">
        <v>43857</v>
      </c>
      <c r="F16849" s="282" t="s">
        <v>3036</v>
      </c>
      <c r="G16849" s="282" t="s">
        <v>2229</v>
      </c>
      <c r="H16849" s="265" t="s">
        <v>4753</v>
      </c>
      <c r="I16849" s="265" t="s">
        <v>2176</v>
      </c>
      <c r="J16849" s="265">
        <v>-136.44</v>
      </c>
      <c r="K16849" s="83" t="str">
        <f>IFERROR(IFERROR(VLOOKUP(I16849,'DE-PARA'!B:D,3,0),VLOOKUP(I16849,'DE-PARA'!C:D,2,0)),"NÃO ENCONTRADO")</f>
        <v>Pessoal</v>
      </c>
      <c r="L16849" s="50" t="str">
        <f>VLOOKUP(K16849,'Base -Receita-Despesa'!$B:$AS,1,FALSE)</f>
        <v>Pessoal</v>
      </c>
    </row>
    <row r="16850" spans="1:12" x14ac:dyDescent="0.3">
      <c r="A16850" s="82" t="str">
        <f t="shared" si="526"/>
        <v>2020</v>
      </c>
      <c r="B16850" s="260" t="s">
        <v>2228</v>
      </c>
      <c r="C16850" s="261" t="s">
        <v>138</v>
      </c>
      <c r="D16850" s="74" t="str">
        <f t="shared" si="527"/>
        <v>jan/2020</v>
      </c>
      <c r="E16850" s="264">
        <v>43857</v>
      </c>
      <c r="F16850" s="282" t="s">
        <v>3111</v>
      </c>
      <c r="G16850" s="282" t="s">
        <v>2229</v>
      </c>
      <c r="H16850" s="265" t="s">
        <v>4753</v>
      </c>
      <c r="I16850" s="265" t="s">
        <v>2176</v>
      </c>
      <c r="J16850" s="265">
        <v>-298.56</v>
      </c>
      <c r="K16850" s="83" t="str">
        <f>IFERROR(IFERROR(VLOOKUP(I16850,'DE-PARA'!B:D,3,0),VLOOKUP(I16850,'DE-PARA'!C:D,2,0)),"NÃO ENCONTRADO")</f>
        <v>Pessoal</v>
      </c>
      <c r="L16850" s="50" t="str">
        <f>VLOOKUP(K16850,'Base -Receita-Despesa'!$B:$AS,1,FALSE)</f>
        <v>Pessoal</v>
      </c>
    </row>
    <row r="16851" spans="1:12" x14ac:dyDescent="0.3">
      <c r="A16851" s="82" t="str">
        <f t="shared" si="526"/>
        <v>2020</v>
      </c>
      <c r="B16851" s="260" t="s">
        <v>2228</v>
      </c>
      <c r="C16851" s="261" t="s">
        <v>138</v>
      </c>
      <c r="D16851" s="74" t="str">
        <f t="shared" si="527"/>
        <v>jan/2020</v>
      </c>
      <c r="E16851" s="264">
        <v>43857</v>
      </c>
      <c r="F16851" s="282" t="s">
        <v>3036</v>
      </c>
      <c r="G16851" s="282" t="s">
        <v>2229</v>
      </c>
      <c r="H16851" s="265" t="s">
        <v>5049</v>
      </c>
      <c r="I16851" s="265" t="s">
        <v>2176</v>
      </c>
      <c r="J16851" s="266">
        <v>-1931.85</v>
      </c>
      <c r="K16851" s="83" t="str">
        <f>IFERROR(IFERROR(VLOOKUP(I16851,'DE-PARA'!B:D,3,0),VLOOKUP(I16851,'DE-PARA'!C:D,2,0)),"NÃO ENCONTRADO")</f>
        <v>Pessoal</v>
      </c>
      <c r="L16851" s="50" t="str">
        <f>VLOOKUP(K16851,'Base -Receita-Despesa'!$B:$AS,1,FALSE)</f>
        <v>Pessoal</v>
      </c>
    </row>
    <row r="16852" spans="1:12" x14ac:dyDescent="0.3">
      <c r="A16852" s="82" t="str">
        <f t="shared" si="526"/>
        <v>2020</v>
      </c>
      <c r="B16852" s="260" t="s">
        <v>2228</v>
      </c>
      <c r="C16852" s="261" t="s">
        <v>138</v>
      </c>
      <c r="D16852" s="74" t="str">
        <f t="shared" si="527"/>
        <v>jan/2020</v>
      </c>
      <c r="E16852" s="264">
        <v>43857</v>
      </c>
      <c r="F16852" s="282" t="s">
        <v>5142</v>
      </c>
      <c r="G16852" s="282" t="s">
        <v>2229</v>
      </c>
      <c r="H16852" s="265" t="s">
        <v>2370</v>
      </c>
      <c r="I16852" s="265" t="s">
        <v>145</v>
      </c>
      <c r="J16852" s="265">
        <v>-79.86</v>
      </c>
      <c r="K16852" s="83" t="str">
        <f>IFERROR(IFERROR(VLOOKUP(I16852,'DE-PARA'!B:D,3,0),VLOOKUP(I16852,'DE-PARA'!C:D,2,0)),"NÃO ENCONTRADO")</f>
        <v>Serviços</v>
      </c>
      <c r="L16852" s="50" t="str">
        <f>VLOOKUP(K16852,'Base -Receita-Despesa'!$B:$AS,1,FALSE)</f>
        <v>Serviços</v>
      </c>
    </row>
    <row r="16853" spans="1:12" x14ac:dyDescent="0.3">
      <c r="A16853" s="82" t="str">
        <f t="shared" si="526"/>
        <v>2020</v>
      </c>
      <c r="B16853" s="260" t="s">
        <v>2228</v>
      </c>
      <c r="C16853" s="261" t="s">
        <v>138</v>
      </c>
      <c r="D16853" s="74" t="str">
        <f t="shared" si="527"/>
        <v>jan/2020</v>
      </c>
      <c r="E16853" s="264">
        <v>43857</v>
      </c>
      <c r="F16853" s="282" t="s">
        <v>5143</v>
      </c>
      <c r="G16853" s="282" t="s">
        <v>2229</v>
      </c>
      <c r="H16853" s="265" t="s">
        <v>257</v>
      </c>
      <c r="I16853" s="265" t="s">
        <v>145</v>
      </c>
      <c r="J16853" s="265">
        <v>-14.6</v>
      </c>
      <c r="K16853" s="83" t="str">
        <f>IFERROR(IFERROR(VLOOKUP(I16853,'DE-PARA'!B:D,3,0),VLOOKUP(I16853,'DE-PARA'!C:D,2,0)),"NÃO ENCONTRADO")</f>
        <v>Serviços</v>
      </c>
      <c r="L16853" s="50" t="str">
        <f>VLOOKUP(K16853,'Base -Receita-Despesa'!$B:$AS,1,FALSE)</f>
        <v>Serviços</v>
      </c>
    </row>
    <row r="16854" spans="1:12" x14ac:dyDescent="0.3">
      <c r="A16854" s="82" t="str">
        <f t="shared" si="526"/>
        <v>2020</v>
      </c>
      <c r="B16854" s="260" t="s">
        <v>2228</v>
      </c>
      <c r="C16854" s="261" t="s">
        <v>138</v>
      </c>
      <c r="D16854" s="74" t="str">
        <f t="shared" si="527"/>
        <v>jan/2020</v>
      </c>
      <c r="E16854" s="264">
        <v>43857</v>
      </c>
      <c r="F16854" s="282" t="s">
        <v>5144</v>
      </c>
      <c r="G16854" s="282" t="s">
        <v>2229</v>
      </c>
      <c r="H16854" s="265" t="s">
        <v>5145</v>
      </c>
      <c r="I16854" s="265" t="s">
        <v>562</v>
      </c>
      <c r="J16854" s="265">
        <v>-267.07</v>
      </c>
      <c r="K16854" s="83" t="str">
        <f>IFERROR(IFERROR(VLOOKUP(I16854,'DE-PARA'!B:D,3,0),VLOOKUP(I16854,'DE-PARA'!C:D,2,0)),"NÃO ENCONTRADO")</f>
        <v>Outras Saídas</v>
      </c>
      <c r="L16854" s="50" t="str">
        <f>VLOOKUP(K16854,'Base -Receita-Despesa'!$B:$AS,1,FALSE)</f>
        <v>Outras Saídas</v>
      </c>
    </row>
    <row r="16855" spans="1:12" x14ac:dyDescent="0.3">
      <c r="A16855" s="82" t="str">
        <f t="shared" si="526"/>
        <v>2020</v>
      </c>
      <c r="B16855" s="260" t="s">
        <v>2228</v>
      </c>
      <c r="C16855" s="261" t="s">
        <v>138</v>
      </c>
      <c r="D16855" s="74" t="str">
        <f t="shared" si="527"/>
        <v>jan/2020</v>
      </c>
      <c r="E16855" s="264">
        <v>43857</v>
      </c>
      <c r="F16855" s="282" t="s">
        <v>5129</v>
      </c>
      <c r="G16855" s="282" t="s">
        <v>2229</v>
      </c>
      <c r="H16855" s="265" t="s">
        <v>72</v>
      </c>
      <c r="I16855" s="265" t="s">
        <v>1064</v>
      </c>
      <c r="J16855" s="266">
        <v>-800000</v>
      </c>
      <c r="K16855" s="83" t="str">
        <f>IFERROR(IFERROR(VLOOKUP(I16855,'DE-PARA'!B:D,3,0),VLOOKUP(I16855,'DE-PARA'!C:D,2,0)),"NÃO ENCONTRADO")</f>
        <v>Saídas Da C/A Por Regates (-)</v>
      </c>
      <c r="L16855" s="50" t="str">
        <f>VLOOKUP(K16855,'Base -Receita-Despesa'!$B:$AS,1,FALSE)</f>
        <v>SAÍDAS DA C/A POR REGATES (-)</v>
      </c>
    </row>
    <row r="16856" spans="1:12" x14ac:dyDescent="0.3">
      <c r="A16856" s="82" t="str">
        <f t="shared" si="526"/>
        <v>2020</v>
      </c>
      <c r="B16856" s="260" t="s">
        <v>2228</v>
      </c>
      <c r="C16856" s="261" t="s">
        <v>138</v>
      </c>
      <c r="D16856" s="74" t="str">
        <f t="shared" si="527"/>
        <v>jan/2020</v>
      </c>
      <c r="E16856" s="264">
        <v>43857</v>
      </c>
      <c r="F16856" s="282" t="s">
        <v>5126</v>
      </c>
      <c r="G16856" s="282" t="s">
        <v>2229</v>
      </c>
      <c r="H16856" s="265" t="s">
        <v>2251</v>
      </c>
      <c r="I16856" s="265" t="s">
        <v>126</v>
      </c>
      <c r="J16856" s="266">
        <v>500000</v>
      </c>
      <c r="K16856" s="83" t="str">
        <f>IFERROR(IFERROR(VLOOKUP(I16856,'DE-PARA'!B:D,3,0),VLOOKUP(I16856,'DE-PARA'!C:D,2,0)),"NÃO ENCONTRADO")</f>
        <v>TEV – Transferências Entre Contas (Entradas)</v>
      </c>
      <c r="L16856" s="50" t="str">
        <f>VLOOKUP(K16856,'Base -Receita-Despesa'!$B:$AS,1,FALSE)</f>
        <v>TEV – Transferências Entre Contas (Entradas)</v>
      </c>
    </row>
    <row r="16857" spans="1:12" x14ac:dyDescent="0.3">
      <c r="A16857" s="82" t="str">
        <f t="shared" si="526"/>
        <v>2020</v>
      </c>
      <c r="B16857" s="260" t="s">
        <v>2228</v>
      </c>
      <c r="C16857" s="261" t="s">
        <v>138</v>
      </c>
      <c r="D16857" s="74" t="str">
        <f t="shared" si="527"/>
        <v>jan/2020</v>
      </c>
      <c r="E16857" s="264">
        <v>43857</v>
      </c>
      <c r="F16857" s="282" t="s">
        <v>4565</v>
      </c>
      <c r="G16857" s="282" t="s">
        <v>2229</v>
      </c>
      <c r="H16857" s="265" t="s">
        <v>5146</v>
      </c>
      <c r="I16857" s="265" t="s">
        <v>194</v>
      </c>
      <c r="J16857" s="266">
        <v>-47398.8</v>
      </c>
      <c r="K16857" s="83" t="str">
        <f>IFERROR(IFERROR(VLOOKUP(I16857,'DE-PARA'!B:D,3,0),VLOOKUP(I16857,'DE-PARA'!C:D,2,0)),"NÃO ENCONTRADO")</f>
        <v>Encargos sobre Folha de Pagamento</v>
      </c>
      <c r="L16857" s="50" t="str">
        <f>VLOOKUP(K16857,'Base -Receita-Despesa'!$B:$AS,1,FALSE)</f>
        <v>Encargos sobre Folha de Pagamento</v>
      </c>
    </row>
    <row r="16858" spans="1:12" x14ac:dyDescent="0.3">
      <c r="A16858" s="82" t="str">
        <f t="shared" si="526"/>
        <v>2020</v>
      </c>
      <c r="B16858" s="260" t="s">
        <v>2228</v>
      </c>
      <c r="C16858" s="261" t="s">
        <v>138</v>
      </c>
      <c r="D16858" s="74" t="str">
        <f t="shared" si="527"/>
        <v>jan/2020</v>
      </c>
      <c r="E16858" s="264">
        <v>43857</v>
      </c>
      <c r="F16858" s="282" t="s">
        <v>4565</v>
      </c>
      <c r="G16858" s="282" t="s">
        <v>2229</v>
      </c>
      <c r="H16858" s="265" t="s">
        <v>5146</v>
      </c>
      <c r="I16858" s="265" t="s">
        <v>562</v>
      </c>
      <c r="J16858" s="266">
        <v>-1094.9100000000001</v>
      </c>
      <c r="K16858" s="83" t="str">
        <f>IFERROR(IFERROR(VLOOKUP(I16858,'DE-PARA'!B:D,3,0),VLOOKUP(I16858,'DE-PARA'!C:D,2,0)),"NÃO ENCONTRADO")</f>
        <v>Outras Saídas</v>
      </c>
      <c r="L16858" s="50" t="str">
        <f>VLOOKUP(K16858,'Base -Receita-Despesa'!$B:$AS,1,FALSE)</f>
        <v>Outras Saídas</v>
      </c>
    </row>
    <row r="16859" spans="1:12" x14ac:dyDescent="0.3">
      <c r="A16859" s="82" t="str">
        <f t="shared" si="526"/>
        <v>2020</v>
      </c>
      <c r="B16859" s="260" t="s">
        <v>2228</v>
      </c>
      <c r="C16859" s="261" t="s">
        <v>138</v>
      </c>
      <c r="D16859" s="74" t="str">
        <f t="shared" si="527"/>
        <v>jan/2020</v>
      </c>
      <c r="E16859" s="264">
        <v>43857</v>
      </c>
      <c r="F16859" s="282" t="s">
        <v>5147</v>
      </c>
      <c r="G16859" s="282" t="s">
        <v>2229</v>
      </c>
      <c r="H16859" s="265" t="s">
        <v>4736</v>
      </c>
      <c r="I16859" s="265" t="s">
        <v>188</v>
      </c>
      <c r="J16859" s="265">
        <v>-893.81</v>
      </c>
      <c r="K16859" s="83" t="str">
        <f>IFERROR(IFERROR(VLOOKUP(I16859,'DE-PARA'!B:D,3,0),VLOOKUP(I16859,'DE-PARA'!C:D,2,0)),"NÃO ENCONTRADO")</f>
        <v>Serviços</v>
      </c>
      <c r="L16859" s="50" t="str">
        <f>VLOOKUP(K16859,'Base -Receita-Despesa'!$B:$AS,1,FALSE)</f>
        <v>Serviços</v>
      </c>
    </row>
    <row r="16860" spans="1:12" x14ac:dyDescent="0.3">
      <c r="A16860" s="82" t="str">
        <f t="shared" si="526"/>
        <v>2020</v>
      </c>
      <c r="B16860" s="260" t="s">
        <v>2228</v>
      </c>
      <c r="C16860" s="261" t="s">
        <v>138</v>
      </c>
      <c r="D16860" s="74" t="str">
        <f t="shared" si="527"/>
        <v>jan/2020</v>
      </c>
      <c r="E16860" s="264">
        <v>43857</v>
      </c>
      <c r="F16860" s="282" t="s">
        <v>5147</v>
      </c>
      <c r="G16860" s="282" t="s">
        <v>2229</v>
      </c>
      <c r="H16860" s="265" t="s">
        <v>4736</v>
      </c>
      <c r="I16860" s="265" t="s">
        <v>562</v>
      </c>
      <c r="J16860" s="265">
        <v>-20.64</v>
      </c>
      <c r="K16860" s="83" t="str">
        <f>IFERROR(IFERROR(VLOOKUP(I16860,'DE-PARA'!B:D,3,0),VLOOKUP(I16860,'DE-PARA'!C:D,2,0)),"NÃO ENCONTRADO")</f>
        <v>Outras Saídas</v>
      </c>
      <c r="L16860" s="50" t="str">
        <f>VLOOKUP(K16860,'Base -Receita-Despesa'!$B:$AS,1,FALSE)</f>
        <v>Outras Saídas</v>
      </c>
    </row>
    <row r="16861" spans="1:12" x14ac:dyDescent="0.3">
      <c r="A16861" s="82" t="str">
        <f t="shared" si="526"/>
        <v>2020</v>
      </c>
      <c r="B16861" s="260" t="s">
        <v>2228</v>
      </c>
      <c r="C16861" s="261" t="s">
        <v>138</v>
      </c>
      <c r="D16861" s="74" t="str">
        <f t="shared" si="527"/>
        <v>jan/2020</v>
      </c>
      <c r="E16861" s="264">
        <v>43857</v>
      </c>
      <c r="F16861" s="315">
        <v>7373183</v>
      </c>
      <c r="G16861" s="282" t="s">
        <v>2229</v>
      </c>
      <c r="H16861" s="265" t="s">
        <v>3582</v>
      </c>
      <c r="I16861" s="265" t="s">
        <v>151</v>
      </c>
      <c r="J16861" s="266">
        <v>-1788.88</v>
      </c>
      <c r="K16861" s="83" t="str">
        <f>IFERROR(IFERROR(VLOOKUP(I16861,'DE-PARA'!B:D,3,0),VLOOKUP(I16861,'DE-PARA'!C:D,2,0)),"NÃO ENCONTRADO")</f>
        <v>Concessionárias (água, luz e telefone)</v>
      </c>
      <c r="L16861" s="50" t="str">
        <f>VLOOKUP(K16861,'Base -Receita-Despesa'!$B:$AS,1,FALSE)</f>
        <v>Concessionárias (água, luz e telefone)</v>
      </c>
    </row>
    <row r="16862" spans="1:12" x14ac:dyDescent="0.3">
      <c r="A16862" s="82" t="str">
        <f t="shared" si="526"/>
        <v>2020</v>
      </c>
      <c r="B16862" s="260" t="s">
        <v>2228</v>
      </c>
      <c r="C16862" s="261" t="s">
        <v>138</v>
      </c>
      <c r="D16862" s="74" t="str">
        <f t="shared" si="527"/>
        <v>jan/2020</v>
      </c>
      <c r="E16862" s="264">
        <v>43857</v>
      </c>
      <c r="F16862" s="315">
        <v>7373184</v>
      </c>
      <c r="G16862" s="282" t="s">
        <v>2229</v>
      </c>
      <c r="H16862" s="265" t="s">
        <v>3582</v>
      </c>
      <c r="I16862" s="265" t="s">
        <v>151</v>
      </c>
      <c r="J16862" s="266">
        <v>-3145.23</v>
      </c>
      <c r="K16862" s="83" t="str">
        <f>IFERROR(IFERROR(VLOOKUP(I16862,'DE-PARA'!B:D,3,0),VLOOKUP(I16862,'DE-PARA'!C:D,2,0)),"NÃO ENCONTRADO")</f>
        <v>Concessionárias (água, luz e telefone)</v>
      </c>
      <c r="L16862" s="50" t="str">
        <f>VLOOKUP(K16862,'Base -Receita-Despesa'!$B:$AS,1,FALSE)</f>
        <v>Concessionárias (água, luz e telefone)</v>
      </c>
    </row>
    <row r="16863" spans="1:12" x14ac:dyDescent="0.3">
      <c r="A16863" s="82" t="str">
        <f t="shared" si="526"/>
        <v>2020</v>
      </c>
      <c r="B16863" s="260" t="s">
        <v>2228</v>
      </c>
      <c r="C16863" s="261" t="s">
        <v>138</v>
      </c>
      <c r="D16863" s="74" t="str">
        <f t="shared" si="527"/>
        <v>jan/2020</v>
      </c>
      <c r="E16863" s="264">
        <v>43857</v>
      </c>
      <c r="F16863" s="282" t="s">
        <v>5148</v>
      </c>
      <c r="G16863" s="282" t="s">
        <v>2229</v>
      </c>
      <c r="H16863" s="265" t="s">
        <v>4736</v>
      </c>
      <c r="I16863" s="265" t="s">
        <v>188</v>
      </c>
      <c r="J16863" s="266">
        <v>-5517.92</v>
      </c>
      <c r="K16863" s="83" t="str">
        <f>IFERROR(IFERROR(VLOOKUP(I16863,'DE-PARA'!B:D,3,0),VLOOKUP(I16863,'DE-PARA'!C:D,2,0)),"NÃO ENCONTRADO")</f>
        <v>Serviços</v>
      </c>
      <c r="L16863" s="50" t="str">
        <f>VLOOKUP(K16863,'Base -Receita-Despesa'!$B:$AS,1,FALSE)</f>
        <v>Serviços</v>
      </c>
    </row>
    <row r="16864" spans="1:12" x14ac:dyDescent="0.3">
      <c r="A16864" s="82" t="str">
        <f t="shared" si="526"/>
        <v>2020</v>
      </c>
      <c r="B16864" s="260" t="s">
        <v>2228</v>
      </c>
      <c r="C16864" s="261" t="s">
        <v>138</v>
      </c>
      <c r="D16864" s="74" t="str">
        <f t="shared" si="527"/>
        <v>jan/2020</v>
      </c>
      <c r="E16864" s="264">
        <v>43857</v>
      </c>
      <c r="F16864" s="282" t="s">
        <v>5148</v>
      </c>
      <c r="G16864" s="282" t="s">
        <v>2229</v>
      </c>
      <c r="H16864" s="265" t="s">
        <v>4736</v>
      </c>
      <c r="I16864" s="265" t="s">
        <v>188</v>
      </c>
      <c r="J16864" s="265">
        <v>-127.46</v>
      </c>
      <c r="K16864" s="83" t="str">
        <f>IFERROR(IFERROR(VLOOKUP(I16864,'DE-PARA'!B:D,3,0),VLOOKUP(I16864,'DE-PARA'!C:D,2,0)),"NÃO ENCONTRADO")</f>
        <v>Serviços</v>
      </c>
      <c r="L16864" s="50" t="str">
        <f>VLOOKUP(K16864,'Base -Receita-Despesa'!$B:$AS,1,FALSE)</f>
        <v>Serviços</v>
      </c>
    </row>
    <row r="16865" spans="1:12" x14ac:dyDescent="0.3">
      <c r="A16865" s="82" t="str">
        <f t="shared" si="526"/>
        <v>2020</v>
      </c>
      <c r="B16865" s="260" t="s">
        <v>2228</v>
      </c>
      <c r="C16865" s="261" t="s">
        <v>138</v>
      </c>
      <c r="D16865" s="74" t="str">
        <f t="shared" si="527"/>
        <v>jan/2020</v>
      </c>
      <c r="E16865" s="264">
        <v>43857</v>
      </c>
      <c r="F16865" s="282">
        <v>19812</v>
      </c>
      <c r="G16865" s="282" t="s">
        <v>2229</v>
      </c>
      <c r="H16865" s="265" t="s">
        <v>5149</v>
      </c>
      <c r="I16865" s="265" t="s">
        <v>2204</v>
      </c>
      <c r="J16865" s="266">
        <v>-3621.82</v>
      </c>
      <c r="K16865" s="83" t="str">
        <f>IFERROR(IFERROR(VLOOKUP(I16865,'DE-PARA'!B:D,3,0),VLOOKUP(I16865,'DE-PARA'!C:D,2,0)),"NÃO ENCONTRADO")</f>
        <v>Serviços</v>
      </c>
      <c r="L16865" s="50" t="str">
        <f>VLOOKUP(K16865,'Base -Receita-Despesa'!$B:$AS,1,FALSE)</f>
        <v>Serviços</v>
      </c>
    </row>
    <row r="16866" spans="1:12" x14ac:dyDescent="0.3">
      <c r="A16866" s="82" t="str">
        <f t="shared" si="526"/>
        <v>2020</v>
      </c>
      <c r="B16866" s="260" t="s">
        <v>2228</v>
      </c>
      <c r="C16866" s="261" t="s">
        <v>138</v>
      </c>
      <c r="D16866" s="74" t="str">
        <f t="shared" si="527"/>
        <v>jan/2020</v>
      </c>
      <c r="E16866" s="264">
        <v>43857</v>
      </c>
      <c r="F16866" s="282">
        <v>3572</v>
      </c>
      <c r="G16866" s="282" t="s">
        <v>2229</v>
      </c>
      <c r="H16866" s="265" t="s">
        <v>5150</v>
      </c>
      <c r="I16866" s="265" t="s">
        <v>2182</v>
      </c>
      <c r="J16866" s="265">
        <v>-240</v>
      </c>
      <c r="K16866" s="83" t="str">
        <f>IFERROR(IFERROR(VLOOKUP(I16866,'DE-PARA'!B:D,3,0),VLOOKUP(I16866,'DE-PARA'!C:D,2,0)),"NÃO ENCONTRADO")</f>
        <v>Materiais</v>
      </c>
      <c r="L16866" s="50" t="str">
        <f>VLOOKUP(K16866,'Base -Receita-Despesa'!$B:$AS,1,FALSE)</f>
        <v>Materiais</v>
      </c>
    </row>
    <row r="16867" spans="1:12" x14ac:dyDescent="0.3">
      <c r="A16867" s="82" t="str">
        <f t="shared" si="526"/>
        <v>2020</v>
      </c>
      <c r="B16867" s="260" t="s">
        <v>2228</v>
      </c>
      <c r="C16867" s="261" t="s">
        <v>138</v>
      </c>
      <c r="D16867" s="74" t="str">
        <f t="shared" si="527"/>
        <v>jan/2020</v>
      </c>
      <c r="E16867" s="264">
        <v>43857</v>
      </c>
      <c r="F16867" s="282">
        <v>18721</v>
      </c>
      <c r="G16867" s="282" t="s">
        <v>2229</v>
      </c>
      <c r="H16867" s="265" t="s">
        <v>5151</v>
      </c>
      <c r="I16867" s="280" t="s">
        <v>618</v>
      </c>
      <c r="J16867" s="266">
        <v>-24516.23</v>
      </c>
      <c r="K16867" s="83" t="str">
        <f>IFERROR(IFERROR(VLOOKUP(I16867,'DE-PARA'!B:D,3,0),VLOOKUP(I16867,'DE-PARA'!C:D,2,0)),"NÃO ENCONTRADO")</f>
        <v>Serviços</v>
      </c>
      <c r="L16867" s="50" t="str">
        <f>VLOOKUP(K16867,'Base -Receita-Despesa'!$B:$AS,1,FALSE)</f>
        <v>Serviços</v>
      </c>
    </row>
    <row r="16868" spans="1:12" x14ac:dyDescent="0.3">
      <c r="A16868" s="82" t="str">
        <f t="shared" si="526"/>
        <v>2020</v>
      </c>
      <c r="B16868" s="260" t="s">
        <v>2228</v>
      </c>
      <c r="C16868" s="261" t="s">
        <v>138</v>
      </c>
      <c r="D16868" s="74" t="str">
        <f t="shared" si="527"/>
        <v>jan/2020</v>
      </c>
      <c r="E16868" s="264">
        <v>43857</v>
      </c>
      <c r="F16868" s="282">
        <v>18900</v>
      </c>
      <c r="G16868" s="282" t="s">
        <v>2229</v>
      </c>
      <c r="H16868" s="265" t="s">
        <v>5151</v>
      </c>
      <c r="I16868" s="265" t="s">
        <v>618</v>
      </c>
      <c r="J16868" s="266">
        <v>-24563.38</v>
      </c>
      <c r="K16868" s="83" t="str">
        <f>IFERROR(IFERROR(VLOOKUP(I16868,'DE-PARA'!B:D,3,0),VLOOKUP(I16868,'DE-PARA'!C:D,2,0)),"NÃO ENCONTRADO")</f>
        <v>Serviços</v>
      </c>
      <c r="L16868" s="50" t="str">
        <f>VLOOKUP(K16868,'Base -Receita-Despesa'!$B:$AS,1,FALSE)</f>
        <v>Serviços</v>
      </c>
    </row>
    <row r="16869" spans="1:12" x14ac:dyDescent="0.3">
      <c r="A16869" s="82" t="str">
        <f t="shared" si="526"/>
        <v>2020</v>
      </c>
      <c r="B16869" s="260" t="s">
        <v>2228</v>
      </c>
      <c r="C16869" s="261" t="s">
        <v>138</v>
      </c>
      <c r="D16869" s="74" t="str">
        <f t="shared" si="527"/>
        <v>jan/2020</v>
      </c>
      <c r="E16869" s="264">
        <v>43857</v>
      </c>
      <c r="F16869" s="282" t="s">
        <v>437</v>
      </c>
      <c r="G16869" s="282" t="s">
        <v>2229</v>
      </c>
      <c r="H16869" s="265" t="s">
        <v>438</v>
      </c>
      <c r="I16869" s="280" t="s">
        <v>439</v>
      </c>
      <c r="J16869" s="265">
        <v>-998</v>
      </c>
      <c r="K16869" s="83" t="str">
        <f>IFERROR(IFERROR(VLOOKUP(I16869,'DE-PARA'!B:D,3,0),VLOOKUP(I16869,'DE-PARA'!C:D,2,0)),"NÃO ENCONTRADO")</f>
        <v>Aluguéis</v>
      </c>
      <c r="L16869" s="50" t="str">
        <f>VLOOKUP(K16869,'Base -Receita-Despesa'!$B:$AS,1,FALSE)</f>
        <v>Aluguéis</v>
      </c>
    </row>
    <row r="16870" spans="1:12" x14ac:dyDescent="0.3">
      <c r="A16870" s="82" t="str">
        <f t="shared" si="526"/>
        <v>2020</v>
      </c>
      <c r="B16870" s="260" t="s">
        <v>2228</v>
      </c>
      <c r="C16870" s="261" t="s">
        <v>138</v>
      </c>
      <c r="D16870" s="74" t="str">
        <f t="shared" si="527"/>
        <v>jan/2020</v>
      </c>
      <c r="E16870" s="264">
        <v>43857</v>
      </c>
      <c r="F16870" s="282">
        <v>1976</v>
      </c>
      <c r="G16870" s="282" t="s">
        <v>2229</v>
      </c>
      <c r="H16870" s="265" t="s">
        <v>5132</v>
      </c>
      <c r="I16870" s="265" t="s">
        <v>145</v>
      </c>
      <c r="J16870" s="266">
        <v>-3500</v>
      </c>
      <c r="K16870" s="83" t="str">
        <f>IFERROR(IFERROR(VLOOKUP(I16870,'DE-PARA'!B:D,3,0),VLOOKUP(I16870,'DE-PARA'!C:D,2,0)),"NÃO ENCONTRADO")</f>
        <v>Serviços</v>
      </c>
      <c r="L16870" s="50" t="str">
        <f>VLOOKUP(K16870,'Base -Receita-Despesa'!$B:$AS,1,FALSE)</f>
        <v>Serviços</v>
      </c>
    </row>
    <row r="16871" spans="1:12" x14ac:dyDescent="0.3">
      <c r="A16871" s="82" t="str">
        <f t="shared" si="526"/>
        <v>2020</v>
      </c>
      <c r="B16871" s="260" t="s">
        <v>2228</v>
      </c>
      <c r="C16871" s="261" t="s">
        <v>138</v>
      </c>
      <c r="D16871" s="74" t="str">
        <f t="shared" si="527"/>
        <v>jan/2020</v>
      </c>
      <c r="E16871" s="264">
        <v>43857</v>
      </c>
      <c r="F16871" s="282">
        <v>20392</v>
      </c>
      <c r="G16871" s="282" t="s">
        <v>2229</v>
      </c>
      <c r="H16871" s="265" t="s">
        <v>4792</v>
      </c>
      <c r="I16871" s="265" t="s">
        <v>2181</v>
      </c>
      <c r="J16871" s="266">
        <v>-4023.1</v>
      </c>
      <c r="K16871" s="83" t="str">
        <f>IFERROR(IFERROR(VLOOKUP(I16871,'DE-PARA'!B:D,3,0),VLOOKUP(I16871,'DE-PARA'!C:D,2,0)),"NÃO ENCONTRADO")</f>
        <v>Materiais</v>
      </c>
      <c r="L16871" s="50" t="str">
        <f>VLOOKUP(K16871,'Base -Receita-Despesa'!$B:$AS,1,FALSE)</f>
        <v>Materiais</v>
      </c>
    </row>
    <row r="16872" spans="1:12" x14ac:dyDescent="0.3">
      <c r="A16872" s="82" t="str">
        <f t="shared" si="526"/>
        <v>2020</v>
      </c>
      <c r="B16872" s="260" t="s">
        <v>2228</v>
      </c>
      <c r="C16872" s="261" t="s">
        <v>138</v>
      </c>
      <c r="D16872" s="74" t="str">
        <f t="shared" si="527"/>
        <v>jan/2020</v>
      </c>
      <c r="E16872" s="264">
        <v>43857</v>
      </c>
      <c r="F16872" s="282">
        <v>20243</v>
      </c>
      <c r="G16872" s="282" t="s">
        <v>2229</v>
      </c>
      <c r="H16872" s="265" t="s">
        <v>4792</v>
      </c>
      <c r="I16872" s="265" t="s">
        <v>2181</v>
      </c>
      <c r="J16872" s="266">
        <v>-1789</v>
      </c>
      <c r="K16872" s="83" t="str">
        <f>IFERROR(IFERROR(VLOOKUP(I16872,'DE-PARA'!B:D,3,0),VLOOKUP(I16872,'DE-PARA'!C:D,2,0)),"NÃO ENCONTRADO")</f>
        <v>Materiais</v>
      </c>
      <c r="L16872" s="50" t="str">
        <f>VLOOKUP(K16872,'Base -Receita-Despesa'!$B:$AS,1,FALSE)</f>
        <v>Materiais</v>
      </c>
    </row>
    <row r="16873" spans="1:12" x14ac:dyDescent="0.3">
      <c r="A16873" s="82" t="str">
        <f t="shared" si="526"/>
        <v>2020</v>
      </c>
      <c r="B16873" s="260" t="s">
        <v>2228</v>
      </c>
      <c r="C16873" s="261" t="s">
        <v>138</v>
      </c>
      <c r="D16873" s="74" t="str">
        <f t="shared" si="527"/>
        <v>jan/2020</v>
      </c>
      <c r="E16873" s="264">
        <v>43857</v>
      </c>
      <c r="F16873" s="282">
        <v>1155193</v>
      </c>
      <c r="G16873" s="282" t="s">
        <v>2232</v>
      </c>
      <c r="H16873" s="265" t="s">
        <v>5152</v>
      </c>
      <c r="I16873" s="265" t="s">
        <v>2182</v>
      </c>
      <c r="J16873" s="266">
        <v>-2589.87</v>
      </c>
      <c r="K16873" s="83" t="str">
        <f>IFERROR(IFERROR(VLOOKUP(I16873,'DE-PARA'!B:D,3,0),VLOOKUP(I16873,'DE-PARA'!C:D,2,0)),"NÃO ENCONTRADO")</f>
        <v>Materiais</v>
      </c>
      <c r="L16873" s="50" t="str">
        <f>VLOOKUP(K16873,'Base -Receita-Despesa'!$B:$AS,1,FALSE)</f>
        <v>Materiais</v>
      </c>
    </row>
    <row r="16874" spans="1:12" x14ac:dyDescent="0.3">
      <c r="A16874" s="82" t="str">
        <f t="shared" ref="A16874:A16937" si="528">IF(K16874="NÃO ENCONTRADO",0,RIGHT(D16874,4))</f>
        <v>2020</v>
      </c>
      <c r="B16874" s="260" t="s">
        <v>2228</v>
      </c>
      <c r="C16874" s="261" t="s">
        <v>138</v>
      </c>
      <c r="D16874" s="74" t="str">
        <f t="shared" si="527"/>
        <v>jan/2020</v>
      </c>
      <c r="E16874" s="264">
        <v>43857</v>
      </c>
      <c r="F16874" s="282">
        <v>1155193</v>
      </c>
      <c r="G16874" s="282" t="s">
        <v>2284</v>
      </c>
      <c r="H16874" s="265" t="s">
        <v>5152</v>
      </c>
      <c r="I16874" s="265" t="s">
        <v>2182</v>
      </c>
      <c r="J16874" s="266">
        <v>-2589.87</v>
      </c>
      <c r="K16874" s="83" t="str">
        <f>IFERROR(IFERROR(VLOOKUP(I16874,'DE-PARA'!B:D,3,0),VLOOKUP(I16874,'DE-PARA'!C:D,2,0)),"NÃO ENCONTRADO")</f>
        <v>Materiais</v>
      </c>
      <c r="L16874" s="50" t="str">
        <f>VLOOKUP(K16874,'Base -Receita-Despesa'!$B:$AS,1,FALSE)</f>
        <v>Materiais</v>
      </c>
    </row>
    <row r="16875" spans="1:12" x14ac:dyDescent="0.3">
      <c r="A16875" s="82" t="str">
        <f t="shared" si="528"/>
        <v>2020</v>
      </c>
      <c r="B16875" s="260" t="s">
        <v>2228</v>
      </c>
      <c r="C16875" s="261" t="s">
        <v>138</v>
      </c>
      <c r="D16875" s="74" t="str">
        <f t="shared" si="527"/>
        <v>jan/2020</v>
      </c>
      <c r="E16875" s="264">
        <v>43857</v>
      </c>
      <c r="F16875" s="282">
        <v>1155670</v>
      </c>
      <c r="G16875" s="282" t="s">
        <v>2229</v>
      </c>
      <c r="H16875" s="265" t="s">
        <v>5152</v>
      </c>
      <c r="I16875" s="265" t="s">
        <v>2182</v>
      </c>
      <c r="J16875" s="265">
        <v>-414</v>
      </c>
      <c r="K16875" s="83" t="str">
        <f>IFERROR(IFERROR(VLOOKUP(I16875,'DE-PARA'!B:D,3,0),VLOOKUP(I16875,'DE-PARA'!C:D,2,0)),"NÃO ENCONTRADO")</f>
        <v>Materiais</v>
      </c>
      <c r="L16875" s="50" t="str">
        <f>VLOOKUP(K16875,'Base -Receita-Despesa'!$B:$AS,1,FALSE)</f>
        <v>Materiais</v>
      </c>
    </row>
    <row r="16876" spans="1:12" x14ac:dyDescent="0.3">
      <c r="A16876" s="82" t="str">
        <f t="shared" si="528"/>
        <v>2020</v>
      </c>
      <c r="B16876" s="260" t="s">
        <v>2228</v>
      </c>
      <c r="C16876" s="261" t="s">
        <v>138</v>
      </c>
      <c r="D16876" s="74" t="str">
        <f t="shared" si="527"/>
        <v>jan/2020</v>
      </c>
      <c r="E16876" s="264">
        <v>43857</v>
      </c>
      <c r="F16876" s="282">
        <v>1131022</v>
      </c>
      <c r="G16876" s="282" t="s">
        <v>2232</v>
      </c>
      <c r="H16876" s="265" t="s">
        <v>5152</v>
      </c>
      <c r="I16876" s="265" t="s">
        <v>2182</v>
      </c>
      <c r="J16876" s="266">
        <v>-2663.95</v>
      </c>
      <c r="K16876" s="83" t="str">
        <f>IFERROR(IFERROR(VLOOKUP(I16876,'DE-PARA'!B:D,3,0),VLOOKUP(I16876,'DE-PARA'!C:D,2,0)),"NÃO ENCONTRADO")</f>
        <v>Materiais</v>
      </c>
      <c r="L16876" s="50" t="str">
        <f>VLOOKUP(K16876,'Base -Receita-Despesa'!$B:$AS,1,FALSE)</f>
        <v>Materiais</v>
      </c>
    </row>
    <row r="16877" spans="1:12" x14ac:dyDescent="0.3">
      <c r="A16877" s="82" t="str">
        <f t="shared" si="528"/>
        <v>2020</v>
      </c>
      <c r="B16877" s="260" t="s">
        <v>2228</v>
      </c>
      <c r="C16877" s="261" t="s">
        <v>138</v>
      </c>
      <c r="D16877" s="74" t="str">
        <f t="shared" si="527"/>
        <v>jan/2020</v>
      </c>
      <c r="E16877" s="264">
        <v>43857</v>
      </c>
      <c r="F16877" s="282">
        <v>177</v>
      </c>
      <c r="G16877" s="282" t="s">
        <v>2229</v>
      </c>
      <c r="H16877" s="265" t="s">
        <v>4736</v>
      </c>
      <c r="I16877" s="265" t="s">
        <v>179</v>
      </c>
      <c r="J16877" s="266">
        <v>-3414.23</v>
      </c>
      <c r="K16877" s="83" t="str">
        <f>IFERROR(IFERROR(VLOOKUP(I16877,'DE-PARA'!B:D,3,0),VLOOKUP(I16877,'DE-PARA'!C:D,2,0)),"NÃO ENCONTRADO")</f>
        <v>Serviços</v>
      </c>
      <c r="L16877" s="50" t="str">
        <f>VLOOKUP(K16877,'Base -Receita-Despesa'!$B:$AS,1,FALSE)</f>
        <v>Serviços</v>
      </c>
    </row>
    <row r="16878" spans="1:12" x14ac:dyDescent="0.3">
      <c r="A16878" s="82" t="str">
        <f t="shared" si="528"/>
        <v>2020</v>
      </c>
      <c r="B16878" s="260" t="s">
        <v>2228</v>
      </c>
      <c r="C16878" s="261" t="s">
        <v>138</v>
      </c>
      <c r="D16878" s="74" t="str">
        <f t="shared" si="527"/>
        <v>jan/2020</v>
      </c>
      <c r="E16878" s="264">
        <v>43857</v>
      </c>
      <c r="F16878" s="282">
        <v>196</v>
      </c>
      <c r="G16878" s="282" t="s">
        <v>2229</v>
      </c>
      <c r="H16878" s="265" t="s">
        <v>4736</v>
      </c>
      <c r="I16878" s="265" t="s">
        <v>179</v>
      </c>
      <c r="J16878" s="265">
        <v>-999.48</v>
      </c>
      <c r="K16878" s="83" t="str">
        <f>IFERROR(IFERROR(VLOOKUP(I16878,'DE-PARA'!B:D,3,0),VLOOKUP(I16878,'DE-PARA'!C:D,2,0)),"NÃO ENCONTRADO")</f>
        <v>Serviços</v>
      </c>
      <c r="L16878" s="50" t="str">
        <f>VLOOKUP(K16878,'Base -Receita-Despesa'!$B:$AS,1,FALSE)</f>
        <v>Serviços</v>
      </c>
    </row>
    <row r="16879" spans="1:12" x14ac:dyDescent="0.3">
      <c r="A16879" s="82" t="str">
        <f t="shared" si="528"/>
        <v>2020</v>
      </c>
      <c r="B16879" s="260" t="s">
        <v>2228</v>
      </c>
      <c r="C16879" s="261" t="s">
        <v>138</v>
      </c>
      <c r="D16879" s="74" t="str">
        <f t="shared" si="527"/>
        <v>jan/2020</v>
      </c>
      <c r="E16879" s="264">
        <v>43857</v>
      </c>
      <c r="F16879" s="282">
        <v>194</v>
      </c>
      <c r="G16879" s="282" t="s">
        <v>2229</v>
      </c>
      <c r="H16879" s="265" t="s">
        <v>4736</v>
      </c>
      <c r="I16879" s="265" t="s">
        <v>179</v>
      </c>
      <c r="J16879" s="266">
        <v>-6061.58</v>
      </c>
      <c r="K16879" s="83" t="str">
        <f>IFERROR(IFERROR(VLOOKUP(I16879,'DE-PARA'!B:D,3,0),VLOOKUP(I16879,'DE-PARA'!C:D,2,0)),"NÃO ENCONTRADO")</f>
        <v>Serviços</v>
      </c>
      <c r="L16879" s="50" t="str">
        <f>VLOOKUP(K16879,'Base -Receita-Despesa'!$B:$AS,1,FALSE)</f>
        <v>Serviços</v>
      </c>
    </row>
    <row r="16880" spans="1:12" x14ac:dyDescent="0.3">
      <c r="A16880" s="82" t="str">
        <f t="shared" si="528"/>
        <v>2020</v>
      </c>
      <c r="B16880" s="260" t="s">
        <v>2228</v>
      </c>
      <c r="C16880" s="261" t="s">
        <v>138</v>
      </c>
      <c r="D16880" s="74" t="str">
        <f t="shared" si="527"/>
        <v>jan/2020</v>
      </c>
      <c r="E16880" s="264">
        <v>43857</v>
      </c>
      <c r="F16880" s="282">
        <v>185</v>
      </c>
      <c r="G16880" s="282" t="s">
        <v>2229</v>
      </c>
      <c r="H16880" s="265" t="s">
        <v>4736</v>
      </c>
      <c r="I16880" s="265" t="s">
        <v>188</v>
      </c>
      <c r="J16880" s="266">
        <v>-32526.75</v>
      </c>
      <c r="K16880" s="83" t="str">
        <f>IFERROR(IFERROR(VLOOKUP(I16880,'DE-PARA'!B:D,3,0),VLOOKUP(I16880,'DE-PARA'!C:D,2,0)),"NÃO ENCONTRADO")</f>
        <v>Serviços</v>
      </c>
      <c r="L16880" s="50" t="str">
        <f>VLOOKUP(K16880,'Base -Receita-Despesa'!$B:$AS,1,FALSE)</f>
        <v>Serviços</v>
      </c>
    </row>
    <row r="16881" spans="1:12" x14ac:dyDescent="0.3">
      <c r="A16881" s="82" t="str">
        <f t="shared" si="528"/>
        <v>2020</v>
      </c>
      <c r="B16881" s="260" t="s">
        <v>2228</v>
      </c>
      <c r="C16881" s="261" t="s">
        <v>138</v>
      </c>
      <c r="D16881" s="74" t="str">
        <f t="shared" si="527"/>
        <v>jan/2020</v>
      </c>
      <c r="E16881" s="264">
        <v>43857</v>
      </c>
      <c r="F16881" s="282">
        <v>186</v>
      </c>
      <c r="G16881" s="282" t="s">
        <v>2229</v>
      </c>
      <c r="H16881" s="265" t="s">
        <v>4736</v>
      </c>
      <c r="I16881" s="265" t="s">
        <v>188</v>
      </c>
      <c r="J16881" s="266">
        <v>-43871.79</v>
      </c>
      <c r="K16881" s="83" t="str">
        <f>IFERROR(IFERROR(VLOOKUP(I16881,'DE-PARA'!B:D,3,0),VLOOKUP(I16881,'DE-PARA'!C:D,2,0)),"NÃO ENCONTRADO")</f>
        <v>Serviços</v>
      </c>
      <c r="L16881" s="50" t="str">
        <f>VLOOKUP(K16881,'Base -Receita-Despesa'!$B:$AS,1,FALSE)</f>
        <v>Serviços</v>
      </c>
    </row>
    <row r="16882" spans="1:12" x14ac:dyDescent="0.3">
      <c r="A16882" s="82" t="str">
        <f t="shared" si="528"/>
        <v>2020</v>
      </c>
      <c r="B16882" s="260" t="s">
        <v>2228</v>
      </c>
      <c r="C16882" s="261" t="s">
        <v>138</v>
      </c>
      <c r="D16882" s="74" t="str">
        <f t="shared" si="527"/>
        <v>jan/2020</v>
      </c>
      <c r="E16882" s="264">
        <v>43857</v>
      </c>
      <c r="F16882" s="282">
        <v>95</v>
      </c>
      <c r="G16882" s="282" t="s">
        <v>2229</v>
      </c>
      <c r="H16882" s="265" t="s">
        <v>5153</v>
      </c>
      <c r="I16882" s="280" t="s">
        <v>145</v>
      </c>
      <c r="J16882" s="266">
        <v>-27466.5</v>
      </c>
      <c r="K16882" s="83" t="str">
        <f>IFERROR(IFERROR(VLOOKUP(I16882,'DE-PARA'!B:D,3,0),VLOOKUP(I16882,'DE-PARA'!C:D,2,0)),"NÃO ENCONTRADO")</f>
        <v>Serviços</v>
      </c>
      <c r="L16882" s="50" t="str">
        <f>VLOOKUP(K16882,'Base -Receita-Despesa'!$B:$AS,1,FALSE)</f>
        <v>Serviços</v>
      </c>
    </row>
    <row r="16883" spans="1:12" x14ac:dyDescent="0.3">
      <c r="A16883" s="82" t="str">
        <f t="shared" si="528"/>
        <v>2020</v>
      </c>
      <c r="B16883" s="260" t="s">
        <v>2228</v>
      </c>
      <c r="C16883" s="261" t="s">
        <v>138</v>
      </c>
      <c r="D16883" s="74" t="str">
        <f t="shared" si="527"/>
        <v>jan/2020</v>
      </c>
      <c r="E16883" s="264">
        <v>43857</v>
      </c>
      <c r="F16883" s="282">
        <v>83066</v>
      </c>
      <c r="G16883" s="282" t="s">
        <v>2229</v>
      </c>
      <c r="H16883" s="265" t="s">
        <v>2231</v>
      </c>
      <c r="I16883" s="265" t="s">
        <v>2185</v>
      </c>
      <c r="J16883" s="265">
        <v>-702.47</v>
      </c>
      <c r="K16883" s="83" t="str">
        <f>IFERROR(IFERROR(VLOOKUP(I16883,'DE-PARA'!B:D,3,0),VLOOKUP(I16883,'DE-PARA'!C:D,2,0)),"NÃO ENCONTRADO")</f>
        <v>Materiais</v>
      </c>
      <c r="L16883" s="50" t="str">
        <f>VLOOKUP(K16883,'Base -Receita-Despesa'!$B:$AS,1,FALSE)</f>
        <v>Materiais</v>
      </c>
    </row>
    <row r="16884" spans="1:12" x14ac:dyDescent="0.3">
      <c r="A16884" s="82" t="str">
        <f t="shared" si="528"/>
        <v>2020</v>
      </c>
      <c r="B16884" s="260" t="s">
        <v>2228</v>
      </c>
      <c r="C16884" s="261" t="s">
        <v>138</v>
      </c>
      <c r="D16884" s="74" t="str">
        <f t="shared" si="527"/>
        <v>jan/2020</v>
      </c>
      <c r="E16884" s="264">
        <v>43857</v>
      </c>
      <c r="F16884" s="282" t="s">
        <v>4616</v>
      </c>
      <c r="G16884" s="282" t="s">
        <v>2229</v>
      </c>
      <c r="H16884" s="265" t="s">
        <v>4663</v>
      </c>
      <c r="I16884" s="265" t="s">
        <v>540</v>
      </c>
      <c r="J16884" s="265">
        <v>-450.34</v>
      </c>
      <c r="K16884" s="83" t="str">
        <f>IFERROR(IFERROR(VLOOKUP(I16884,'DE-PARA'!B:D,3,0),VLOOKUP(I16884,'DE-PARA'!C:D,2,0)),"NÃO ENCONTRADO")</f>
        <v>Tributos, Taxas e Contribuições</v>
      </c>
      <c r="L16884" s="50" t="str">
        <f>VLOOKUP(K16884,'Base -Receita-Despesa'!$B:$AS,1,FALSE)</f>
        <v>Tributos, Taxas e Contribuições</v>
      </c>
    </row>
    <row r="16885" spans="1:12" x14ac:dyDescent="0.3">
      <c r="A16885" s="82" t="str">
        <f t="shared" si="528"/>
        <v>2020</v>
      </c>
      <c r="B16885" s="260" t="s">
        <v>2228</v>
      </c>
      <c r="C16885" s="261" t="s">
        <v>138</v>
      </c>
      <c r="D16885" s="74" t="str">
        <f t="shared" si="527"/>
        <v>jan/2020</v>
      </c>
      <c r="E16885" s="264">
        <v>43857</v>
      </c>
      <c r="F16885" s="282">
        <v>1238</v>
      </c>
      <c r="G16885" s="282" t="s">
        <v>2229</v>
      </c>
      <c r="H16885" s="265" t="s">
        <v>5154</v>
      </c>
      <c r="I16885" s="265" t="s">
        <v>120</v>
      </c>
      <c r="J16885" s="266">
        <v>-2300</v>
      </c>
      <c r="K16885" s="83" t="str">
        <f>IFERROR(IFERROR(VLOOKUP(I16885,'DE-PARA'!B:D,3,0),VLOOKUP(I16885,'DE-PARA'!C:D,2,0)),"NÃO ENCONTRADO")</f>
        <v>Serviços</v>
      </c>
      <c r="L16885" s="50" t="str">
        <f>VLOOKUP(K16885,'Base -Receita-Despesa'!$B:$AS,1,FALSE)</f>
        <v>Serviços</v>
      </c>
    </row>
    <row r="16886" spans="1:12" x14ac:dyDescent="0.3">
      <c r="A16886" s="82" t="str">
        <f t="shared" si="528"/>
        <v>2020</v>
      </c>
      <c r="B16886" s="260" t="s">
        <v>2228</v>
      </c>
      <c r="C16886" s="261" t="s">
        <v>138</v>
      </c>
      <c r="D16886" s="74" t="str">
        <f t="shared" si="527"/>
        <v>jan/2020</v>
      </c>
      <c r="E16886" s="264">
        <v>43857</v>
      </c>
      <c r="F16886" s="282">
        <v>306</v>
      </c>
      <c r="G16886" s="282" t="s">
        <v>2229</v>
      </c>
      <c r="H16886" s="265" t="s">
        <v>5155</v>
      </c>
      <c r="I16886" s="265" t="s">
        <v>164</v>
      </c>
      <c r="J16886" s="266">
        <v>-6200</v>
      </c>
      <c r="K16886" s="83" t="str">
        <f>IFERROR(IFERROR(VLOOKUP(I16886,'DE-PARA'!B:D,3,0),VLOOKUP(I16886,'DE-PARA'!C:D,2,0)),"NÃO ENCONTRADO")</f>
        <v>Concessionárias (água, luz e telefone)</v>
      </c>
      <c r="L16886" s="50" t="str">
        <f>VLOOKUP(K16886,'Base -Receita-Despesa'!$B:$AS,1,FALSE)</f>
        <v>Concessionárias (água, luz e telefone)</v>
      </c>
    </row>
    <row r="16887" spans="1:12" x14ac:dyDescent="0.3">
      <c r="A16887" s="82" t="str">
        <f t="shared" si="528"/>
        <v>2020</v>
      </c>
      <c r="B16887" s="260" t="s">
        <v>2228</v>
      </c>
      <c r="C16887" s="261" t="s">
        <v>138</v>
      </c>
      <c r="D16887" s="74" t="str">
        <f t="shared" si="527"/>
        <v>jan/2020</v>
      </c>
      <c r="E16887" s="264">
        <v>43857</v>
      </c>
      <c r="F16887" s="282">
        <v>607</v>
      </c>
      <c r="G16887" s="282" t="s">
        <v>2229</v>
      </c>
      <c r="H16887" s="265" t="s">
        <v>5156</v>
      </c>
      <c r="I16887" s="265" t="s">
        <v>116</v>
      </c>
      <c r="J16887" s="266">
        <v>-15353.22</v>
      </c>
      <c r="K16887" s="83" t="str">
        <f>IFERROR(IFERROR(VLOOKUP(I16887,'DE-PARA'!B:D,3,0),VLOOKUP(I16887,'DE-PARA'!C:D,2,0)),"NÃO ENCONTRADO")</f>
        <v>Serviços</v>
      </c>
      <c r="L16887" s="50" t="str">
        <f>VLOOKUP(K16887,'Base -Receita-Despesa'!$B:$AS,1,FALSE)</f>
        <v>Serviços</v>
      </c>
    </row>
    <row r="16888" spans="1:12" x14ac:dyDescent="0.3">
      <c r="A16888" s="82" t="str">
        <f t="shared" si="528"/>
        <v>2020</v>
      </c>
      <c r="B16888" s="260" t="s">
        <v>2228</v>
      </c>
      <c r="C16888" s="261" t="s">
        <v>138</v>
      </c>
      <c r="D16888" s="74" t="str">
        <f t="shared" si="527"/>
        <v>jan/2020</v>
      </c>
      <c r="E16888" s="264">
        <v>43857</v>
      </c>
      <c r="F16888" s="282">
        <v>606</v>
      </c>
      <c r="G16888" s="282" t="s">
        <v>2229</v>
      </c>
      <c r="H16888" s="265" t="s">
        <v>5156</v>
      </c>
      <c r="I16888" s="265" t="s">
        <v>116</v>
      </c>
      <c r="J16888" s="266">
        <v>-8495.6</v>
      </c>
      <c r="K16888" s="83" t="str">
        <f>IFERROR(IFERROR(VLOOKUP(I16888,'DE-PARA'!B:D,3,0),VLOOKUP(I16888,'DE-PARA'!C:D,2,0)),"NÃO ENCONTRADO")</f>
        <v>Serviços</v>
      </c>
      <c r="L16888" s="50" t="str">
        <f>VLOOKUP(K16888,'Base -Receita-Despesa'!$B:$AS,1,FALSE)</f>
        <v>Serviços</v>
      </c>
    </row>
    <row r="16889" spans="1:12" x14ac:dyDescent="0.3">
      <c r="A16889" s="82" t="str">
        <f t="shared" si="528"/>
        <v>2020</v>
      </c>
      <c r="B16889" s="260" t="s">
        <v>2228</v>
      </c>
      <c r="C16889" s="261" t="s">
        <v>138</v>
      </c>
      <c r="D16889" s="74" t="str">
        <f t="shared" si="527"/>
        <v>jan/2020</v>
      </c>
      <c r="E16889" s="264">
        <v>43857</v>
      </c>
      <c r="F16889" s="282" t="s">
        <v>1261</v>
      </c>
      <c r="G16889" s="282" t="s">
        <v>2229</v>
      </c>
      <c r="H16889" s="265" t="s">
        <v>2250</v>
      </c>
      <c r="I16889" s="265" t="s">
        <v>135</v>
      </c>
      <c r="J16889" s="265">
        <v>-9.5</v>
      </c>
      <c r="K16889" s="83" t="str">
        <f>IFERROR(IFERROR(VLOOKUP(I16889,'DE-PARA'!B:D,3,0),VLOOKUP(I16889,'DE-PARA'!C:D,2,0)),"NÃO ENCONTRADO")</f>
        <v>Outras Saídas</v>
      </c>
      <c r="L16889" s="50" t="str">
        <f>VLOOKUP(K16889,'Base -Receita-Despesa'!$B:$AS,1,FALSE)</f>
        <v>Outras Saídas</v>
      </c>
    </row>
    <row r="16890" spans="1:12" x14ac:dyDescent="0.3">
      <c r="A16890" s="82" t="str">
        <f t="shared" si="528"/>
        <v>2020</v>
      </c>
      <c r="B16890" s="260" t="s">
        <v>2228</v>
      </c>
      <c r="C16890" s="261" t="s">
        <v>138</v>
      </c>
      <c r="D16890" s="74" t="str">
        <f t="shared" si="527"/>
        <v>jan/2020</v>
      </c>
      <c r="E16890" s="264">
        <v>43857</v>
      </c>
      <c r="F16890" s="282" t="s">
        <v>1261</v>
      </c>
      <c r="G16890" s="282" t="s">
        <v>2229</v>
      </c>
      <c r="H16890" s="265" t="s">
        <v>2250</v>
      </c>
      <c r="I16890" s="265" t="s">
        <v>135</v>
      </c>
      <c r="J16890" s="265">
        <v>-9.5</v>
      </c>
      <c r="K16890" s="83" t="str">
        <f>IFERROR(IFERROR(VLOOKUP(I16890,'DE-PARA'!B:D,3,0),VLOOKUP(I16890,'DE-PARA'!C:D,2,0)),"NÃO ENCONTRADO")</f>
        <v>Outras Saídas</v>
      </c>
      <c r="L16890" s="50" t="str">
        <f>VLOOKUP(K16890,'Base -Receita-Despesa'!$B:$AS,1,FALSE)</f>
        <v>Outras Saídas</v>
      </c>
    </row>
    <row r="16891" spans="1:12" x14ac:dyDescent="0.3">
      <c r="A16891" s="82" t="str">
        <f t="shared" si="528"/>
        <v>2020</v>
      </c>
      <c r="B16891" s="260" t="s">
        <v>2228</v>
      </c>
      <c r="C16891" s="261" t="s">
        <v>138</v>
      </c>
      <c r="D16891" s="74" t="str">
        <f t="shared" si="527"/>
        <v>jan/2020</v>
      </c>
      <c r="E16891" s="264">
        <v>43857</v>
      </c>
      <c r="F16891" s="282" t="s">
        <v>1261</v>
      </c>
      <c r="G16891" s="282" t="s">
        <v>2229</v>
      </c>
      <c r="H16891" s="265" t="s">
        <v>2250</v>
      </c>
      <c r="I16891" s="265" t="s">
        <v>135</v>
      </c>
      <c r="J16891" s="265">
        <v>-9.5</v>
      </c>
      <c r="K16891" s="83" t="str">
        <f>IFERROR(IFERROR(VLOOKUP(I16891,'DE-PARA'!B:D,3,0),VLOOKUP(I16891,'DE-PARA'!C:D,2,0)),"NÃO ENCONTRADO")</f>
        <v>Outras Saídas</v>
      </c>
      <c r="L16891" s="50" t="str">
        <f>VLOOKUP(K16891,'Base -Receita-Despesa'!$B:$AS,1,FALSE)</f>
        <v>Outras Saídas</v>
      </c>
    </row>
    <row r="16892" spans="1:12" x14ac:dyDescent="0.3">
      <c r="A16892" s="82" t="str">
        <f t="shared" si="528"/>
        <v>2020</v>
      </c>
      <c r="B16892" s="260" t="s">
        <v>2228</v>
      </c>
      <c r="C16892" s="261" t="s">
        <v>138</v>
      </c>
      <c r="D16892" s="74" t="str">
        <f t="shared" si="527"/>
        <v>jan/2020</v>
      </c>
      <c r="E16892" s="264">
        <v>43857</v>
      </c>
      <c r="F16892" s="282" t="s">
        <v>1261</v>
      </c>
      <c r="G16892" s="282" t="s">
        <v>2229</v>
      </c>
      <c r="H16892" s="265" t="s">
        <v>2250</v>
      </c>
      <c r="I16892" s="265" t="s">
        <v>135</v>
      </c>
      <c r="J16892" s="265">
        <v>-9.5</v>
      </c>
      <c r="K16892" s="83" t="str">
        <f>IFERROR(IFERROR(VLOOKUP(I16892,'DE-PARA'!B:D,3,0),VLOOKUP(I16892,'DE-PARA'!C:D,2,0)),"NÃO ENCONTRADO")</f>
        <v>Outras Saídas</v>
      </c>
      <c r="L16892" s="50" t="str">
        <f>VLOOKUP(K16892,'Base -Receita-Despesa'!$B:$AS,1,FALSE)</f>
        <v>Outras Saídas</v>
      </c>
    </row>
    <row r="16893" spans="1:12" x14ac:dyDescent="0.3">
      <c r="A16893" s="82" t="str">
        <f t="shared" si="528"/>
        <v>2020</v>
      </c>
      <c r="B16893" s="260" t="s">
        <v>2228</v>
      </c>
      <c r="C16893" s="261" t="s">
        <v>138</v>
      </c>
      <c r="D16893" s="74" t="str">
        <f t="shared" si="527"/>
        <v>jan/2020</v>
      </c>
      <c r="E16893" s="264">
        <v>43857</v>
      </c>
      <c r="F16893" s="282" t="s">
        <v>1261</v>
      </c>
      <c r="G16893" s="282" t="s">
        <v>2229</v>
      </c>
      <c r="H16893" s="265" t="s">
        <v>2250</v>
      </c>
      <c r="I16893" s="265" t="s">
        <v>135</v>
      </c>
      <c r="J16893" s="265">
        <v>-9.5</v>
      </c>
      <c r="K16893" s="83" t="str">
        <f>IFERROR(IFERROR(VLOOKUP(I16893,'DE-PARA'!B:D,3,0),VLOOKUP(I16893,'DE-PARA'!C:D,2,0)),"NÃO ENCONTRADO")</f>
        <v>Outras Saídas</v>
      </c>
      <c r="L16893" s="50" t="str">
        <f>VLOOKUP(K16893,'Base -Receita-Despesa'!$B:$AS,1,FALSE)</f>
        <v>Outras Saídas</v>
      </c>
    </row>
    <row r="16894" spans="1:12" x14ac:dyDescent="0.3">
      <c r="A16894" s="82" t="str">
        <f t="shared" si="528"/>
        <v>2020</v>
      </c>
      <c r="B16894" s="260" t="s">
        <v>2228</v>
      </c>
      <c r="C16894" s="261" t="s">
        <v>138</v>
      </c>
      <c r="D16894" s="74" t="str">
        <f t="shared" si="527"/>
        <v>jan/2020</v>
      </c>
      <c r="E16894" s="264">
        <v>43857</v>
      </c>
      <c r="F16894" s="282" t="s">
        <v>1261</v>
      </c>
      <c r="G16894" s="282" t="s">
        <v>2229</v>
      </c>
      <c r="H16894" s="265" t="s">
        <v>2250</v>
      </c>
      <c r="I16894" s="265" t="s">
        <v>135</v>
      </c>
      <c r="J16894" s="265">
        <v>-9.5</v>
      </c>
      <c r="K16894" s="83" t="str">
        <f>IFERROR(IFERROR(VLOOKUP(I16894,'DE-PARA'!B:D,3,0),VLOOKUP(I16894,'DE-PARA'!C:D,2,0)),"NÃO ENCONTRADO")</f>
        <v>Outras Saídas</v>
      </c>
      <c r="L16894" s="50" t="str">
        <f>VLOOKUP(K16894,'Base -Receita-Despesa'!$B:$AS,1,FALSE)</f>
        <v>Outras Saídas</v>
      </c>
    </row>
    <row r="16895" spans="1:12" x14ac:dyDescent="0.3">
      <c r="A16895" s="82" t="str">
        <f t="shared" si="528"/>
        <v>2020</v>
      </c>
      <c r="B16895" s="260" t="s">
        <v>2228</v>
      </c>
      <c r="C16895" s="261" t="s">
        <v>138</v>
      </c>
      <c r="D16895" s="74" t="str">
        <f t="shared" si="527"/>
        <v>jan/2020</v>
      </c>
      <c r="E16895" s="264">
        <v>43857</v>
      </c>
      <c r="F16895" s="282" t="s">
        <v>1261</v>
      </c>
      <c r="G16895" s="282" t="s">
        <v>2229</v>
      </c>
      <c r="H16895" s="265" t="s">
        <v>2250</v>
      </c>
      <c r="I16895" s="265" t="s">
        <v>135</v>
      </c>
      <c r="J16895" s="265">
        <v>-9.5</v>
      </c>
      <c r="K16895" s="83" t="str">
        <f>IFERROR(IFERROR(VLOOKUP(I16895,'DE-PARA'!B:D,3,0),VLOOKUP(I16895,'DE-PARA'!C:D,2,0)),"NÃO ENCONTRADO")</f>
        <v>Outras Saídas</v>
      </c>
      <c r="L16895" s="50" t="str">
        <f>VLOOKUP(K16895,'Base -Receita-Despesa'!$B:$AS,1,FALSE)</f>
        <v>Outras Saídas</v>
      </c>
    </row>
    <row r="16896" spans="1:12" x14ac:dyDescent="0.3">
      <c r="A16896" s="82" t="str">
        <f t="shared" si="528"/>
        <v>2020</v>
      </c>
      <c r="B16896" s="260" t="s">
        <v>2228</v>
      </c>
      <c r="C16896" s="261" t="s">
        <v>138</v>
      </c>
      <c r="D16896" s="74" t="str">
        <f t="shared" si="527"/>
        <v>jan/2020</v>
      </c>
      <c r="E16896" s="264">
        <v>43857</v>
      </c>
      <c r="F16896" s="282" t="s">
        <v>1261</v>
      </c>
      <c r="G16896" s="282" t="s">
        <v>2229</v>
      </c>
      <c r="H16896" s="265" t="s">
        <v>2250</v>
      </c>
      <c r="I16896" s="265" t="s">
        <v>135</v>
      </c>
      <c r="J16896" s="265">
        <v>-9.5</v>
      </c>
      <c r="K16896" s="83" t="str">
        <f>IFERROR(IFERROR(VLOOKUP(I16896,'DE-PARA'!B:D,3,0),VLOOKUP(I16896,'DE-PARA'!C:D,2,0)),"NÃO ENCONTRADO")</f>
        <v>Outras Saídas</v>
      </c>
      <c r="L16896" s="50" t="str">
        <f>VLOOKUP(K16896,'Base -Receita-Despesa'!$B:$AS,1,FALSE)</f>
        <v>Outras Saídas</v>
      </c>
    </row>
    <row r="16897" spans="1:12" x14ac:dyDescent="0.3">
      <c r="A16897" s="82" t="str">
        <f t="shared" si="528"/>
        <v>2020</v>
      </c>
      <c r="B16897" s="260" t="s">
        <v>2228</v>
      </c>
      <c r="C16897" s="261" t="s">
        <v>138</v>
      </c>
      <c r="D16897" s="74" t="str">
        <f t="shared" si="527"/>
        <v>jan/2020</v>
      </c>
      <c r="E16897" s="264">
        <v>43857</v>
      </c>
      <c r="F16897" s="282" t="s">
        <v>1261</v>
      </c>
      <c r="G16897" s="282" t="s">
        <v>2229</v>
      </c>
      <c r="H16897" s="265" t="s">
        <v>2250</v>
      </c>
      <c r="I16897" s="265" t="s">
        <v>135</v>
      </c>
      <c r="J16897" s="265">
        <v>-9.5</v>
      </c>
      <c r="K16897" s="83" t="str">
        <f>IFERROR(IFERROR(VLOOKUP(I16897,'DE-PARA'!B:D,3,0),VLOOKUP(I16897,'DE-PARA'!C:D,2,0)),"NÃO ENCONTRADO")</f>
        <v>Outras Saídas</v>
      </c>
      <c r="L16897" s="50" t="str">
        <f>VLOOKUP(K16897,'Base -Receita-Despesa'!$B:$AS,1,FALSE)</f>
        <v>Outras Saídas</v>
      </c>
    </row>
    <row r="16898" spans="1:12" x14ac:dyDescent="0.3">
      <c r="A16898" s="82" t="str">
        <f t="shared" si="528"/>
        <v>2020</v>
      </c>
      <c r="B16898" s="260" t="s">
        <v>2228</v>
      </c>
      <c r="C16898" s="261" t="s">
        <v>138</v>
      </c>
      <c r="D16898" s="74" t="str">
        <f t="shared" si="527"/>
        <v>jan/2020</v>
      </c>
      <c r="E16898" s="264">
        <v>43857</v>
      </c>
      <c r="F16898" s="282" t="s">
        <v>1261</v>
      </c>
      <c r="G16898" s="282" t="s">
        <v>2229</v>
      </c>
      <c r="H16898" s="265" t="s">
        <v>2250</v>
      </c>
      <c r="I16898" s="265" t="s">
        <v>135</v>
      </c>
      <c r="J16898" s="265">
        <v>-9.5</v>
      </c>
      <c r="K16898" s="83" t="str">
        <f>IFERROR(IFERROR(VLOOKUP(I16898,'DE-PARA'!B:D,3,0),VLOOKUP(I16898,'DE-PARA'!C:D,2,0)),"NÃO ENCONTRADO")</f>
        <v>Outras Saídas</v>
      </c>
      <c r="L16898" s="50" t="str">
        <f>VLOOKUP(K16898,'Base -Receita-Despesa'!$B:$AS,1,FALSE)</f>
        <v>Outras Saídas</v>
      </c>
    </row>
    <row r="16899" spans="1:12" x14ac:dyDescent="0.3">
      <c r="A16899" s="82" t="str">
        <f t="shared" si="528"/>
        <v>2020</v>
      </c>
      <c r="B16899" s="260" t="s">
        <v>2228</v>
      </c>
      <c r="C16899" s="261" t="s">
        <v>138</v>
      </c>
      <c r="D16899" s="74" t="str">
        <f t="shared" si="527"/>
        <v>jan/2020</v>
      </c>
      <c r="E16899" s="264">
        <v>43857</v>
      </c>
      <c r="F16899" s="282" t="s">
        <v>1261</v>
      </c>
      <c r="G16899" s="282" t="s">
        <v>2229</v>
      </c>
      <c r="H16899" s="265" t="s">
        <v>2250</v>
      </c>
      <c r="I16899" s="265" t="s">
        <v>135</v>
      </c>
      <c r="J16899" s="265">
        <v>-9.5</v>
      </c>
      <c r="K16899" s="83" t="str">
        <f>IFERROR(IFERROR(VLOOKUP(I16899,'DE-PARA'!B:D,3,0),VLOOKUP(I16899,'DE-PARA'!C:D,2,0)),"NÃO ENCONTRADO")</f>
        <v>Outras Saídas</v>
      </c>
      <c r="L16899" s="50" t="str">
        <f>VLOOKUP(K16899,'Base -Receita-Despesa'!$B:$AS,1,FALSE)</f>
        <v>Outras Saídas</v>
      </c>
    </row>
    <row r="16900" spans="1:12" x14ac:dyDescent="0.3">
      <c r="A16900" s="82" t="str">
        <f t="shared" si="528"/>
        <v>2020</v>
      </c>
      <c r="B16900" s="260" t="s">
        <v>2228</v>
      </c>
      <c r="C16900" s="261" t="s">
        <v>138</v>
      </c>
      <c r="D16900" s="74" t="str">
        <f t="shared" ref="D16900:D16963" si="529">TEXT(E16900,"mmm/aaaa")</f>
        <v>jan/2020</v>
      </c>
      <c r="E16900" s="264">
        <v>43857</v>
      </c>
      <c r="F16900" s="282" t="s">
        <v>1261</v>
      </c>
      <c r="G16900" s="282" t="s">
        <v>2229</v>
      </c>
      <c r="H16900" s="265" t="s">
        <v>2250</v>
      </c>
      <c r="I16900" s="265" t="s">
        <v>135</v>
      </c>
      <c r="J16900" s="265">
        <v>-9.5</v>
      </c>
      <c r="K16900" s="83" t="str">
        <f>IFERROR(IFERROR(VLOOKUP(I16900,'DE-PARA'!B:D,3,0),VLOOKUP(I16900,'DE-PARA'!C:D,2,0)),"NÃO ENCONTRADO")</f>
        <v>Outras Saídas</v>
      </c>
      <c r="L16900" s="50" t="str">
        <f>VLOOKUP(K16900,'Base -Receita-Despesa'!$B:$AS,1,FALSE)</f>
        <v>Outras Saídas</v>
      </c>
    </row>
    <row r="16901" spans="1:12" x14ac:dyDescent="0.3">
      <c r="A16901" s="82" t="str">
        <f t="shared" si="528"/>
        <v>2020</v>
      </c>
      <c r="B16901" s="260" t="s">
        <v>2228</v>
      </c>
      <c r="C16901" s="261" t="s">
        <v>138</v>
      </c>
      <c r="D16901" s="74" t="str">
        <f t="shared" si="529"/>
        <v>jan/2020</v>
      </c>
      <c r="E16901" s="264">
        <v>43857</v>
      </c>
      <c r="F16901" s="282" t="s">
        <v>1261</v>
      </c>
      <c r="G16901" s="282" t="s">
        <v>2229</v>
      </c>
      <c r="H16901" s="265" t="s">
        <v>2250</v>
      </c>
      <c r="I16901" s="265" t="s">
        <v>135</v>
      </c>
      <c r="J16901" s="265">
        <v>-9.5</v>
      </c>
      <c r="K16901" s="83" t="str">
        <f>IFERROR(IFERROR(VLOOKUP(I16901,'DE-PARA'!B:D,3,0),VLOOKUP(I16901,'DE-PARA'!C:D,2,0)),"NÃO ENCONTRADO")</f>
        <v>Outras Saídas</v>
      </c>
      <c r="L16901" s="50" t="str">
        <f>VLOOKUP(K16901,'Base -Receita-Despesa'!$B:$AS,1,FALSE)</f>
        <v>Outras Saídas</v>
      </c>
    </row>
    <row r="16902" spans="1:12" x14ac:dyDescent="0.3">
      <c r="A16902" s="82" t="str">
        <f t="shared" si="528"/>
        <v>2020</v>
      </c>
      <c r="B16902" s="260" t="s">
        <v>2240</v>
      </c>
      <c r="C16902" s="261" t="s">
        <v>138</v>
      </c>
      <c r="D16902" s="74" t="str">
        <f t="shared" si="529"/>
        <v>jan/2020</v>
      </c>
      <c r="E16902" s="264">
        <v>43858</v>
      </c>
      <c r="F16902" s="282" t="s">
        <v>5126</v>
      </c>
      <c r="G16902" s="282" t="s">
        <v>2229</v>
      </c>
      <c r="H16902" s="265" t="s">
        <v>2251</v>
      </c>
      <c r="I16902" s="265" t="s">
        <v>126</v>
      </c>
      <c r="J16902" s="284">
        <v>-500000</v>
      </c>
      <c r="K16902" s="83" t="str">
        <f>IFERROR(IFERROR(VLOOKUP(I16902,'DE-PARA'!B:D,3,0),VLOOKUP(I16902,'DE-PARA'!C:D,2,0)),"NÃO ENCONTRADO")</f>
        <v>TEV – Transferências Entre Contas (Entradas)</v>
      </c>
      <c r="L16902" s="50" t="str">
        <f>VLOOKUP(K16902,'Base -Receita-Despesa'!$B:$AS,1,FALSE)</f>
        <v>TEV – Transferências Entre Contas (Entradas)</v>
      </c>
    </row>
    <row r="16903" spans="1:12" x14ac:dyDescent="0.3">
      <c r="A16903" s="82" t="str">
        <f t="shared" si="528"/>
        <v>2020</v>
      </c>
      <c r="B16903" s="260" t="s">
        <v>2240</v>
      </c>
      <c r="C16903" s="261" t="s">
        <v>138</v>
      </c>
      <c r="D16903" s="74" t="str">
        <f t="shared" si="529"/>
        <v>jan/2020</v>
      </c>
      <c r="E16903" s="264">
        <v>43858</v>
      </c>
      <c r="F16903" s="282" t="s">
        <v>1070</v>
      </c>
      <c r="G16903" s="282" t="s">
        <v>2229</v>
      </c>
      <c r="H16903" s="265" t="s">
        <v>1071</v>
      </c>
      <c r="I16903" s="265" t="s">
        <v>2237</v>
      </c>
      <c r="J16903" s="284">
        <v>500000</v>
      </c>
      <c r="K16903" s="83" t="str">
        <f>IFERROR(IFERROR(VLOOKUP(I16903,'DE-PARA'!B:D,3,0),VLOOKUP(I16903,'DE-PARA'!C:D,2,0)),"NÃO ENCONTRADO")</f>
        <v>Entrada Conta Aplicação (+)</v>
      </c>
      <c r="L16903" s="50" t="str">
        <f>VLOOKUP(K16903,'Base -Receita-Despesa'!$B:$AS,1,FALSE)</f>
        <v>ENTRADA CONTA APLICAÇÃO (+)</v>
      </c>
    </row>
    <row r="16904" spans="1:12" x14ac:dyDescent="0.3">
      <c r="A16904" s="82" t="str">
        <f t="shared" si="528"/>
        <v>2020</v>
      </c>
      <c r="B16904" s="260" t="s">
        <v>2228</v>
      </c>
      <c r="C16904" s="261" t="s">
        <v>138</v>
      </c>
      <c r="D16904" s="74" t="str">
        <f t="shared" si="529"/>
        <v>jan/2020</v>
      </c>
      <c r="E16904" s="264">
        <v>43858</v>
      </c>
      <c r="F16904" s="282" t="s">
        <v>5157</v>
      </c>
      <c r="G16904" s="282" t="s">
        <v>2229</v>
      </c>
      <c r="H16904" s="265" t="s">
        <v>5128</v>
      </c>
      <c r="I16904" s="265" t="s">
        <v>176</v>
      </c>
      <c r="J16904" s="265">
        <v>-84.03</v>
      </c>
      <c r="K16904" s="83" t="str">
        <f>IFERROR(IFERROR(VLOOKUP(I16904,'DE-PARA'!B:D,3,0),VLOOKUP(I16904,'DE-PARA'!C:D,2,0)),"NÃO ENCONTRADO")</f>
        <v>Pessoal</v>
      </c>
      <c r="L16904" s="50" t="str">
        <f>VLOOKUP(K16904,'Base -Receita-Despesa'!$B:$AS,1,FALSE)</f>
        <v>Pessoal</v>
      </c>
    </row>
    <row r="16905" spans="1:12" x14ac:dyDescent="0.3">
      <c r="A16905" s="82" t="str">
        <f t="shared" si="528"/>
        <v>2020</v>
      </c>
      <c r="B16905" s="260" t="s">
        <v>2228</v>
      </c>
      <c r="C16905" s="261" t="s">
        <v>138</v>
      </c>
      <c r="D16905" s="74" t="str">
        <f t="shared" si="529"/>
        <v>jan/2020</v>
      </c>
      <c r="E16905" s="264">
        <v>43858</v>
      </c>
      <c r="F16905" s="282" t="s">
        <v>5157</v>
      </c>
      <c r="G16905" s="282" t="s">
        <v>2229</v>
      </c>
      <c r="H16905" s="265" t="s">
        <v>5128</v>
      </c>
      <c r="I16905" s="265" t="s">
        <v>562</v>
      </c>
      <c r="J16905" s="265">
        <v>-1.1299999999999999</v>
      </c>
      <c r="K16905" s="83" t="str">
        <f>IFERROR(IFERROR(VLOOKUP(I16905,'DE-PARA'!B:D,3,0),VLOOKUP(I16905,'DE-PARA'!C:D,2,0)),"NÃO ENCONTRADO")</f>
        <v>Outras Saídas</v>
      </c>
      <c r="L16905" s="50" t="str">
        <f>VLOOKUP(K16905,'Base -Receita-Despesa'!$B:$AS,1,FALSE)</f>
        <v>Outras Saídas</v>
      </c>
    </row>
    <row r="16906" spans="1:12" x14ac:dyDescent="0.3">
      <c r="A16906" s="82" t="str">
        <f t="shared" si="528"/>
        <v>2020</v>
      </c>
      <c r="B16906" s="260" t="s">
        <v>2228</v>
      </c>
      <c r="C16906" s="261" t="s">
        <v>138</v>
      </c>
      <c r="D16906" s="74" t="str">
        <f t="shared" si="529"/>
        <v>jan/2020</v>
      </c>
      <c r="E16906" s="264">
        <v>43858</v>
      </c>
      <c r="F16906" s="282" t="s">
        <v>5157</v>
      </c>
      <c r="G16906" s="282" t="s">
        <v>2229</v>
      </c>
      <c r="H16906" s="265" t="s">
        <v>5128</v>
      </c>
      <c r="I16906" s="265" t="s">
        <v>562</v>
      </c>
      <c r="J16906" s="265">
        <v>-0.38</v>
      </c>
      <c r="K16906" s="83" t="str">
        <f>IFERROR(IFERROR(VLOOKUP(I16906,'DE-PARA'!B:D,3,0),VLOOKUP(I16906,'DE-PARA'!C:D,2,0)),"NÃO ENCONTRADO")</f>
        <v>Outras Saídas</v>
      </c>
      <c r="L16906" s="50" t="str">
        <f>VLOOKUP(K16906,'Base -Receita-Despesa'!$B:$AS,1,FALSE)</f>
        <v>Outras Saídas</v>
      </c>
    </row>
    <row r="16907" spans="1:12" x14ac:dyDescent="0.3">
      <c r="A16907" s="82" t="str">
        <f t="shared" si="528"/>
        <v>2020</v>
      </c>
      <c r="B16907" s="260" t="s">
        <v>2228</v>
      </c>
      <c r="C16907" s="261" t="s">
        <v>138</v>
      </c>
      <c r="D16907" s="74" t="str">
        <f t="shared" si="529"/>
        <v>jan/2020</v>
      </c>
      <c r="E16907" s="264">
        <v>43858</v>
      </c>
      <c r="F16907" s="282" t="s">
        <v>5126</v>
      </c>
      <c r="G16907" s="282" t="s">
        <v>2229</v>
      </c>
      <c r="H16907" s="265" t="s">
        <v>2251</v>
      </c>
      <c r="I16907" s="265" t="s">
        <v>126</v>
      </c>
      <c r="J16907" s="266">
        <v>500000</v>
      </c>
      <c r="K16907" s="83" t="str">
        <f>IFERROR(IFERROR(VLOOKUP(I16907,'DE-PARA'!B:D,3,0),VLOOKUP(I16907,'DE-PARA'!C:D,2,0)),"NÃO ENCONTRADO")</f>
        <v>TEV – Transferências Entre Contas (Entradas)</v>
      </c>
      <c r="L16907" s="50" t="str">
        <f>VLOOKUP(K16907,'Base -Receita-Despesa'!$B:$AS,1,FALSE)</f>
        <v>TEV – Transferências Entre Contas (Entradas)</v>
      </c>
    </row>
    <row r="16908" spans="1:12" x14ac:dyDescent="0.3">
      <c r="A16908" s="82" t="str">
        <f t="shared" si="528"/>
        <v>2020</v>
      </c>
      <c r="B16908" s="260" t="s">
        <v>2228</v>
      </c>
      <c r="C16908" s="261" t="s">
        <v>138</v>
      </c>
      <c r="D16908" s="74" t="str">
        <f t="shared" si="529"/>
        <v>jan/2020</v>
      </c>
      <c r="E16908" s="264">
        <v>43858</v>
      </c>
      <c r="F16908" s="282" t="s">
        <v>5158</v>
      </c>
      <c r="G16908" s="282" t="s">
        <v>2229</v>
      </c>
      <c r="H16908" s="265" t="s">
        <v>5135</v>
      </c>
      <c r="I16908" s="265" t="s">
        <v>176</v>
      </c>
      <c r="J16908" s="265">
        <v>-286.47000000000003</v>
      </c>
      <c r="K16908" s="83" t="str">
        <f>IFERROR(IFERROR(VLOOKUP(I16908,'DE-PARA'!B:D,3,0),VLOOKUP(I16908,'DE-PARA'!C:D,2,0)),"NÃO ENCONTRADO")</f>
        <v>Pessoal</v>
      </c>
      <c r="L16908" s="50" t="str">
        <f>VLOOKUP(K16908,'Base -Receita-Despesa'!$B:$AS,1,FALSE)</f>
        <v>Pessoal</v>
      </c>
    </row>
    <row r="16909" spans="1:12" x14ac:dyDescent="0.3">
      <c r="A16909" s="82" t="str">
        <f t="shared" si="528"/>
        <v>2020</v>
      </c>
      <c r="B16909" s="260" t="s">
        <v>2228</v>
      </c>
      <c r="C16909" s="261" t="s">
        <v>138</v>
      </c>
      <c r="D16909" s="74" t="str">
        <f t="shared" si="529"/>
        <v>jan/2020</v>
      </c>
      <c r="E16909" s="264">
        <v>43858</v>
      </c>
      <c r="F16909" s="282" t="s">
        <v>5158</v>
      </c>
      <c r="G16909" s="282" t="s">
        <v>2229</v>
      </c>
      <c r="H16909" s="265" t="s">
        <v>5135</v>
      </c>
      <c r="I16909" s="265" t="s">
        <v>562</v>
      </c>
      <c r="J16909" s="265">
        <v>-3.97</v>
      </c>
      <c r="K16909" s="83" t="str">
        <f>IFERROR(IFERROR(VLOOKUP(I16909,'DE-PARA'!B:D,3,0),VLOOKUP(I16909,'DE-PARA'!C:D,2,0)),"NÃO ENCONTRADO")</f>
        <v>Outras Saídas</v>
      </c>
      <c r="L16909" s="50" t="str">
        <f>VLOOKUP(K16909,'Base -Receita-Despesa'!$B:$AS,1,FALSE)</f>
        <v>Outras Saídas</v>
      </c>
    </row>
    <row r="16910" spans="1:12" x14ac:dyDescent="0.3">
      <c r="A16910" s="82" t="str">
        <f t="shared" si="528"/>
        <v>2020</v>
      </c>
      <c r="B16910" s="260" t="s">
        <v>2228</v>
      </c>
      <c r="C16910" s="261" t="s">
        <v>138</v>
      </c>
      <c r="D16910" s="74" t="str">
        <f t="shared" si="529"/>
        <v>jan/2020</v>
      </c>
      <c r="E16910" s="264">
        <v>43858</v>
      </c>
      <c r="F16910" s="282" t="s">
        <v>5158</v>
      </c>
      <c r="G16910" s="282" t="s">
        <v>2229</v>
      </c>
      <c r="H16910" s="265" t="s">
        <v>5135</v>
      </c>
      <c r="I16910" s="265" t="s">
        <v>562</v>
      </c>
      <c r="J16910" s="265">
        <v>-1.33</v>
      </c>
      <c r="K16910" s="83" t="str">
        <f>IFERROR(IFERROR(VLOOKUP(I16910,'DE-PARA'!B:D,3,0),VLOOKUP(I16910,'DE-PARA'!C:D,2,0)),"NÃO ENCONTRADO")</f>
        <v>Outras Saídas</v>
      </c>
      <c r="L16910" s="50" t="str">
        <f>VLOOKUP(K16910,'Base -Receita-Despesa'!$B:$AS,1,FALSE)</f>
        <v>Outras Saídas</v>
      </c>
    </row>
    <row r="16911" spans="1:12" x14ac:dyDescent="0.3">
      <c r="A16911" s="82" t="str">
        <f t="shared" si="528"/>
        <v>2020</v>
      </c>
      <c r="B16911" s="260" t="s">
        <v>2228</v>
      </c>
      <c r="C16911" s="261" t="s">
        <v>138</v>
      </c>
      <c r="D16911" s="74" t="str">
        <f t="shared" si="529"/>
        <v>jan/2020</v>
      </c>
      <c r="E16911" s="264">
        <v>43858</v>
      </c>
      <c r="F16911" s="282" t="s">
        <v>5159</v>
      </c>
      <c r="G16911" s="282" t="s">
        <v>2229</v>
      </c>
      <c r="H16911" s="265" t="s">
        <v>4736</v>
      </c>
      <c r="I16911" s="265" t="s">
        <v>188</v>
      </c>
      <c r="J16911" s="266">
        <v>-1225.1300000000001</v>
      </c>
      <c r="K16911" s="83" t="str">
        <f>IFERROR(IFERROR(VLOOKUP(I16911,'DE-PARA'!B:D,3,0),VLOOKUP(I16911,'DE-PARA'!C:D,2,0)),"NÃO ENCONTRADO")</f>
        <v>Serviços</v>
      </c>
      <c r="L16911" s="50" t="str">
        <f>VLOOKUP(K16911,'Base -Receita-Despesa'!$B:$AS,1,FALSE)</f>
        <v>Serviços</v>
      </c>
    </row>
    <row r="16912" spans="1:12" x14ac:dyDescent="0.3">
      <c r="A16912" s="82" t="str">
        <f t="shared" si="528"/>
        <v>2020</v>
      </c>
      <c r="B16912" s="260" t="s">
        <v>2228</v>
      </c>
      <c r="C16912" s="261" t="s">
        <v>138</v>
      </c>
      <c r="D16912" s="74" t="str">
        <f t="shared" si="529"/>
        <v>jan/2020</v>
      </c>
      <c r="E16912" s="264">
        <v>43858</v>
      </c>
      <c r="F16912" s="282" t="s">
        <v>5159</v>
      </c>
      <c r="G16912" s="282" t="s">
        <v>2229</v>
      </c>
      <c r="H16912" s="265" t="s">
        <v>4736</v>
      </c>
      <c r="I16912" s="265" t="s">
        <v>562</v>
      </c>
      <c r="J16912" s="265">
        <v>-17.11</v>
      </c>
      <c r="K16912" s="83" t="str">
        <f>IFERROR(IFERROR(VLOOKUP(I16912,'DE-PARA'!B:D,3,0),VLOOKUP(I16912,'DE-PARA'!C:D,2,0)),"NÃO ENCONTRADO")</f>
        <v>Outras Saídas</v>
      </c>
      <c r="L16912" s="50" t="str">
        <f>VLOOKUP(K16912,'Base -Receita-Despesa'!$B:$AS,1,FALSE)</f>
        <v>Outras Saídas</v>
      </c>
    </row>
    <row r="16913" spans="1:12" x14ac:dyDescent="0.3">
      <c r="A16913" s="82" t="str">
        <f t="shared" si="528"/>
        <v>2020</v>
      </c>
      <c r="B16913" s="260" t="s">
        <v>2228</v>
      </c>
      <c r="C16913" s="261" t="s">
        <v>138</v>
      </c>
      <c r="D16913" s="74" t="str">
        <f t="shared" si="529"/>
        <v>jan/2020</v>
      </c>
      <c r="E16913" s="264">
        <v>43858</v>
      </c>
      <c r="F16913" s="282" t="s">
        <v>5159</v>
      </c>
      <c r="G16913" s="282" t="s">
        <v>2229</v>
      </c>
      <c r="H16913" s="265" t="s">
        <v>4736</v>
      </c>
      <c r="I16913" s="265" t="s">
        <v>562</v>
      </c>
      <c r="J16913" s="265">
        <v>-5.74</v>
      </c>
      <c r="K16913" s="83" t="str">
        <f>IFERROR(IFERROR(VLOOKUP(I16913,'DE-PARA'!B:D,3,0),VLOOKUP(I16913,'DE-PARA'!C:D,2,0)),"NÃO ENCONTRADO")</f>
        <v>Outras Saídas</v>
      </c>
      <c r="L16913" s="50" t="str">
        <f>VLOOKUP(K16913,'Base -Receita-Despesa'!$B:$AS,1,FALSE)</f>
        <v>Outras Saídas</v>
      </c>
    </row>
    <row r="16914" spans="1:12" x14ac:dyDescent="0.3">
      <c r="A16914" s="82" t="str">
        <f t="shared" si="528"/>
        <v>2020</v>
      </c>
      <c r="B16914" s="260" t="s">
        <v>2228</v>
      </c>
      <c r="C16914" s="261" t="s">
        <v>138</v>
      </c>
      <c r="D16914" s="74" t="str">
        <f t="shared" si="529"/>
        <v>jan/2020</v>
      </c>
      <c r="E16914" s="264">
        <v>43858</v>
      </c>
      <c r="F16914" s="282" t="s">
        <v>5160</v>
      </c>
      <c r="G16914" s="282" t="s">
        <v>2229</v>
      </c>
      <c r="H16914" s="265" t="s">
        <v>4736</v>
      </c>
      <c r="I16914" s="265" t="s">
        <v>179</v>
      </c>
      <c r="J16914" s="265">
        <v>-568.42999999999995</v>
      </c>
      <c r="K16914" s="83" t="str">
        <f>IFERROR(IFERROR(VLOOKUP(I16914,'DE-PARA'!B:D,3,0),VLOOKUP(I16914,'DE-PARA'!C:D,2,0)),"NÃO ENCONTRADO")</f>
        <v>Serviços</v>
      </c>
      <c r="L16914" s="50" t="str">
        <f>VLOOKUP(K16914,'Base -Receita-Despesa'!$B:$AS,1,FALSE)</f>
        <v>Serviços</v>
      </c>
    </row>
    <row r="16915" spans="1:12" x14ac:dyDescent="0.3">
      <c r="A16915" s="82" t="str">
        <f t="shared" si="528"/>
        <v>2020</v>
      </c>
      <c r="B16915" s="260" t="s">
        <v>2228</v>
      </c>
      <c r="C16915" s="261" t="s">
        <v>138</v>
      </c>
      <c r="D16915" s="74" t="str">
        <f t="shared" si="529"/>
        <v>jan/2020</v>
      </c>
      <c r="E16915" s="264">
        <v>43858</v>
      </c>
      <c r="F16915" s="282" t="s">
        <v>5160</v>
      </c>
      <c r="G16915" s="282" t="s">
        <v>2229</v>
      </c>
      <c r="H16915" s="265" t="s">
        <v>4736</v>
      </c>
      <c r="I16915" s="265" t="s">
        <v>562</v>
      </c>
      <c r="J16915" s="265">
        <v>-7.92</v>
      </c>
      <c r="K16915" s="83" t="str">
        <f>IFERROR(IFERROR(VLOOKUP(I16915,'DE-PARA'!B:D,3,0),VLOOKUP(I16915,'DE-PARA'!C:D,2,0)),"NÃO ENCONTRADO")</f>
        <v>Outras Saídas</v>
      </c>
      <c r="L16915" s="50" t="str">
        <f>VLOOKUP(K16915,'Base -Receita-Despesa'!$B:$AS,1,FALSE)</f>
        <v>Outras Saídas</v>
      </c>
    </row>
    <row r="16916" spans="1:12" x14ac:dyDescent="0.3">
      <c r="A16916" s="82" t="str">
        <f t="shared" si="528"/>
        <v>2020</v>
      </c>
      <c r="B16916" s="260" t="s">
        <v>2228</v>
      </c>
      <c r="C16916" s="261" t="s">
        <v>138</v>
      </c>
      <c r="D16916" s="74" t="str">
        <f t="shared" si="529"/>
        <v>jan/2020</v>
      </c>
      <c r="E16916" s="264">
        <v>43858</v>
      </c>
      <c r="F16916" s="282" t="s">
        <v>5160</v>
      </c>
      <c r="G16916" s="282" t="s">
        <v>2229</v>
      </c>
      <c r="H16916" s="265" t="s">
        <v>4736</v>
      </c>
      <c r="I16916" s="265" t="s">
        <v>562</v>
      </c>
      <c r="J16916" s="265">
        <v>-2.66</v>
      </c>
      <c r="K16916" s="83" t="str">
        <f>IFERROR(IFERROR(VLOOKUP(I16916,'DE-PARA'!B:D,3,0),VLOOKUP(I16916,'DE-PARA'!C:D,2,0)),"NÃO ENCONTRADO")</f>
        <v>Outras Saídas</v>
      </c>
      <c r="L16916" s="50" t="str">
        <f>VLOOKUP(K16916,'Base -Receita-Despesa'!$B:$AS,1,FALSE)</f>
        <v>Outras Saídas</v>
      </c>
    </row>
    <row r="16917" spans="1:12" x14ac:dyDescent="0.3">
      <c r="A16917" s="82" t="str">
        <f t="shared" si="528"/>
        <v>2020</v>
      </c>
      <c r="B16917" s="260" t="s">
        <v>2228</v>
      </c>
      <c r="C16917" s="261" t="s">
        <v>138</v>
      </c>
      <c r="D16917" s="74" t="str">
        <f t="shared" si="529"/>
        <v>jan/2020</v>
      </c>
      <c r="E16917" s="264">
        <v>43858</v>
      </c>
      <c r="F16917" s="282" t="s">
        <v>5161</v>
      </c>
      <c r="G16917" s="282" t="s">
        <v>2229</v>
      </c>
      <c r="H16917" s="265" t="s">
        <v>5114</v>
      </c>
      <c r="I16917" s="265" t="s">
        <v>118</v>
      </c>
      <c r="J16917" s="266">
        <v>-3780.11</v>
      </c>
      <c r="K16917" s="83" t="str">
        <f>IFERROR(IFERROR(VLOOKUP(I16917,'DE-PARA'!B:D,3,0),VLOOKUP(I16917,'DE-PARA'!C:D,2,0)),"NÃO ENCONTRADO")</f>
        <v>Serviços</v>
      </c>
      <c r="L16917" s="50" t="str">
        <f>VLOOKUP(K16917,'Base -Receita-Despesa'!$B:$AS,1,FALSE)</f>
        <v>Serviços</v>
      </c>
    </row>
    <row r="16918" spans="1:12" x14ac:dyDescent="0.3">
      <c r="A16918" s="82" t="str">
        <f t="shared" si="528"/>
        <v>2020</v>
      </c>
      <c r="B16918" s="260" t="s">
        <v>2228</v>
      </c>
      <c r="C16918" s="261" t="s">
        <v>138</v>
      </c>
      <c r="D16918" s="74" t="str">
        <f t="shared" si="529"/>
        <v>jan/2020</v>
      </c>
      <c r="E16918" s="264">
        <v>43858</v>
      </c>
      <c r="F16918" s="282" t="s">
        <v>5161</v>
      </c>
      <c r="G16918" s="282" t="s">
        <v>2229</v>
      </c>
      <c r="H16918" s="265" t="s">
        <v>5114</v>
      </c>
      <c r="I16918" s="265" t="s">
        <v>562</v>
      </c>
      <c r="J16918" s="265">
        <v>-52.88</v>
      </c>
      <c r="K16918" s="83" t="str">
        <f>IFERROR(IFERROR(VLOOKUP(I16918,'DE-PARA'!B:D,3,0),VLOOKUP(I16918,'DE-PARA'!C:D,2,0)),"NÃO ENCONTRADO")</f>
        <v>Outras Saídas</v>
      </c>
      <c r="L16918" s="50" t="str">
        <f>VLOOKUP(K16918,'Base -Receita-Despesa'!$B:$AS,1,FALSE)</f>
        <v>Outras Saídas</v>
      </c>
    </row>
    <row r="16919" spans="1:12" x14ac:dyDescent="0.3">
      <c r="A16919" s="82" t="str">
        <f t="shared" si="528"/>
        <v>2020</v>
      </c>
      <c r="B16919" s="260" t="s">
        <v>2228</v>
      </c>
      <c r="C16919" s="261" t="s">
        <v>138</v>
      </c>
      <c r="D16919" s="74" t="str">
        <f t="shared" si="529"/>
        <v>jan/2020</v>
      </c>
      <c r="E16919" s="264">
        <v>43858</v>
      </c>
      <c r="F16919" s="282" t="s">
        <v>5161</v>
      </c>
      <c r="G16919" s="282" t="s">
        <v>2229</v>
      </c>
      <c r="H16919" s="265" t="s">
        <v>5114</v>
      </c>
      <c r="I16919" s="265" t="s">
        <v>562</v>
      </c>
      <c r="J16919" s="265">
        <v>-17.75</v>
      </c>
      <c r="K16919" s="83" t="str">
        <f>IFERROR(IFERROR(VLOOKUP(I16919,'DE-PARA'!B:D,3,0),VLOOKUP(I16919,'DE-PARA'!C:D,2,0)),"NÃO ENCONTRADO")</f>
        <v>Outras Saídas</v>
      </c>
      <c r="L16919" s="50" t="str">
        <f>VLOOKUP(K16919,'Base -Receita-Despesa'!$B:$AS,1,FALSE)</f>
        <v>Outras Saídas</v>
      </c>
    </row>
    <row r="16920" spans="1:12" x14ac:dyDescent="0.3">
      <c r="A16920" s="82" t="str">
        <f t="shared" si="528"/>
        <v>2020</v>
      </c>
      <c r="B16920" s="260" t="s">
        <v>2228</v>
      </c>
      <c r="C16920" s="261" t="s">
        <v>138</v>
      </c>
      <c r="D16920" s="74" t="str">
        <f t="shared" si="529"/>
        <v>jan/2020</v>
      </c>
      <c r="E16920" s="264">
        <v>43858</v>
      </c>
      <c r="F16920" s="282">
        <v>521818</v>
      </c>
      <c r="G16920" s="282" t="s">
        <v>2229</v>
      </c>
      <c r="H16920" s="265" t="s">
        <v>339</v>
      </c>
      <c r="I16920" s="265" t="s">
        <v>2182</v>
      </c>
      <c r="J16920" s="266">
        <v>-2280</v>
      </c>
      <c r="K16920" s="83" t="str">
        <f>IFERROR(IFERROR(VLOOKUP(I16920,'DE-PARA'!B:D,3,0),VLOOKUP(I16920,'DE-PARA'!C:D,2,0)),"NÃO ENCONTRADO")</f>
        <v>Materiais</v>
      </c>
      <c r="L16920" s="50" t="str">
        <f>VLOOKUP(K16920,'Base -Receita-Despesa'!$B:$AS,1,FALSE)</f>
        <v>Materiais</v>
      </c>
    </row>
    <row r="16921" spans="1:12" x14ac:dyDescent="0.3">
      <c r="A16921" s="82" t="str">
        <f t="shared" si="528"/>
        <v>2020</v>
      </c>
      <c r="B16921" s="260" t="s">
        <v>2228</v>
      </c>
      <c r="C16921" s="261" t="s">
        <v>138</v>
      </c>
      <c r="D16921" s="74" t="str">
        <f t="shared" si="529"/>
        <v>jan/2020</v>
      </c>
      <c r="E16921" s="264">
        <v>43858</v>
      </c>
      <c r="F16921" s="282">
        <v>503408</v>
      </c>
      <c r="G16921" s="282" t="s">
        <v>2229</v>
      </c>
      <c r="H16921" s="265" t="s">
        <v>257</v>
      </c>
      <c r="I16921" s="265" t="s">
        <v>145</v>
      </c>
      <c r="J16921" s="266">
        <v>-1148.21</v>
      </c>
      <c r="K16921" s="83" t="str">
        <f>IFERROR(IFERROR(VLOOKUP(I16921,'DE-PARA'!B:D,3,0),VLOOKUP(I16921,'DE-PARA'!C:D,2,0)),"NÃO ENCONTRADO")</f>
        <v>Serviços</v>
      </c>
      <c r="L16921" s="50" t="str">
        <f>VLOOKUP(K16921,'Base -Receita-Despesa'!$B:$AS,1,FALSE)</f>
        <v>Serviços</v>
      </c>
    </row>
    <row r="16922" spans="1:12" x14ac:dyDescent="0.3">
      <c r="A16922" s="82" t="str">
        <f t="shared" si="528"/>
        <v>2020</v>
      </c>
      <c r="B16922" s="260" t="s">
        <v>2228</v>
      </c>
      <c r="C16922" s="261" t="s">
        <v>138</v>
      </c>
      <c r="D16922" s="74" t="str">
        <f t="shared" si="529"/>
        <v>jan/2020</v>
      </c>
      <c r="E16922" s="264">
        <v>43858</v>
      </c>
      <c r="F16922" s="282">
        <v>503233</v>
      </c>
      <c r="G16922" s="282" t="s">
        <v>2229</v>
      </c>
      <c r="H16922" s="265" t="s">
        <v>5162</v>
      </c>
      <c r="I16922" s="265" t="s">
        <v>846</v>
      </c>
      <c r="J16922" s="266">
        <v>-1605.11</v>
      </c>
      <c r="K16922" s="83" t="str">
        <f>IFERROR(IFERROR(VLOOKUP(I16922,'DE-PARA'!B:D,3,0),VLOOKUP(I16922,'DE-PARA'!C:D,2,0)),"NÃO ENCONTRADO")</f>
        <v>Pessoal</v>
      </c>
      <c r="L16922" s="50" t="str">
        <f>VLOOKUP(K16922,'Base -Receita-Despesa'!$B:$AS,1,FALSE)</f>
        <v>Pessoal</v>
      </c>
    </row>
    <row r="16923" spans="1:12" x14ac:dyDescent="0.3">
      <c r="A16923" s="82" t="str">
        <f t="shared" si="528"/>
        <v>2020</v>
      </c>
      <c r="B16923" s="260" t="s">
        <v>2228</v>
      </c>
      <c r="C16923" s="261" t="s">
        <v>138</v>
      </c>
      <c r="D16923" s="74" t="str">
        <f t="shared" si="529"/>
        <v>jan/2020</v>
      </c>
      <c r="E16923" s="264">
        <v>43858</v>
      </c>
      <c r="F16923" s="282">
        <v>503233</v>
      </c>
      <c r="G16923" s="282" t="s">
        <v>2229</v>
      </c>
      <c r="H16923" s="265" t="s">
        <v>5162</v>
      </c>
      <c r="I16923" s="265" t="s">
        <v>562</v>
      </c>
      <c r="J16923" s="265">
        <v>-4.8099999999999996</v>
      </c>
      <c r="K16923" s="83" t="str">
        <f>IFERROR(IFERROR(VLOOKUP(I16923,'DE-PARA'!B:D,3,0),VLOOKUP(I16923,'DE-PARA'!C:D,2,0)),"NÃO ENCONTRADO")</f>
        <v>Outras Saídas</v>
      </c>
      <c r="L16923" s="50" t="str">
        <f>VLOOKUP(K16923,'Base -Receita-Despesa'!$B:$AS,1,FALSE)</f>
        <v>Outras Saídas</v>
      </c>
    </row>
    <row r="16924" spans="1:12" x14ac:dyDescent="0.3">
      <c r="A16924" s="82" t="str">
        <f t="shared" si="528"/>
        <v>2020</v>
      </c>
      <c r="B16924" s="260" t="s">
        <v>2228</v>
      </c>
      <c r="C16924" s="261" t="s">
        <v>138</v>
      </c>
      <c r="D16924" s="74" t="str">
        <f t="shared" si="529"/>
        <v>jan/2020</v>
      </c>
      <c r="E16924" s="264">
        <v>43858</v>
      </c>
      <c r="F16924" s="282">
        <v>503233</v>
      </c>
      <c r="G16924" s="282" t="s">
        <v>2229</v>
      </c>
      <c r="H16924" s="265" t="s">
        <v>5162</v>
      </c>
      <c r="I16924" s="265" t="s">
        <v>562</v>
      </c>
      <c r="J16924" s="265">
        <v>-32.1</v>
      </c>
      <c r="K16924" s="83" t="str">
        <f>IFERROR(IFERROR(VLOOKUP(I16924,'DE-PARA'!B:D,3,0),VLOOKUP(I16924,'DE-PARA'!C:D,2,0)),"NÃO ENCONTRADO")</f>
        <v>Outras Saídas</v>
      </c>
      <c r="L16924" s="50" t="str">
        <f>VLOOKUP(K16924,'Base -Receita-Despesa'!$B:$AS,1,FALSE)</f>
        <v>Outras Saídas</v>
      </c>
    </row>
    <row r="16925" spans="1:12" x14ac:dyDescent="0.3">
      <c r="A16925" s="82" t="str">
        <f t="shared" si="528"/>
        <v>2020</v>
      </c>
      <c r="B16925" s="260" t="s">
        <v>2228</v>
      </c>
      <c r="C16925" s="261" t="s">
        <v>138</v>
      </c>
      <c r="D16925" s="74" t="str">
        <f t="shared" si="529"/>
        <v>jan/2020</v>
      </c>
      <c r="E16925" s="264">
        <v>43858</v>
      </c>
      <c r="F16925" s="282">
        <v>21714</v>
      </c>
      <c r="G16925" s="282" t="s">
        <v>2229</v>
      </c>
      <c r="H16925" s="265" t="s">
        <v>4591</v>
      </c>
      <c r="I16925" s="265" t="s">
        <v>151</v>
      </c>
      <c r="J16925" s="265">
        <v>-425</v>
      </c>
      <c r="K16925" s="83" t="str">
        <f>IFERROR(IFERROR(VLOOKUP(I16925,'DE-PARA'!B:D,3,0),VLOOKUP(I16925,'DE-PARA'!C:D,2,0)),"NÃO ENCONTRADO")</f>
        <v>Concessionárias (água, luz e telefone)</v>
      </c>
      <c r="L16925" s="50" t="str">
        <f>VLOOKUP(K16925,'Base -Receita-Despesa'!$B:$AS,1,FALSE)</f>
        <v>Concessionárias (água, luz e telefone)</v>
      </c>
    </row>
    <row r="16926" spans="1:12" x14ac:dyDescent="0.3">
      <c r="A16926" s="82" t="str">
        <f t="shared" si="528"/>
        <v>2020</v>
      </c>
      <c r="B16926" s="260" t="s">
        <v>2228</v>
      </c>
      <c r="C16926" s="261" t="s">
        <v>138</v>
      </c>
      <c r="D16926" s="74" t="str">
        <f t="shared" si="529"/>
        <v>jan/2020</v>
      </c>
      <c r="E16926" s="264">
        <v>43858</v>
      </c>
      <c r="F16926" s="282">
        <v>21714</v>
      </c>
      <c r="G16926" s="282" t="s">
        <v>2229</v>
      </c>
      <c r="H16926" s="265" t="s">
        <v>4591</v>
      </c>
      <c r="I16926" s="265" t="s">
        <v>562</v>
      </c>
      <c r="J16926" s="265">
        <v>-34</v>
      </c>
      <c r="K16926" s="83" t="str">
        <f>IFERROR(IFERROR(VLOOKUP(I16926,'DE-PARA'!B:D,3,0),VLOOKUP(I16926,'DE-PARA'!C:D,2,0)),"NÃO ENCONTRADO")</f>
        <v>Outras Saídas</v>
      </c>
      <c r="L16926" s="50" t="str">
        <f>VLOOKUP(K16926,'Base -Receita-Despesa'!$B:$AS,1,FALSE)</f>
        <v>Outras Saídas</v>
      </c>
    </row>
    <row r="16927" spans="1:12" x14ac:dyDescent="0.3">
      <c r="A16927" s="82" t="str">
        <f t="shared" si="528"/>
        <v>2020</v>
      </c>
      <c r="B16927" s="260" t="s">
        <v>2228</v>
      </c>
      <c r="C16927" s="261" t="s">
        <v>138</v>
      </c>
      <c r="D16927" s="74" t="str">
        <f t="shared" si="529"/>
        <v>jan/2020</v>
      </c>
      <c r="E16927" s="264">
        <v>43858</v>
      </c>
      <c r="F16927" s="282">
        <v>21714</v>
      </c>
      <c r="G16927" s="282" t="s">
        <v>2229</v>
      </c>
      <c r="H16927" s="265" t="s">
        <v>4591</v>
      </c>
      <c r="I16927" s="265" t="s">
        <v>562</v>
      </c>
      <c r="J16927" s="265">
        <v>-8.5</v>
      </c>
      <c r="K16927" s="83" t="str">
        <f>IFERROR(IFERROR(VLOOKUP(I16927,'DE-PARA'!B:D,3,0),VLOOKUP(I16927,'DE-PARA'!C:D,2,0)),"NÃO ENCONTRADO")</f>
        <v>Outras Saídas</v>
      </c>
      <c r="L16927" s="50" t="str">
        <f>VLOOKUP(K16927,'Base -Receita-Despesa'!$B:$AS,1,FALSE)</f>
        <v>Outras Saídas</v>
      </c>
    </row>
    <row r="16928" spans="1:12" x14ac:dyDescent="0.3">
      <c r="A16928" s="82" t="str">
        <f t="shared" si="528"/>
        <v>2020</v>
      </c>
      <c r="B16928" s="260" t="s">
        <v>2228</v>
      </c>
      <c r="C16928" s="261" t="s">
        <v>138</v>
      </c>
      <c r="D16928" s="74" t="str">
        <f t="shared" si="529"/>
        <v>jan/2020</v>
      </c>
      <c r="E16928" s="264">
        <v>43858</v>
      </c>
      <c r="F16928" s="282">
        <v>3579</v>
      </c>
      <c r="G16928" s="282" t="s">
        <v>2229</v>
      </c>
      <c r="H16928" s="265" t="s">
        <v>5163</v>
      </c>
      <c r="I16928" s="265" t="s">
        <v>157</v>
      </c>
      <c r="J16928" s="265">
        <v>-628.65</v>
      </c>
      <c r="K16928" s="83" t="str">
        <f>IFERROR(IFERROR(VLOOKUP(I16928,'DE-PARA'!B:D,3,0),VLOOKUP(I16928,'DE-PARA'!C:D,2,0)),"NÃO ENCONTRADO")</f>
        <v>Materiais</v>
      </c>
      <c r="L16928" s="50" t="str">
        <f>VLOOKUP(K16928,'Base -Receita-Despesa'!$B:$AS,1,FALSE)</f>
        <v>Materiais</v>
      </c>
    </row>
    <row r="16929" spans="1:12" x14ac:dyDescent="0.3">
      <c r="A16929" s="82" t="str">
        <f t="shared" si="528"/>
        <v>2020</v>
      </c>
      <c r="B16929" s="260" t="s">
        <v>2228</v>
      </c>
      <c r="C16929" s="261" t="s">
        <v>138</v>
      </c>
      <c r="D16929" s="74" t="str">
        <f t="shared" si="529"/>
        <v>jan/2020</v>
      </c>
      <c r="E16929" s="264">
        <v>43858</v>
      </c>
      <c r="F16929" s="282">
        <v>3579</v>
      </c>
      <c r="G16929" s="282" t="s">
        <v>2229</v>
      </c>
      <c r="H16929" s="265" t="s">
        <v>5163</v>
      </c>
      <c r="I16929" s="265" t="s">
        <v>562</v>
      </c>
      <c r="J16929" s="265">
        <v>-25</v>
      </c>
      <c r="K16929" s="83" t="str">
        <f>IFERROR(IFERROR(VLOOKUP(I16929,'DE-PARA'!B:D,3,0),VLOOKUP(I16929,'DE-PARA'!C:D,2,0)),"NÃO ENCONTRADO")</f>
        <v>Outras Saídas</v>
      </c>
      <c r="L16929" s="50" t="str">
        <f>VLOOKUP(K16929,'Base -Receita-Despesa'!$B:$AS,1,FALSE)</f>
        <v>Outras Saídas</v>
      </c>
    </row>
    <row r="16930" spans="1:12" x14ac:dyDescent="0.3">
      <c r="A16930" s="82" t="str">
        <f t="shared" si="528"/>
        <v>2020</v>
      </c>
      <c r="B16930" s="260" t="s">
        <v>2228</v>
      </c>
      <c r="C16930" s="261" t="s">
        <v>138</v>
      </c>
      <c r="D16930" s="74" t="str">
        <f t="shared" si="529"/>
        <v>jan/2020</v>
      </c>
      <c r="E16930" s="264">
        <v>43858</v>
      </c>
      <c r="F16930" s="282">
        <v>3581</v>
      </c>
      <c r="G16930" s="282" t="s">
        <v>2229</v>
      </c>
      <c r="H16930" s="265" t="s">
        <v>5163</v>
      </c>
      <c r="I16930" s="265" t="s">
        <v>157</v>
      </c>
      <c r="J16930" s="266">
        <v>-1431.9</v>
      </c>
      <c r="K16930" s="83" t="str">
        <f>IFERROR(IFERROR(VLOOKUP(I16930,'DE-PARA'!B:D,3,0),VLOOKUP(I16930,'DE-PARA'!C:D,2,0)),"NÃO ENCONTRADO")</f>
        <v>Materiais</v>
      </c>
      <c r="L16930" s="50" t="str">
        <f>VLOOKUP(K16930,'Base -Receita-Despesa'!$B:$AS,1,FALSE)</f>
        <v>Materiais</v>
      </c>
    </row>
    <row r="16931" spans="1:12" x14ac:dyDescent="0.3">
      <c r="A16931" s="82" t="str">
        <f t="shared" si="528"/>
        <v>2020</v>
      </c>
      <c r="B16931" s="260" t="s">
        <v>2228</v>
      </c>
      <c r="C16931" s="261" t="s">
        <v>138</v>
      </c>
      <c r="D16931" s="74" t="str">
        <f t="shared" si="529"/>
        <v>jan/2020</v>
      </c>
      <c r="E16931" s="264">
        <v>43858</v>
      </c>
      <c r="F16931" s="282">
        <v>3581</v>
      </c>
      <c r="G16931" s="282" t="s">
        <v>2229</v>
      </c>
      <c r="H16931" s="265" t="s">
        <v>5163</v>
      </c>
      <c r="I16931" s="265" t="s">
        <v>562</v>
      </c>
      <c r="J16931" s="265">
        <v>-50</v>
      </c>
      <c r="K16931" s="83" t="str">
        <f>IFERROR(IFERROR(VLOOKUP(I16931,'DE-PARA'!B:D,3,0),VLOOKUP(I16931,'DE-PARA'!C:D,2,0)),"NÃO ENCONTRADO")</f>
        <v>Outras Saídas</v>
      </c>
      <c r="L16931" s="50" t="str">
        <f>VLOOKUP(K16931,'Base -Receita-Despesa'!$B:$AS,1,FALSE)</f>
        <v>Outras Saídas</v>
      </c>
    </row>
    <row r="16932" spans="1:12" x14ac:dyDescent="0.3">
      <c r="A16932" s="82" t="str">
        <f t="shared" si="528"/>
        <v>2020</v>
      </c>
      <c r="B16932" s="260" t="s">
        <v>2228</v>
      </c>
      <c r="C16932" s="261" t="s">
        <v>138</v>
      </c>
      <c r="D16932" s="74" t="str">
        <f t="shared" si="529"/>
        <v>jan/2020</v>
      </c>
      <c r="E16932" s="264">
        <v>43858</v>
      </c>
      <c r="F16932" s="282">
        <v>3580</v>
      </c>
      <c r="G16932" s="282" t="s">
        <v>2229</v>
      </c>
      <c r="H16932" s="265" t="s">
        <v>5163</v>
      </c>
      <c r="I16932" s="265" t="s">
        <v>157</v>
      </c>
      <c r="J16932" s="265">
        <v>-689.1</v>
      </c>
      <c r="K16932" s="83" t="str">
        <f>IFERROR(IFERROR(VLOOKUP(I16932,'DE-PARA'!B:D,3,0),VLOOKUP(I16932,'DE-PARA'!C:D,2,0)),"NÃO ENCONTRADO")</f>
        <v>Materiais</v>
      </c>
      <c r="L16932" s="50" t="str">
        <f>VLOOKUP(K16932,'Base -Receita-Despesa'!$B:$AS,1,FALSE)</f>
        <v>Materiais</v>
      </c>
    </row>
    <row r="16933" spans="1:12" x14ac:dyDescent="0.3">
      <c r="A16933" s="82" t="str">
        <f t="shared" si="528"/>
        <v>2020</v>
      </c>
      <c r="B16933" s="260" t="s">
        <v>2228</v>
      </c>
      <c r="C16933" s="261" t="s">
        <v>138</v>
      </c>
      <c r="D16933" s="74" t="str">
        <f t="shared" si="529"/>
        <v>jan/2020</v>
      </c>
      <c r="E16933" s="264">
        <v>43858</v>
      </c>
      <c r="F16933" s="282">
        <v>3580</v>
      </c>
      <c r="G16933" s="282" t="s">
        <v>2229</v>
      </c>
      <c r="H16933" s="265" t="s">
        <v>5163</v>
      </c>
      <c r="I16933" s="265" t="s">
        <v>562</v>
      </c>
      <c r="J16933" s="265">
        <v>-25</v>
      </c>
      <c r="K16933" s="83" t="str">
        <f>IFERROR(IFERROR(VLOOKUP(I16933,'DE-PARA'!B:D,3,0),VLOOKUP(I16933,'DE-PARA'!C:D,2,0)),"NÃO ENCONTRADO")</f>
        <v>Outras Saídas</v>
      </c>
      <c r="L16933" s="50" t="str">
        <f>VLOOKUP(K16933,'Base -Receita-Despesa'!$B:$AS,1,FALSE)</f>
        <v>Outras Saídas</v>
      </c>
    </row>
    <row r="16934" spans="1:12" x14ac:dyDescent="0.3">
      <c r="A16934" s="82" t="str">
        <f t="shared" si="528"/>
        <v>2020</v>
      </c>
      <c r="B16934" s="260" t="s">
        <v>2228</v>
      </c>
      <c r="C16934" s="261" t="s">
        <v>138</v>
      </c>
      <c r="D16934" s="74" t="str">
        <f t="shared" si="529"/>
        <v>jan/2020</v>
      </c>
      <c r="E16934" s="264">
        <v>43858</v>
      </c>
      <c r="F16934" s="282">
        <v>3638</v>
      </c>
      <c r="G16934" s="282" t="s">
        <v>2229</v>
      </c>
      <c r="H16934" s="265" t="s">
        <v>5163</v>
      </c>
      <c r="I16934" s="265" t="s">
        <v>157</v>
      </c>
      <c r="J16934" s="266">
        <v>-1343.21</v>
      </c>
      <c r="K16934" s="83" t="str">
        <f>IFERROR(IFERROR(VLOOKUP(I16934,'DE-PARA'!B:D,3,0),VLOOKUP(I16934,'DE-PARA'!C:D,2,0)),"NÃO ENCONTRADO")</f>
        <v>Materiais</v>
      </c>
      <c r="L16934" s="50" t="str">
        <f>VLOOKUP(K16934,'Base -Receita-Despesa'!$B:$AS,1,FALSE)</f>
        <v>Materiais</v>
      </c>
    </row>
    <row r="16935" spans="1:12" x14ac:dyDescent="0.3">
      <c r="A16935" s="82" t="str">
        <f t="shared" si="528"/>
        <v>2020</v>
      </c>
      <c r="B16935" s="260" t="s">
        <v>2228</v>
      </c>
      <c r="C16935" s="261" t="s">
        <v>138</v>
      </c>
      <c r="D16935" s="74" t="str">
        <f t="shared" si="529"/>
        <v>jan/2020</v>
      </c>
      <c r="E16935" s="264">
        <v>43858</v>
      </c>
      <c r="F16935" s="282">
        <v>3639</v>
      </c>
      <c r="G16935" s="282" t="s">
        <v>2229</v>
      </c>
      <c r="H16935" s="265" t="s">
        <v>5163</v>
      </c>
      <c r="I16935" s="265" t="s">
        <v>157</v>
      </c>
      <c r="J16935" s="266">
        <v>-3574.96</v>
      </c>
      <c r="K16935" s="83" t="str">
        <f>IFERROR(IFERROR(VLOOKUP(I16935,'DE-PARA'!B:D,3,0),VLOOKUP(I16935,'DE-PARA'!C:D,2,0)),"NÃO ENCONTRADO")</f>
        <v>Materiais</v>
      </c>
      <c r="L16935" s="50" t="str">
        <f>VLOOKUP(K16935,'Base -Receita-Despesa'!$B:$AS,1,FALSE)</f>
        <v>Materiais</v>
      </c>
    </row>
    <row r="16936" spans="1:12" x14ac:dyDescent="0.3">
      <c r="A16936" s="82" t="str">
        <f t="shared" si="528"/>
        <v>2020</v>
      </c>
      <c r="B16936" s="260" t="s">
        <v>2228</v>
      </c>
      <c r="C16936" s="261" t="s">
        <v>138</v>
      </c>
      <c r="D16936" s="74" t="str">
        <f t="shared" si="529"/>
        <v>jan/2020</v>
      </c>
      <c r="E16936" s="264">
        <v>43858</v>
      </c>
      <c r="F16936" s="282">
        <v>39791</v>
      </c>
      <c r="G16936" s="282" t="s">
        <v>2229</v>
      </c>
      <c r="H16936" s="265" t="s">
        <v>2654</v>
      </c>
      <c r="I16936" s="265" t="s">
        <v>120</v>
      </c>
      <c r="J16936" s="266">
        <v>-1574.64</v>
      </c>
      <c r="K16936" s="83" t="str">
        <f>IFERROR(IFERROR(VLOOKUP(I16936,'DE-PARA'!B:D,3,0),VLOOKUP(I16936,'DE-PARA'!C:D,2,0)),"NÃO ENCONTRADO")</f>
        <v>Serviços</v>
      </c>
      <c r="L16936" s="50" t="str">
        <f>VLOOKUP(K16936,'Base -Receita-Despesa'!$B:$AS,1,FALSE)</f>
        <v>Serviços</v>
      </c>
    </row>
    <row r="16937" spans="1:12" x14ac:dyDescent="0.3">
      <c r="A16937" s="82" t="str">
        <f t="shared" si="528"/>
        <v>2020</v>
      </c>
      <c r="B16937" s="260" t="s">
        <v>2228</v>
      </c>
      <c r="C16937" s="261" t="s">
        <v>138</v>
      </c>
      <c r="D16937" s="74" t="str">
        <f t="shared" si="529"/>
        <v>jan/2020</v>
      </c>
      <c r="E16937" s="264">
        <v>43858</v>
      </c>
      <c r="F16937" s="282">
        <v>21348</v>
      </c>
      <c r="G16937" s="282" t="s">
        <v>2229</v>
      </c>
      <c r="H16937" s="265" t="s">
        <v>2370</v>
      </c>
      <c r="I16937" s="265" t="s">
        <v>145</v>
      </c>
      <c r="J16937" s="266">
        <v>-4996.57</v>
      </c>
      <c r="K16937" s="83" t="str">
        <f>IFERROR(IFERROR(VLOOKUP(I16937,'DE-PARA'!B:D,3,0),VLOOKUP(I16937,'DE-PARA'!C:D,2,0)),"NÃO ENCONTRADO")</f>
        <v>Serviços</v>
      </c>
      <c r="L16937" s="50" t="str">
        <f>VLOOKUP(K16937,'Base -Receita-Despesa'!$B:$AS,1,FALSE)</f>
        <v>Serviços</v>
      </c>
    </row>
    <row r="16938" spans="1:12" x14ac:dyDescent="0.3">
      <c r="A16938" s="82" t="str">
        <f t="shared" ref="A16938:A17001" si="530">IF(K16938="NÃO ENCONTRADO",0,RIGHT(D16938,4))</f>
        <v>2020</v>
      </c>
      <c r="B16938" s="260" t="s">
        <v>2228</v>
      </c>
      <c r="C16938" s="261" t="s">
        <v>138</v>
      </c>
      <c r="D16938" s="74" t="str">
        <f t="shared" si="529"/>
        <v>jan/2020</v>
      </c>
      <c r="E16938" s="264">
        <v>43858</v>
      </c>
      <c r="F16938" s="282">
        <v>717</v>
      </c>
      <c r="G16938" s="282" t="s">
        <v>2229</v>
      </c>
      <c r="H16938" s="265" t="s">
        <v>5164</v>
      </c>
      <c r="I16938" s="265" t="s">
        <v>200</v>
      </c>
      <c r="J16938" s="266">
        <v>-4340.5600000000004</v>
      </c>
      <c r="K16938" s="83" t="str">
        <f>IFERROR(IFERROR(VLOOKUP(I16938,'DE-PARA'!B:D,3,0),VLOOKUP(I16938,'DE-PARA'!C:D,2,0)),"NÃO ENCONTRADO")</f>
        <v>Serviços</v>
      </c>
      <c r="L16938" s="50" t="str">
        <f>VLOOKUP(K16938,'Base -Receita-Despesa'!$B:$AS,1,FALSE)</f>
        <v>Serviços</v>
      </c>
    </row>
    <row r="16939" spans="1:12" x14ac:dyDescent="0.3">
      <c r="A16939" s="82" t="str">
        <f t="shared" si="530"/>
        <v>2020</v>
      </c>
      <c r="B16939" s="260" t="s">
        <v>2228</v>
      </c>
      <c r="C16939" s="261" t="s">
        <v>138</v>
      </c>
      <c r="D16939" s="74" t="str">
        <f t="shared" si="529"/>
        <v>jan/2020</v>
      </c>
      <c r="E16939" s="264">
        <v>43858</v>
      </c>
      <c r="F16939" s="282">
        <v>2820</v>
      </c>
      <c r="G16939" s="282" t="s">
        <v>2229</v>
      </c>
      <c r="H16939" s="265" t="s">
        <v>2322</v>
      </c>
      <c r="I16939" s="265" t="s">
        <v>120</v>
      </c>
      <c r="J16939" s="266">
        <v>-1283.4000000000001</v>
      </c>
      <c r="K16939" s="83" t="str">
        <f>IFERROR(IFERROR(VLOOKUP(I16939,'DE-PARA'!B:D,3,0),VLOOKUP(I16939,'DE-PARA'!C:D,2,0)),"NÃO ENCONTRADO")</f>
        <v>Serviços</v>
      </c>
      <c r="L16939" s="50" t="str">
        <f>VLOOKUP(K16939,'Base -Receita-Despesa'!$B:$AS,1,FALSE)</f>
        <v>Serviços</v>
      </c>
    </row>
    <row r="16940" spans="1:12" x14ac:dyDescent="0.3">
      <c r="A16940" s="82" t="str">
        <f t="shared" si="530"/>
        <v>2020</v>
      </c>
      <c r="B16940" s="260" t="s">
        <v>2228</v>
      </c>
      <c r="C16940" s="261" t="s">
        <v>138</v>
      </c>
      <c r="D16940" s="74" t="str">
        <f t="shared" si="529"/>
        <v>jan/2020</v>
      </c>
      <c r="E16940" s="264">
        <v>43858</v>
      </c>
      <c r="F16940" s="282">
        <v>24328</v>
      </c>
      <c r="G16940" s="282" t="s">
        <v>2229</v>
      </c>
      <c r="H16940" s="265" t="s">
        <v>5165</v>
      </c>
      <c r="I16940" s="316" t="s">
        <v>2183</v>
      </c>
      <c r="J16940" s="265">
        <v>-194.4</v>
      </c>
      <c r="K16940" s="83" t="str">
        <f>IFERROR(IFERROR(VLOOKUP(I16940,'DE-PARA'!B:D,3,0),VLOOKUP(I16940,'DE-PARA'!C:D,2,0)),"NÃO ENCONTRADO")</f>
        <v>Materiais</v>
      </c>
      <c r="L16940" s="50" t="str">
        <f>VLOOKUP(K16940,'Base -Receita-Despesa'!$B:$AS,1,FALSE)</f>
        <v>Materiais</v>
      </c>
    </row>
    <row r="16941" spans="1:12" x14ac:dyDescent="0.3">
      <c r="A16941" s="82" t="str">
        <f t="shared" si="530"/>
        <v>2020</v>
      </c>
      <c r="B16941" s="260" t="s">
        <v>2228</v>
      </c>
      <c r="C16941" s="261" t="s">
        <v>138</v>
      </c>
      <c r="D16941" s="74" t="str">
        <f t="shared" si="529"/>
        <v>jan/2020</v>
      </c>
      <c r="E16941" s="264">
        <v>43858</v>
      </c>
      <c r="F16941" s="282">
        <v>24328</v>
      </c>
      <c r="G16941" s="282" t="s">
        <v>2229</v>
      </c>
      <c r="H16941" s="265" t="s">
        <v>5165</v>
      </c>
      <c r="I16941" s="265" t="s">
        <v>562</v>
      </c>
      <c r="J16941" s="265">
        <v>-13.86</v>
      </c>
      <c r="K16941" s="83" t="str">
        <f>IFERROR(IFERROR(VLOOKUP(I16941,'DE-PARA'!B:D,3,0),VLOOKUP(I16941,'DE-PARA'!C:D,2,0)),"NÃO ENCONTRADO")</f>
        <v>Outras Saídas</v>
      </c>
      <c r="L16941" s="50" t="str">
        <f>VLOOKUP(K16941,'Base -Receita-Despesa'!$B:$AS,1,FALSE)</f>
        <v>Outras Saídas</v>
      </c>
    </row>
    <row r="16942" spans="1:12" x14ac:dyDescent="0.3">
      <c r="A16942" s="82" t="str">
        <f t="shared" si="530"/>
        <v>2020</v>
      </c>
      <c r="B16942" s="260" t="s">
        <v>2228</v>
      </c>
      <c r="C16942" s="261" t="s">
        <v>138</v>
      </c>
      <c r="D16942" s="74" t="str">
        <f t="shared" si="529"/>
        <v>jan/2020</v>
      </c>
      <c r="E16942" s="264">
        <v>43858</v>
      </c>
      <c r="F16942" s="282">
        <v>24429</v>
      </c>
      <c r="G16942" s="282" t="s">
        <v>2229</v>
      </c>
      <c r="H16942" s="265" t="s">
        <v>5165</v>
      </c>
      <c r="I16942" s="265" t="s">
        <v>2183</v>
      </c>
      <c r="J16942" s="265">
        <v>-256.70999999999998</v>
      </c>
      <c r="K16942" s="83" t="str">
        <f>IFERROR(IFERROR(VLOOKUP(I16942,'DE-PARA'!B:D,3,0),VLOOKUP(I16942,'DE-PARA'!C:D,2,0)),"NÃO ENCONTRADO")</f>
        <v>Materiais</v>
      </c>
      <c r="L16942" s="50" t="str">
        <f>VLOOKUP(K16942,'Base -Receita-Despesa'!$B:$AS,1,FALSE)</f>
        <v>Materiais</v>
      </c>
    </row>
    <row r="16943" spans="1:12" x14ac:dyDescent="0.3">
      <c r="A16943" s="82" t="str">
        <f t="shared" si="530"/>
        <v>2020</v>
      </c>
      <c r="B16943" s="260" t="s">
        <v>2228</v>
      </c>
      <c r="C16943" s="261" t="s">
        <v>138</v>
      </c>
      <c r="D16943" s="74" t="str">
        <f t="shared" si="529"/>
        <v>jan/2020</v>
      </c>
      <c r="E16943" s="264">
        <v>43858</v>
      </c>
      <c r="F16943" s="282">
        <v>24429</v>
      </c>
      <c r="G16943" s="282" t="s">
        <v>2229</v>
      </c>
      <c r="H16943" s="265" t="s">
        <v>5165</v>
      </c>
      <c r="I16943" s="265" t="s">
        <v>562</v>
      </c>
      <c r="J16943" s="265">
        <v>-15.3</v>
      </c>
      <c r="K16943" s="83" t="str">
        <f>IFERROR(IFERROR(VLOOKUP(I16943,'DE-PARA'!B:D,3,0),VLOOKUP(I16943,'DE-PARA'!C:D,2,0)),"NÃO ENCONTRADO")</f>
        <v>Outras Saídas</v>
      </c>
      <c r="L16943" s="50" t="str">
        <f>VLOOKUP(K16943,'Base -Receita-Despesa'!$B:$AS,1,FALSE)</f>
        <v>Outras Saídas</v>
      </c>
    </row>
    <row r="16944" spans="1:12" x14ac:dyDescent="0.3">
      <c r="A16944" s="82" t="str">
        <f t="shared" si="530"/>
        <v>2020</v>
      </c>
      <c r="B16944" s="260" t="s">
        <v>2228</v>
      </c>
      <c r="C16944" s="261" t="s">
        <v>138</v>
      </c>
      <c r="D16944" s="74" t="str">
        <f t="shared" si="529"/>
        <v>jan/2020</v>
      </c>
      <c r="E16944" s="264">
        <v>43858</v>
      </c>
      <c r="F16944" s="282">
        <v>4532</v>
      </c>
      <c r="G16944" s="282" t="s">
        <v>2229</v>
      </c>
      <c r="H16944" s="265" t="s">
        <v>5166</v>
      </c>
      <c r="I16944" s="265" t="s">
        <v>2182</v>
      </c>
      <c r="J16944" s="266">
        <v>-1164.1400000000001</v>
      </c>
      <c r="K16944" s="83" t="str">
        <f>IFERROR(IFERROR(VLOOKUP(I16944,'DE-PARA'!B:D,3,0),VLOOKUP(I16944,'DE-PARA'!C:D,2,0)),"NÃO ENCONTRADO")</f>
        <v>Materiais</v>
      </c>
      <c r="L16944" s="50" t="str">
        <f>VLOOKUP(K16944,'Base -Receita-Despesa'!$B:$AS,1,FALSE)</f>
        <v>Materiais</v>
      </c>
    </row>
    <row r="16945" spans="1:12" x14ac:dyDescent="0.3">
      <c r="A16945" s="82" t="str">
        <f t="shared" si="530"/>
        <v>2020</v>
      </c>
      <c r="B16945" s="260" t="s">
        <v>2228</v>
      </c>
      <c r="C16945" s="261" t="s">
        <v>138</v>
      </c>
      <c r="D16945" s="74" t="str">
        <f t="shared" si="529"/>
        <v>jan/2020</v>
      </c>
      <c r="E16945" s="264">
        <v>43858</v>
      </c>
      <c r="F16945" s="282">
        <v>10284</v>
      </c>
      <c r="G16945" s="282" t="s">
        <v>2229</v>
      </c>
      <c r="H16945" s="265" t="s">
        <v>2299</v>
      </c>
      <c r="I16945" s="265" t="s">
        <v>2181</v>
      </c>
      <c r="J16945" s="266">
        <v>-2019.6</v>
      </c>
      <c r="K16945" s="83" t="str">
        <f>IFERROR(IFERROR(VLOOKUP(I16945,'DE-PARA'!B:D,3,0),VLOOKUP(I16945,'DE-PARA'!C:D,2,0)),"NÃO ENCONTRADO")</f>
        <v>Materiais</v>
      </c>
      <c r="L16945" s="50" t="str">
        <f>VLOOKUP(K16945,'Base -Receita-Despesa'!$B:$AS,1,FALSE)</f>
        <v>Materiais</v>
      </c>
    </row>
    <row r="16946" spans="1:12" x14ac:dyDescent="0.3">
      <c r="A16946" s="82" t="str">
        <f t="shared" si="530"/>
        <v>2020</v>
      </c>
      <c r="B16946" s="260" t="s">
        <v>2228</v>
      </c>
      <c r="C16946" s="261" t="s">
        <v>138</v>
      </c>
      <c r="D16946" s="74" t="str">
        <f t="shared" si="529"/>
        <v>jan/2020</v>
      </c>
      <c r="E16946" s="264">
        <v>43858</v>
      </c>
      <c r="F16946" s="282">
        <v>10284</v>
      </c>
      <c r="G16946" s="282" t="s">
        <v>2229</v>
      </c>
      <c r="H16946" s="265" t="s">
        <v>2299</v>
      </c>
      <c r="I16946" s="265" t="s">
        <v>562</v>
      </c>
      <c r="J16946" s="265">
        <v>-155.51</v>
      </c>
      <c r="K16946" s="83" t="str">
        <f>IFERROR(IFERROR(VLOOKUP(I16946,'DE-PARA'!B:D,3,0),VLOOKUP(I16946,'DE-PARA'!C:D,2,0)),"NÃO ENCONTRADO")</f>
        <v>Outras Saídas</v>
      </c>
      <c r="L16946" s="50" t="str">
        <f>VLOOKUP(K16946,'Base -Receita-Despesa'!$B:$AS,1,FALSE)</f>
        <v>Outras Saídas</v>
      </c>
    </row>
    <row r="16947" spans="1:12" x14ac:dyDescent="0.3">
      <c r="A16947" s="82" t="str">
        <f t="shared" si="530"/>
        <v>2020</v>
      </c>
      <c r="B16947" s="260" t="s">
        <v>2228</v>
      </c>
      <c r="C16947" s="261" t="s">
        <v>138</v>
      </c>
      <c r="D16947" s="74" t="str">
        <f t="shared" si="529"/>
        <v>jan/2020</v>
      </c>
      <c r="E16947" s="264">
        <v>43858</v>
      </c>
      <c r="F16947" s="282">
        <v>10920</v>
      </c>
      <c r="G16947" s="282" t="s">
        <v>2229</v>
      </c>
      <c r="H16947" s="265" t="s">
        <v>2299</v>
      </c>
      <c r="I16947" s="265" t="s">
        <v>2182</v>
      </c>
      <c r="J16947" s="266">
        <v>-5601.21</v>
      </c>
      <c r="K16947" s="83" t="str">
        <f>IFERROR(IFERROR(VLOOKUP(I16947,'DE-PARA'!B:D,3,0),VLOOKUP(I16947,'DE-PARA'!C:D,2,0)),"NÃO ENCONTRADO")</f>
        <v>Materiais</v>
      </c>
      <c r="L16947" s="50" t="str">
        <f>VLOOKUP(K16947,'Base -Receita-Despesa'!$B:$AS,1,FALSE)</f>
        <v>Materiais</v>
      </c>
    </row>
    <row r="16948" spans="1:12" x14ac:dyDescent="0.3">
      <c r="A16948" s="82" t="str">
        <f t="shared" si="530"/>
        <v>2020</v>
      </c>
      <c r="B16948" s="260" t="s">
        <v>2228</v>
      </c>
      <c r="C16948" s="261" t="s">
        <v>138</v>
      </c>
      <c r="D16948" s="74" t="str">
        <f t="shared" si="529"/>
        <v>jan/2020</v>
      </c>
      <c r="E16948" s="264">
        <v>43858</v>
      </c>
      <c r="F16948" s="282">
        <v>10920</v>
      </c>
      <c r="G16948" s="282" t="s">
        <v>2229</v>
      </c>
      <c r="H16948" s="265" t="s">
        <v>2299</v>
      </c>
      <c r="I16948" s="265" t="s">
        <v>562</v>
      </c>
      <c r="J16948" s="265">
        <v>-91.49</v>
      </c>
      <c r="K16948" s="83" t="str">
        <f>IFERROR(IFERROR(VLOOKUP(I16948,'DE-PARA'!B:D,3,0),VLOOKUP(I16948,'DE-PARA'!C:D,2,0)),"NÃO ENCONTRADO")</f>
        <v>Outras Saídas</v>
      </c>
      <c r="L16948" s="50" t="str">
        <f>VLOOKUP(K16948,'Base -Receita-Despesa'!$B:$AS,1,FALSE)</f>
        <v>Outras Saídas</v>
      </c>
    </row>
    <row r="16949" spans="1:12" x14ac:dyDescent="0.3">
      <c r="A16949" s="82" t="str">
        <f t="shared" si="530"/>
        <v>2020</v>
      </c>
      <c r="B16949" s="260" t="s">
        <v>2228</v>
      </c>
      <c r="C16949" s="261" t="s">
        <v>138</v>
      </c>
      <c r="D16949" s="74" t="str">
        <f t="shared" si="529"/>
        <v>jan/2020</v>
      </c>
      <c r="E16949" s="264">
        <v>43858</v>
      </c>
      <c r="F16949" s="282">
        <v>314764</v>
      </c>
      <c r="G16949" s="282" t="s">
        <v>2229</v>
      </c>
      <c r="H16949" s="265" t="s">
        <v>5167</v>
      </c>
      <c r="I16949" s="265" t="s">
        <v>2182</v>
      </c>
      <c r="J16949" s="265">
        <v>-765.82</v>
      </c>
      <c r="K16949" s="83" t="str">
        <f>IFERROR(IFERROR(VLOOKUP(I16949,'DE-PARA'!B:D,3,0),VLOOKUP(I16949,'DE-PARA'!C:D,2,0)),"NÃO ENCONTRADO")</f>
        <v>Materiais</v>
      </c>
      <c r="L16949" s="50" t="str">
        <f>VLOOKUP(K16949,'Base -Receita-Despesa'!$B:$AS,1,FALSE)</f>
        <v>Materiais</v>
      </c>
    </row>
    <row r="16950" spans="1:12" x14ac:dyDescent="0.3">
      <c r="A16950" s="82" t="str">
        <f t="shared" si="530"/>
        <v>2020</v>
      </c>
      <c r="B16950" s="260" t="s">
        <v>2228</v>
      </c>
      <c r="C16950" s="261" t="s">
        <v>138</v>
      </c>
      <c r="D16950" s="74" t="str">
        <f t="shared" si="529"/>
        <v>jan/2020</v>
      </c>
      <c r="E16950" s="264">
        <v>43858</v>
      </c>
      <c r="F16950" s="282">
        <v>314764</v>
      </c>
      <c r="G16950" s="282" t="s">
        <v>2229</v>
      </c>
      <c r="H16950" s="265" t="s">
        <v>5167</v>
      </c>
      <c r="I16950" s="265" t="s">
        <v>562</v>
      </c>
      <c r="J16950" s="265">
        <v>-298.69</v>
      </c>
      <c r="K16950" s="83" t="str">
        <f>IFERROR(IFERROR(VLOOKUP(I16950,'DE-PARA'!B:D,3,0),VLOOKUP(I16950,'DE-PARA'!C:D,2,0)),"NÃO ENCONTRADO")</f>
        <v>Outras Saídas</v>
      </c>
      <c r="L16950" s="50" t="str">
        <f>VLOOKUP(K16950,'Base -Receita-Despesa'!$B:$AS,1,FALSE)</f>
        <v>Outras Saídas</v>
      </c>
    </row>
    <row r="16951" spans="1:12" x14ac:dyDescent="0.3">
      <c r="A16951" s="82" t="str">
        <f t="shared" si="530"/>
        <v>2020</v>
      </c>
      <c r="B16951" s="260" t="s">
        <v>2228</v>
      </c>
      <c r="C16951" s="261" t="s">
        <v>138</v>
      </c>
      <c r="D16951" s="74" t="str">
        <f t="shared" si="529"/>
        <v>jan/2020</v>
      </c>
      <c r="E16951" s="264">
        <v>43858</v>
      </c>
      <c r="F16951" s="282">
        <v>101</v>
      </c>
      <c r="G16951" s="282" t="s">
        <v>2229</v>
      </c>
      <c r="H16951" s="265" t="s">
        <v>4753</v>
      </c>
      <c r="I16951" s="265" t="s">
        <v>2176</v>
      </c>
      <c r="J16951" s="266">
        <v>-367131.7</v>
      </c>
      <c r="K16951" s="83" t="str">
        <f>IFERROR(IFERROR(VLOOKUP(I16951,'DE-PARA'!B:D,3,0),VLOOKUP(I16951,'DE-PARA'!C:D,2,0)),"NÃO ENCONTRADO")</f>
        <v>Pessoal</v>
      </c>
      <c r="L16951" s="50" t="str">
        <f>VLOOKUP(K16951,'Base -Receita-Despesa'!$B:$AS,1,FALSE)</f>
        <v>Pessoal</v>
      </c>
    </row>
    <row r="16952" spans="1:12" x14ac:dyDescent="0.3">
      <c r="A16952" s="82" t="str">
        <f t="shared" si="530"/>
        <v>2020</v>
      </c>
      <c r="B16952" s="260" t="s">
        <v>2228</v>
      </c>
      <c r="C16952" s="261" t="s">
        <v>138</v>
      </c>
      <c r="D16952" s="74" t="str">
        <f t="shared" si="529"/>
        <v>jan/2020</v>
      </c>
      <c r="E16952" s="264">
        <v>43858</v>
      </c>
      <c r="F16952" s="282">
        <v>104</v>
      </c>
      <c r="G16952" s="282" t="s">
        <v>2229</v>
      </c>
      <c r="H16952" s="265" t="s">
        <v>4753</v>
      </c>
      <c r="I16952" s="265" t="s">
        <v>2176</v>
      </c>
      <c r="J16952" s="266">
        <v>-211953.99</v>
      </c>
      <c r="K16952" s="83" t="str">
        <f>IFERROR(IFERROR(VLOOKUP(I16952,'DE-PARA'!B:D,3,0),VLOOKUP(I16952,'DE-PARA'!C:D,2,0)),"NÃO ENCONTRADO")</f>
        <v>Pessoal</v>
      </c>
      <c r="L16952" s="50" t="str">
        <f>VLOOKUP(K16952,'Base -Receita-Despesa'!$B:$AS,1,FALSE)</f>
        <v>Pessoal</v>
      </c>
    </row>
    <row r="16953" spans="1:12" x14ac:dyDescent="0.3">
      <c r="A16953" s="82" t="str">
        <f t="shared" si="530"/>
        <v>2020</v>
      </c>
      <c r="B16953" s="260" t="s">
        <v>2228</v>
      </c>
      <c r="C16953" s="261" t="s">
        <v>138</v>
      </c>
      <c r="D16953" s="74" t="str">
        <f t="shared" si="529"/>
        <v>jan/2020</v>
      </c>
      <c r="E16953" s="264">
        <v>43858</v>
      </c>
      <c r="F16953" s="282">
        <v>433</v>
      </c>
      <c r="G16953" s="282" t="s">
        <v>2229</v>
      </c>
      <c r="H16953" s="265" t="s">
        <v>5168</v>
      </c>
      <c r="I16953" s="265" t="s">
        <v>215</v>
      </c>
      <c r="J16953" s="266">
        <v>-11250</v>
      </c>
      <c r="K16953" s="83" t="str">
        <f>IFERROR(IFERROR(VLOOKUP(I16953,'DE-PARA'!B:D,3,0),VLOOKUP(I16953,'DE-PARA'!C:D,2,0)),"NÃO ENCONTRADO")</f>
        <v>Serviços</v>
      </c>
      <c r="L16953" s="50" t="str">
        <f>VLOOKUP(K16953,'Base -Receita-Despesa'!$B:$AS,1,FALSE)</f>
        <v>Serviços</v>
      </c>
    </row>
    <row r="16954" spans="1:12" x14ac:dyDescent="0.3">
      <c r="A16954" s="82" t="str">
        <f t="shared" si="530"/>
        <v>2020</v>
      </c>
      <c r="B16954" s="260" t="s">
        <v>2228</v>
      </c>
      <c r="C16954" s="261" t="s">
        <v>138</v>
      </c>
      <c r="D16954" s="74" t="str">
        <f t="shared" si="529"/>
        <v>jan/2020</v>
      </c>
      <c r="E16954" s="264">
        <v>43858</v>
      </c>
      <c r="F16954" s="282">
        <v>426</v>
      </c>
      <c r="G16954" s="282" t="s">
        <v>2229</v>
      </c>
      <c r="H16954" s="265" t="s">
        <v>5168</v>
      </c>
      <c r="I16954" s="265" t="s">
        <v>215</v>
      </c>
      <c r="J16954" s="266">
        <v>-11250</v>
      </c>
      <c r="K16954" s="83" t="str">
        <f>IFERROR(IFERROR(VLOOKUP(I16954,'DE-PARA'!B:D,3,0),VLOOKUP(I16954,'DE-PARA'!C:D,2,0)),"NÃO ENCONTRADO")</f>
        <v>Serviços</v>
      </c>
      <c r="L16954" s="50" t="str">
        <f>VLOOKUP(K16954,'Base -Receita-Despesa'!$B:$AS,1,FALSE)</f>
        <v>Serviços</v>
      </c>
    </row>
    <row r="16955" spans="1:12" x14ac:dyDescent="0.3">
      <c r="A16955" s="82" t="str">
        <f t="shared" si="530"/>
        <v>2020</v>
      </c>
      <c r="B16955" s="260" t="s">
        <v>2228</v>
      </c>
      <c r="C16955" s="261" t="s">
        <v>138</v>
      </c>
      <c r="D16955" s="74" t="str">
        <f t="shared" si="529"/>
        <v>jan/2020</v>
      </c>
      <c r="E16955" s="264">
        <v>43858</v>
      </c>
      <c r="F16955" s="282">
        <v>2059</v>
      </c>
      <c r="G16955" s="282" t="s">
        <v>2229</v>
      </c>
      <c r="H16955" s="265" t="s">
        <v>2394</v>
      </c>
      <c r="I16955" s="265" t="s">
        <v>2192</v>
      </c>
      <c r="J16955" s="265">
        <v>-799.8</v>
      </c>
      <c r="K16955" s="83" t="str">
        <f>IFERROR(IFERROR(VLOOKUP(I16955,'DE-PARA'!B:D,3,0),VLOOKUP(I16955,'DE-PARA'!C:D,2,0)),"NÃO ENCONTRADO")</f>
        <v>Materiais</v>
      </c>
      <c r="L16955" s="50" t="str">
        <f>VLOOKUP(K16955,'Base -Receita-Despesa'!$B:$AS,1,FALSE)</f>
        <v>Materiais</v>
      </c>
    </row>
    <row r="16956" spans="1:12" x14ac:dyDescent="0.3">
      <c r="A16956" s="82" t="str">
        <f t="shared" si="530"/>
        <v>2020</v>
      </c>
      <c r="B16956" s="260" t="s">
        <v>2228</v>
      </c>
      <c r="C16956" s="261" t="s">
        <v>138</v>
      </c>
      <c r="D16956" s="74" t="str">
        <f t="shared" si="529"/>
        <v>jan/2020</v>
      </c>
      <c r="E16956" s="264">
        <v>43858</v>
      </c>
      <c r="F16956" s="282" t="s">
        <v>1261</v>
      </c>
      <c r="G16956" s="282" t="s">
        <v>2229</v>
      </c>
      <c r="H16956" s="265" t="s">
        <v>2250</v>
      </c>
      <c r="I16956" s="265" t="s">
        <v>135</v>
      </c>
      <c r="J16956" s="265">
        <v>-9.5</v>
      </c>
      <c r="K16956" s="83" t="str">
        <f>IFERROR(IFERROR(VLOOKUP(I16956,'DE-PARA'!B:D,3,0),VLOOKUP(I16956,'DE-PARA'!C:D,2,0)),"NÃO ENCONTRADO")</f>
        <v>Outras Saídas</v>
      </c>
      <c r="L16956" s="50" t="str">
        <f>VLOOKUP(K16956,'Base -Receita-Despesa'!$B:$AS,1,FALSE)</f>
        <v>Outras Saídas</v>
      </c>
    </row>
    <row r="16957" spans="1:12" x14ac:dyDescent="0.3">
      <c r="A16957" s="82" t="str">
        <f t="shared" si="530"/>
        <v>2020</v>
      </c>
      <c r="B16957" s="260" t="s">
        <v>2228</v>
      </c>
      <c r="C16957" s="261" t="s">
        <v>138</v>
      </c>
      <c r="D16957" s="74" t="str">
        <f t="shared" si="529"/>
        <v>jan/2020</v>
      </c>
      <c r="E16957" s="264">
        <v>43858</v>
      </c>
      <c r="F16957" s="282" t="s">
        <v>1261</v>
      </c>
      <c r="G16957" s="282" t="s">
        <v>2229</v>
      </c>
      <c r="H16957" s="265" t="s">
        <v>2250</v>
      </c>
      <c r="I16957" s="265" t="s">
        <v>135</v>
      </c>
      <c r="J16957" s="265">
        <v>-9.5</v>
      </c>
      <c r="K16957" s="83" t="str">
        <f>IFERROR(IFERROR(VLOOKUP(I16957,'DE-PARA'!B:D,3,0),VLOOKUP(I16957,'DE-PARA'!C:D,2,0)),"NÃO ENCONTRADO")</f>
        <v>Outras Saídas</v>
      </c>
      <c r="L16957" s="50" t="str">
        <f>VLOOKUP(K16957,'Base -Receita-Despesa'!$B:$AS,1,FALSE)</f>
        <v>Outras Saídas</v>
      </c>
    </row>
    <row r="16958" spans="1:12" x14ac:dyDescent="0.3">
      <c r="A16958" s="82" t="str">
        <f t="shared" si="530"/>
        <v>2020</v>
      </c>
      <c r="B16958" s="260" t="s">
        <v>2228</v>
      </c>
      <c r="C16958" s="261" t="s">
        <v>138</v>
      </c>
      <c r="D16958" s="74" t="str">
        <f t="shared" si="529"/>
        <v>jan/2020</v>
      </c>
      <c r="E16958" s="264">
        <v>43858</v>
      </c>
      <c r="F16958" s="282" t="s">
        <v>1261</v>
      </c>
      <c r="G16958" s="282" t="s">
        <v>2229</v>
      </c>
      <c r="H16958" s="265" t="s">
        <v>2250</v>
      </c>
      <c r="I16958" s="265" t="s">
        <v>135</v>
      </c>
      <c r="J16958" s="265">
        <v>-9.5</v>
      </c>
      <c r="K16958" s="83" t="str">
        <f>IFERROR(IFERROR(VLOOKUP(I16958,'DE-PARA'!B:D,3,0),VLOOKUP(I16958,'DE-PARA'!C:D,2,0)),"NÃO ENCONTRADO")</f>
        <v>Outras Saídas</v>
      </c>
      <c r="L16958" s="50" t="str">
        <f>VLOOKUP(K16958,'Base -Receita-Despesa'!$B:$AS,1,FALSE)</f>
        <v>Outras Saídas</v>
      </c>
    </row>
    <row r="16959" spans="1:12" x14ac:dyDescent="0.3">
      <c r="A16959" s="82" t="str">
        <f t="shared" si="530"/>
        <v>2020</v>
      </c>
      <c r="B16959" s="260" t="s">
        <v>2228</v>
      </c>
      <c r="C16959" s="261" t="s">
        <v>138</v>
      </c>
      <c r="D16959" s="74" t="str">
        <f t="shared" si="529"/>
        <v>jan/2020</v>
      </c>
      <c r="E16959" s="264">
        <v>43858</v>
      </c>
      <c r="F16959" s="282" t="s">
        <v>1261</v>
      </c>
      <c r="G16959" s="282" t="s">
        <v>2229</v>
      </c>
      <c r="H16959" s="265" t="s">
        <v>2250</v>
      </c>
      <c r="I16959" s="265" t="s">
        <v>135</v>
      </c>
      <c r="J16959" s="265">
        <v>-9.5</v>
      </c>
      <c r="K16959" s="83" t="str">
        <f>IFERROR(IFERROR(VLOOKUP(I16959,'DE-PARA'!B:D,3,0),VLOOKUP(I16959,'DE-PARA'!C:D,2,0)),"NÃO ENCONTRADO")</f>
        <v>Outras Saídas</v>
      </c>
      <c r="L16959" s="50" t="str">
        <f>VLOOKUP(K16959,'Base -Receita-Despesa'!$B:$AS,1,FALSE)</f>
        <v>Outras Saídas</v>
      </c>
    </row>
    <row r="16960" spans="1:12" x14ac:dyDescent="0.3">
      <c r="A16960" s="82" t="str">
        <f t="shared" si="530"/>
        <v>2020</v>
      </c>
      <c r="B16960" s="260" t="s">
        <v>2228</v>
      </c>
      <c r="C16960" s="261" t="s">
        <v>138</v>
      </c>
      <c r="D16960" s="74" t="str">
        <f t="shared" si="529"/>
        <v>jan/2020</v>
      </c>
      <c r="E16960" s="264">
        <v>43858</v>
      </c>
      <c r="F16960" s="282" t="s">
        <v>1261</v>
      </c>
      <c r="G16960" s="282" t="s">
        <v>2229</v>
      </c>
      <c r="H16960" s="265" t="s">
        <v>2250</v>
      </c>
      <c r="I16960" s="265" t="s">
        <v>135</v>
      </c>
      <c r="J16960" s="265">
        <v>-9.5</v>
      </c>
      <c r="K16960" s="83" t="str">
        <f>IFERROR(IFERROR(VLOOKUP(I16960,'DE-PARA'!B:D,3,0),VLOOKUP(I16960,'DE-PARA'!C:D,2,0)),"NÃO ENCONTRADO")</f>
        <v>Outras Saídas</v>
      </c>
      <c r="L16960" s="50" t="str">
        <f>VLOOKUP(K16960,'Base -Receita-Despesa'!$B:$AS,1,FALSE)</f>
        <v>Outras Saídas</v>
      </c>
    </row>
    <row r="16961" spans="1:12" x14ac:dyDescent="0.3">
      <c r="A16961" s="82" t="str">
        <f t="shared" si="530"/>
        <v>2020</v>
      </c>
      <c r="B16961" s="260" t="s">
        <v>2228</v>
      </c>
      <c r="C16961" s="261" t="s">
        <v>138</v>
      </c>
      <c r="D16961" s="74" t="str">
        <f t="shared" si="529"/>
        <v>jan/2020</v>
      </c>
      <c r="E16961" s="264">
        <v>43858</v>
      </c>
      <c r="F16961" s="282" t="s">
        <v>1261</v>
      </c>
      <c r="G16961" s="282" t="s">
        <v>2229</v>
      </c>
      <c r="H16961" s="265" t="s">
        <v>2250</v>
      </c>
      <c r="I16961" s="265" t="s">
        <v>135</v>
      </c>
      <c r="J16961" s="265">
        <v>-9.5</v>
      </c>
      <c r="K16961" s="83" t="str">
        <f>IFERROR(IFERROR(VLOOKUP(I16961,'DE-PARA'!B:D,3,0),VLOOKUP(I16961,'DE-PARA'!C:D,2,0)),"NÃO ENCONTRADO")</f>
        <v>Outras Saídas</v>
      </c>
      <c r="L16961" s="50" t="str">
        <f>VLOOKUP(K16961,'Base -Receita-Despesa'!$B:$AS,1,FALSE)</f>
        <v>Outras Saídas</v>
      </c>
    </row>
    <row r="16962" spans="1:12" x14ac:dyDescent="0.3">
      <c r="A16962" s="82" t="str">
        <f t="shared" si="530"/>
        <v>2020</v>
      </c>
      <c r="B16962" s="260" t="s">
        <v>2228</v>
      </c>
      <c r="C16962" s="261" t="s">
        <v>138</v>
      </c>
      <c r="D16962" s="74" t="str">
        <f t="shared" si="529"/>
        <v>jan/2020</v>
      </c>
      <c r="E16962" s="264">
        <v>43858</v>
      </c>
      <c r="F16962" s="282" t="s">
        <v>1261</v>
      </c>
      <c r="G16962" s="282" t="s">
        <v>2229</v>
      </c>
      <c r="H16962" s="265" t="s">
        <v>2250</v>
      </c>
      <c r="I16962" s="265" t="s">
        <v>135</v>
      </c>
      <c r="J16962" s="265">
        <v>-9.5</v>
      </c>
      <c r="K16962" s="83" t="str">
        <f>IFERROR(IFERROR(VLOOKUP(I16962,'DE-PARA'!B:D,3,0),VLOOKUP(I16962,'DE-PARA'!C:D,2,0)),"NÃO ENCONTRADO")</f>
        <v>Outras Saídas</v>
      </c>
      <c r="L16962" s="50" t="str">
        <f>VLOOKUP(K16962,'Base -Receita-Despesa'!$B:$AS,1,FALSE)</f>
        <v>Outras Saídas</v>
      </c>
    </row>
    <row r="16963" spans="1:12" x14ac:dyDescent="0.3">
      <c r="A16963" s="82" t="str">
        <f t="shared" si="530"/>
        <v>2020</v>
      </c>
      <c r="B16963" s="260" t="s">
        <v>2228</v>
      </c>
      <c r="C16963" s="261" t="s">
        <v>138</v>
      </c>
      <c r="D16963" s="74" t="str">
        <f t="shared" si="529"/>
        <v>jan/2020</v>
      </c>
      <c r="E16963" s="264">
        <v>43858</v>
      </c>
      <c r="F16963" s="282" t="s">
        <v>1261</v>
      </c>
      <c r="G16963" s="282" t="s">
        <v>2229</v>
      </c>
      <c r="H16963" s="265" t="s">
        <v>2250</v>
      </c>
      <c r="I16963" s="265" t="s">
        <v>135</v>
      </c>
      <c r="J16963" s="265">
        <v>-9.5</v>
      </c>
      <c r="K16963" s="83" t="str">
        <f>IFERROR(IFERROR(VLOOKUP(I16963,'DE-PARA'!B:D,3,0),VLOOKUP(I16963,'DE-PARA'!C:D,2,0)),"NÃO ENCONTRADO")</f>
        <v>Outras Saídas</v>
      </c>
      <c r="L16963" s="50" t="str">
        <f>VLOOKUP(K16963,'Base -Receita-Despesa'!$B:$AS,1,FALSE)</f>
        <v>Outras Saídas</v>
      </c>
    </row>
    <row r="16964" spans="1:12" x14ac:dyDescent="0.3">
      <c r="A16964" s="82" t="str">
        <f t="shared" si="530"/>
        <v>2020</v>
      </c>
      <c r="B16964" s="260" t="s">
        <v>2228</v>
      </c>
      <c r="C16964" s="261" t="s">
        <v>138</v>
      </c>
      <c r="D16964" s="74" t="str">
        <f t="shared" ref="D16964:D17027" si="531">TEXT(E16964,"mmm/aaaa")</f>
        <v>jan/2020</v>
      </c>
      <c r="E16964" s="264">
        <v>43858</v>
      </c>
      <c r="F16964" s="282" t="s">
        <v>1261</v>
      </c>
      <c r="G16964" s="282" t="s">
        <v>2229</v>
      </c>
      <c r="H16964" s="265" t="s">
        <v>2250</v>
      </c>
      <c r="I16964" s="265" t="s">
        <v>135</v>
      </c>
      <c r="J16964" s="265">
        <v>-9.5</v>
      </c>
      <c r="K16964" s="83" t="str">
        <f>IFERROR(IFERROR(VLOOKUP(I16964,'DE-PARA'!B:D,3,0),VLOOKUP(I16964,'DE-PARA'!C:D,2,0)),"NÃO ENCONTRADO")</f>
        <v>Outras Saídas</v>
      </c>
      <c r="L16964" s="50" t="str">
        <f>VLOOKUP(K16964,'Base -Receita-Despesa'!$B:$AS,1,FALSE)</f>
        <v>Outras Saídas</v>
      </c>
    </row>
    <row r="16965" spans="1:12" x14ac:dyDescent="0.3">
      <c r="A16965" s="82" t="str">
        <f t="shared" si="530"/>
        <v>2020</v>
      </c>
      <c r="B16965" s="260" t="s">
        <v>2228</v>
      </c>
      <c r="C16965" s="261" t="s">
        <v>138</v>
      </c>
      <c r="D16965" s="74" t="str">
        <f t="shared" si="531"/>
        <v>jan/2020</v>
      </c>
      <c r="E16965" s="264">
        <v>43858</v>
      </c>
      <c r="F16965" s="282" t="s">
        <v>1261</v>
      </c>
      <c r="G16965" s="282" t="s">
        <v>2229</v>
      </c>
      <c r="H16965" s="265" t="s">
        <v>2250</v>
      </c>
      <c r="I16965" s="265" t="s">
        <v>135</v>
      </c>
      <c r="J16965" s="265">
        <v>-9.5</v>
      </c>
      <c r="K16965" s="83" t="str">
        <f>IFERROR(IFERROR(VLOOKUP(I16965,'DE-PARA'!B:D,3,0),VLOOKUP(I16965,'DE-PARA'!C:D,2,0)),"NÃO ENCONTRADO")</f>
        <v>Outras Saídas</v>
      </c>
      <c r="L16965" s="50" t="str">
        <f>VLOOKUP(K16965,'Base -Receita-Despesa'!$B:$AS,1,FALSE)</f>
        <v>Outras Saídas</v>
      </c>
    </row>
    <row r="16966" spans="1:12" x14ac:dyDescent="0.3">
      <c r="A16966" s="82" t="str">
        <f t="shared" si="530"/>
        <v>2020</v>
      </c>
      <c r="B16966" s="260" t="s">
        <v>2228</v>
      </c>
      <c r="C16966" s="261" t="s">
        <v>138</v>
      </c>
      <c r="D16966" s="74" t="str">
        <f t="shared" si="531"/>
        <v>jan/2020</v>
      </c>
      <c r="E16966" s="264">
        <v>43858</v>
      </c>
      <c r="F16966" s="282" t="s">
        <v>1261</v>
      </c>
      <c r="G16966" s="282" t="s">
        <v>2229</v>
      </c>
      <c r="H16966" s="265" t="s">
        <v>2250</v>
      </c>
      <c r="I16966" s="265" t="s">
        <v>135</v>
      </c>
      <c r="J16966" s="265">
        <v>-9.5</v>
      </c>
      <c r="K16966" s="83" t="str">
        <f>IFERROR(IFERROR(VLOOKUP(I16966,'DE-PARA'!B:D,3,0),VLOOKUP(I16966,'DE-PARA'!C:D,2,0)),"NÃO ENCONTRADO")</f>
        <v>Outras Saídas</v>
      </c>
      <c r="L16966" s="50" t="str">
        <f>VLOOKUP(K16966,'Base -Receita-Despesa'!$B:$AS,1,FALSE)</f>
        <v>Outras Saídas</v>
      </c>
    </row>
    <row r="16967" spans="1:12" x14ac:dyDescent="0.3">
      <c r="A16967" s="82" t="str">
        <f t="shared" si="530"/>
        <v>2020</v>
      </c>
      <c r="B16967" s="260" t="s">
        <v>2228</v>
      </c>
      <c r="C16967" s="261" t="s">
        <v>138</v>
      </c>
      <c r="D16967" s="74" t="str">
        <f t="shared" si="531"/>
        <v>jan/2020</v>
      </c>
      <c r="E16967" s="264">
        <v>43858</v>
      </c>
      <c r="F16967" s="282" t="s">
        <v>1261</v>
      </c>
      <c r="G16967" s="282" t="s">
        <v>2229</v>
      </c>
      <c r="H16967" s="265" t="s">
        <v>2250</v>
      </c>
      <c r="I16967" s="265" t="s">
        <v>135</v>
      </c>
      <c r="J16967" s="265">
        <v>-9.5</v>
      </c>
      <c r="K16967" s="83" t="str">
        <f>IFERROR(IFERROR(VLOOKUP(I16967,'DE-PARA'!B:D,3,0),VLOOKUP(I16967,'DE-PARA'!C:D,2,0)),"NÃO ENCONTRADO")</f>
        <v>Outras Saídas</v>
      </c>
      <c r="L16967" s="50" t="str">
        <f>VLOOKUP(K16967,'Base -Receita-Despesa'!$B:$AS,1,FALSE)</f>
        <v>Outras Saídas</v>
      </c>
    </row>
    <row r="16968" spans="1:12" x14ac:dyDescent="0.3">
      <c r="A16968" s="82" t="str">
        <f t="shared" si="530"/>
        <v>2020</v>
      </c>
      <c r="B16968" s="260" t="s">
        <v>2228</v>
      </c>
      <c r="C16968" s="261" t="s">
        <v>138</v>
      </c>
      <c r="D16968" s="74" t="str">
        <f t="shared" si="531"/>
        <v>jan/2020</v>
      </c>
      <c r="E16968" s="264">
        <v>43858</v>
      </c>
      <c r="F16968" s="282" t="s">
        <v>1070</v>
      </c>
      <c r="G16968" s="282" t="s">
        <v>2229</v>
      </c>
      <c r="H16968" s="265" t="s">
        <v>1071</v>
      </c>
      <c r="I16968" s="265" t="s">
        <v>2237</v>
      </c>
      <c r="J16968" s="266">
        <v>89237.440000000002</v>
      </c>
      <c r="K16968" s="83" t="str">
        <f>IFERROR(IFERROR(VLOOKUP(I16968,'DE-PARA'!B:D,3,0),VLOOKUP(I16968,'DE-PARA'!C:D,2,0)),"NÃO ENCONTRADO")</f>
        <v>Entrada Conta Aplicação (+)</v>
      </c>
      <c r="L16968" s="50" t="str">
        <f>VLOOKUP(K16968,'Base -Receita-Despesa'!$B:$AS,1,FALSE)</f>
        <v>ENTRADA CONTA APLICAÇÃO (+)</v>
      </c>
    </row>
    <row r="16969" spans="1:12" x14ac:dyDescent="0.3">
      <c r="A16969" s="82" t="str">
        <f t="shared" si="530"/>
        <v>2020</v>
      </c>
      <c r="B16969" s="260" t="s">
        <v>2240</v>
      </c>
      <c r="C16969" s="261" t="s">
        <v>138</v>
      </c>
      <c r="D16969" s="74" t="str">
        <f t="shared" si="531"/>
        <v>jan/2020</v>
      </c>
      <c r="E16969" s="264">
        <v>43859</v>
      </c>
      <c r="F16969" s="282" t="s">
        <v>5126</v>
      </c>
      <c r="G16969" s="282" t="s">
        <v>2229</v>
      </c>
      <c r="H16969" s="265" t="s">
        <v>2251</v>
      </c>
      <c r="I16969" s="265" t="s">
        <v>126</v>
      </c>
      <c r="J16969" s="284">
        <v>-306801.7</v>
      </c>
      <c r="K16969" s="83" t="str">
        <f>IFERROR(IFERROR(VLOOKUP(I16969,'DE-PARA'!B:D,3,0),VLOOKUP(I16969,'DE-PARA'!C:D,2,0)),"NÃO ENCONTRADO")</f>
        <v>TEV – Transferências Entre Contas (Entradas)</v>
      </c>
      <c r="L16969" s="50" t="str">
        <f>VLOOKUP(K16969,'Base -Receita-Despesa'!$B:$AS,1,FALSE)</f>
        <v>TEV – Transferências Entre Contas (Entradas)</v>
      </c>
    </row>
    <row r="16970" spans="1:12" x14ac:dyDescent="0.3">
      <c r="A16970" s="82" t="str">
        <f t="shared" si="530"/>
        <v>2020</v>
      </c>
      <c r="B16970" s="260" t="s">
        <v>2240</v>
      </c>
      <c r="C16970" s="261" t="s">
        <v>138</v>
      </c>
      <c r="D16970" s="74" t="str">
        <f t="shared" si="531"/>
        <v>jan/2020</v>
      </c>
      <c r="E16970" s="264">
        <v>43859</v>
      </c>
      <c r="F16970" s="282" t="s">
        <v>1070</v>
      </c>
      <c r="G16970" s="282" t="s">
        <v>2229</v>
      </c>
      <c r="H16970" s="265" t="s">
        <v>1071</v>
      </c>
      <c r="I16970" s="265" t="s">
        <v>2237</v>
      </c>
      <c r="J16970" s="284">
        <v>306801.7</v>
      </c>
      <c r="K16970" s="83" t="str">
        <f>IFERROR(IFERROR(VLOOKUP(I16970,'DE-PARA'!B:D,3,0),VLOOKUP(I16970,'DE-PARA'!C:D,2,0)),"NÃO ENCONTRADO")</f>
        <v>Entrada Conta Aplicação (+)</v>
      </c>
      <c r="L16970" s="50" t="str">
        <f>VLOOKUP(K16970,'Base -Receita-Despesa'!$B:$AS,1,FALSE)</f>
        <v>ENTRADA CONTA APLICAÇÃO (+)</v>
      </c>
    </row>
    <row r="16971" spans="1:12" x14ac:dyDescent="0.3">
      <c r="A16971" s="82" t="str">
        <f t="shared" si="530"/>
        <v>2020</v>
      </c>
      <c r="B16971" s="260" t="s">
        <v>2228</v>
      </c>
      <c r="C16971" s="261" t="s">
        <v>138</v>
      </c>
      <c r="D16971" s="74" t="str">
        <f t="shared" si="531"/>
        <v>jan/2020</v>
      </c>
      <c r="E16971" s="264">
        <v>43859</v>
      </c>
      <c r="F16971" s="282" t="s">
        <v>5129</v>
      </c>
      <c r="G16971" s="282" t="s">
        <v>2229</v>
      </c>
      <c r="H16971" s="265" t="s">
        <v>72</v>
      </c>
      <c r="I16971" s="265" t="s">
        <v>1064</v>
      </c>
      <c r="J16971" s="266">
        <v>-293617.7</v>
      </c>
      <c r="K16971" s="83" t="str">
        <f>IFERROR(IFERROR(VLOOKUP(I16971,'DE-PARA'!B:D,3,0),VLOOKUP(I16971,'DE-PARA'!C:D,2,0)),"NÃO ENCONTRADO")</f>
        <v>Saídas Da C/A Por Regates (-)</v>
      </c>
      <c r="L16971" s="50" t="str">
        <f>VLOOKUP(K16971,'Base -Receita-Despesa'!$B:$AS,1,FALSE)</f>
        <v>SAÍDAS DA C/A POR REGATES (-)</v>
      </c>
    </row>
    <row r="16972" spans="1:12" x14ac:dyDescent="0.3">
      <c r="A16972" s="82" t="str">
        <f t="shared" si="530"/>
        <v>2020</v>
      </c>
      <c r="B16972" s="260" t="s">
        <v>2228</v>
      </c>
      <c r="C16972" s="261" t="s">
        <v>138</v>
      </c>
      <c r="D16972" s="74" t="str">
        <f t="shared" si="531"/>
        <v>jan/2020</v>
      </c>
      <c r="E16972" s="264">
        <v>43859</v>
      </c>
      <c r="F16972" s="282">
        <v>434010</v>
      </c>
      <c r="G16972" s="282" t="s">
        <v>2229</v>
      </c>
      <c r="H16972" s="265" t="s">
        <v>4398</v>
      </c>
      <c r="I16972" s="265" t="s">
        <v>2182</v>
      </c>
      <c r="J16972" s="265">
        <v>674.29</v>
      </c>
      <c r="K16972" s="83" t="str">
        <f>IFERROR(IFERROR(VLOOKUP(I16972,'DE-PARA'!B:D,3,0),VLOOKUP(I16972,'DE-PARA'!C:D,2,0)),"NÃO ENCONTRADO")</f>
        <v>Materiais</v>
      </c>
      <c r="L16972" s="50" t="str">
        <f>VLOOKUP(K16972,'Base -Receita-Despesa'!$B:$AS,1,FALSE)</f>
        <v>Materiais</v>
      </c>
    </row>
    <row r="16973" spans="1:12" x14ac:dyDescent="0.3">
      <c r="A16973" s="82" t="str">
        <f t="shared" si="530"/>
        <v>2020</v>
      </c>
      <c r="B16973" s="260" t="s">
        <v>2228</v>
      </c>
      <c r="C16973" s="261" t="s">
        <v>138</v>
      </c>
      <c r="D16973" s="74" t="str">
        <f t="shared" si="531"/>
        <v>jan/2020</v>
      </c>
      <c r="E16973" s="264">
        <v>43859</v>
      </c>
      <c r="F16973" s="282">
        <v>14604</v>
      </c>
      <c r="G16973" s="282" t="s">
        <v>2229</v>
      </c>
      <c r="H16973" s="265" t="s">
        <v>5169</v>
      </c>
      <c r="I16973" s="265" t="s">
        <v>2182</v>
      </c>
      <c r="J16973" s="266">
        <v>3215.5</v>
      </c>
      <c r="K16973" s="83" t="str">
        <f>IFERROR(IFERROR(VLOOKUP(I16973,'DE-PARA'!B:D,3,0),VLOOKUP(I16973,'DE-PARA'!C:D,2,0)),"NÃO ENCONTRADO")</f>
        <v>Materiais</v>
      </c>
      <c r="L16973" s="50" t="str">
        <f>VLOOKUP(K16973,'Base -Receita-Despesa'!$B:$AS,1,FALSE)</f>
        <v>Materiais</v>
      </c>
    </row>
    <row r="16974" spans="1:12" x14ac:dyDescent="0.3">
      <c r="A16974" s="82" t="str">
        <f t="shared" si="530"/>
        <v>2020</v>
      </c>
      <c r="B16974" s="260" t="s">
        <v>2228</v>
      </c>
      <c r="C16974" s="261" t="s">
        <v>138</v>
      </c>
      <c r="D16974" s="74" t="str">
        <f t="shared" si="531"/>
        <v>jan/2020</v>
      </c>
      <c r="E16974" s="264">
        <v>43859</v>
      </c>
      <c r="F16974" s="282">
        <v>14625</v>
      </c>
      <c r="G16974" s="282" t="s">
        <v>2229</v>
      </c>
      <c r="H16974" s="265" t="s">
        <v>5169</v>
      </c>
      <c r="I16974" s="265" t="s">
        <v>2182</v>
      </c>
      <c r="J16974" s="265">
        <v>973</v>
      </c>
      <c r="K16974" s="83" t="str">
        <f>IFERROR(IFERROR(VLOOKUP(I16974,'DE-PARA'!B:D,3,0),VLOOKUP(I16974,'DE-PARA'!C:D,2,0)),"NÃO ENCONTRADO")</f>
        <v>Materiais</v>
      </c>
      <c r="L16974" s="50" t="str">
        <f>VLOOKUP(K16974,'Base -Receita-Despesa'!$B:$AS,1,FALSE)</f>
        <v>Materiais</v>
      </c>
    </row>
    <row r="16975" spans="1:12" x14ac:dyDescent="0.3">
      <c r="A16975" s="82" t="str">
        <f t="shared" si="530"/>
        <v>2020</v>
      </c>
      <c r="B16975" s="260" t="s">
        <v>2228</v>
      </c>
      <c r="C16975" s="261" t="s">
        <v>138</v>
      </c>
      <c r="D16975" s="74" t="str">
        <f t="shared" si="531"/>
        <v>jan/2020</v>
      </c>
      <c r="E16975" s="264">
        <v>43859</v>
      </c>
      <c r="F16975" s="282">
        <v>15146</v>
      </c>
      <c r="G16975" s="282" t="s">
        <v>2229</v>
      </c>
      <c r="H16975" s="265" t="s">
        <v>5169</v>
      </c>
      <c r="I16975" s="265" t="s">
        <v>2182</v>
      </c>
      <c r="J16975" s="266">
        <v>2046</v>
      </c>
      <c r="K16975" s="83" t="str">
        <f>IFERROR(IFERROR(VLOOKUP(I16975,'DE-PARA'!B:D,3,0),VLOOKUP(I16975,'DE-PARA'!C:D,2,0)),"NÃO ENCONTRADO")</f>
        <v>Materiais</v>
      </c>
      <c r="L16975" s="50" t="str">
        <f>VLOOKUP(K16975,'Base -Receita-Despesa'!$B:$AS,1,FALSE)</f>
        <v>Materiais</v>
      </c>
    </row>
    <row r="16976" spans="1:12" x14ac:dyDescent="0.3">
      <c r="A16976" s="82" t="str">
        <f t="shared" si="530"/>
        <v>2020</v>
      </c>
      <c r="B16976" s="260" t="s">
        <v>2228</v>
      </c>
      <c r="C16976" s="261" t="s">
        <v>138</v>
      </c>
      <c r="D16976" s="74" t="str">
        <f t="shared" si="531"/>
        <v>jan/2020</v>
      </c>
      <c r="E16976" s="264">
        <v>43859</v>
      </c>
      <c r="F16976" s="282" t="s">
        <v>5126</v>
      </c>
      <c r="G16976" s="282" t="s">
        <v>2229</v>
      </c>
      <c r="H16976" s="265" t="s">
        <v>2251</v>
      </c>
      <c r="I16976" s="265" t="s">
        <v>126</v>
      </c>
      <c r="J16976" s="266">
        <v>306801.7</v>
      </c>
      <c r="K16976" s="83" t="str">
        <f>IFERROR(IFERROR(VLOOKUP(I16976,'DE-PARA'!B:D,3,0),VLOOKUP(I16976,'DE-PARA'!C:D,2,0)),"NÃO ENCONTRADO")</f>
        <v>TEV – Transferências Entre Contas (Entradas)</v>
      </c>
      <c r="L16976" s="50" t="str">
        <f>VLOOKUP(K16976,'Base -Receita-Despesa'!$B:$AS,1,FALSE)</f>
        <v>TEV – Transferências Entre Contas (Entradas)</v>
      </c>
    </row>
    <row r="16977" spans="1:12" x14ac:dyDescent="0.3">
      <c r="A16977" s="82" t="str">
        <f t="shared" si="530"/>
        <v>2020</v>
      </c>
      <c r="B16977" s="260" t="s">
        <v>2228</v>
      </c>
      <c r="C16977" s="261" t="s">
        <v>138</v>
      </c>
      <c r="D16977" s="74" t="str">
        <f t="shared" si="531"/>
        <v>jan/2020</v>
      </c>
      <c r="E16977" s="264">
        <v>43859</v>
      </c>
      <c r="F16977" s="282" t="s">
        <v>2985</v>
      </c>
      <c r="G16977" s="282" t="s">
        <v>2229</v>
      </c>
      <c r="H16977" s="265" t="s">
        <v>5049</v>
      </c>
      <c r="I16977" s="265" t="s">
        <v>2176</v>
      </c>
      <c r="J16977" s="266">
        <v>-4028.96</v>
      </c>
      <c r="K16977" s="83" t="str">
        <f>IFERROR(IFERROR(VLOOKUP(I16977,'DE-PARA'!B:D,3,0),VLOOKUP(I16977,'DE-PARA'!C:D,2,0)),"NÃO ENCONTRADO")</f>
        <v>Pessoal</v>
      </c>
      <c r="L16977" s="50" t="str">
        <f>VLOOKUP(K16977,'Base -Receita-Despesa'!$B:$AS,1,FALSE)</f>
        <v>Pessoal</v>
      </c>
    </row>
    <row r="16978" spans="1:12" x14ac:dyDescent="0.3">
      <c r="A16978" s="82" t="str">
        <f t="shared" si="530"/>
        <v>2020</v>
      </c>
      <c r="B16978" s="260" t="s">
        <v>2228</v>
      </c>
      <c r="C16978" s="261" t="s">
        <v>138</v>
      </c>
      <c r="D16978" s="74" t="str">
        <f t="shared" si="531"/>
        <v>jan/2020</v>
      </c>
      <c r="E16978" s="264">
        <v>43859</v>
      </c>
      <c r="F16978" s="282" t="s">
        <v>2985</v>
      </c>
      <c r="G16978" s="282" t="s">
        <v>2229</v>
      </c>
      <c r="H16978" s="265" t="s">
        <v>5049</v>
      </c>
      <c r="I16978" s="265" t="s">
        <v>562</v>
      </c>
      <c r="J16978" s="265">
        <v>-60.39</v>
      </c>
      <c r="K16978" s="83" t="str">
        <f>IFERROR(IFERROR(VLOOKUP(I16978,'DE-PARA'!B:D,3,0),VLOOKUP(I16978,'DE-PARA'!C:D,2,0)),"NÃO ENCONTRADO")</f>
        <v>Outras Saídas</v>
      </c>
      <c r="L16978" s="50" t="str">
        <f>VLOOKUP(K16978,'Base -Receita-Despesa'!$B:$AS,1,FALSE)</f>
        <v>Outras Saídas</v>
      </c>
    </row>
    <row r="16979" spans="1:12" x14ac:dyDescent="0.3">
      <c r="A16979" s="82" t="str">
        <f t="shared" si="530"/>
        <v>2020</v>
      </c>
      <c r="B16979" s="260" t="s">
        <v>2228</v>
      </c>
      <c r="C16979" s="261" t="s">
        <v>138</v>
      </c>
      <c r="D16979" s="74" t="str">
        <f t="shared" si="531"/>
        <v>jan/2020</v>
      </c>
      <c r="E16979" s="264">
        <v>43859</v>
      </c>
      <c r="F16979" s="282" t="s">
        <v>2985</v>
      </c>
      <c r="G16979" s="282" t="s">
        <v>2229</v>
      </c>
      <c r="H16979" s="265" t="s">
        <v>5049</v>
      </c>
      <c r="I16979" s="265" t="s">
        <v>562</v>
      </c>
      <c r="J16979" s="265">
        <v>-20.13</v>
      </c>
      <c r="K16979" s="83" t="str">
        <f>IFERROR(IFERROR(VLOOKUP(I16979,'DE-PARA'!B:D,3,0),VLOOKUP(I16979,'DE-PARA'!C:D,2,0)),"NÃO ENCONTRADO")</f>
        <v>Outras Saídas</v>
      </c>
      <c r="L16979" s="50" t="str">
        <f>VLOOKUP(K16979,'Base -Receita-Despesa'!$B:$AS,1,FALSE)</f>
        <v>Outras Saídas</v>
      </c>
    </row>
    <row r="16980" spans="1:12" x14ac:dyDescent="0.3">
      <c r="A16980" s="82" t="str">
        <f t="shared" si="530"/>
        <v>2020</v>
      </c>
      <c r="B16980" s="260" t="s">
        <v>2228</v>
      </c>
      <c r="C16980" s="261" t="s">
        <v>138</v>
      </c>
      <c r="D16980" s="74" t="str">
        <f t="shared" si="531"/>
        <v>jan/2020</v>
      </c>
      <c r="E16980" s="264">
        <v>43859</v>
      </c>
      <c r="F16980" s="282">
        <v>169290</v>
      </c>
      <c r="G16980" s="282" t="s">
        <v>2229</v>
      </c>
      <c r="H16980" s="265" t="s">
        <v>5170</v>
      </c>
      <c r="I16980" s="280" t="s">
        <v>145</v>
      </c>
      <c r="J16980" s="265">
        <v>-629.44000000000005</v>
      </c>
      <c r="K16980" s="83" t="str">
        <f>IFERROR(IFERROR(VLOOKUP(I16980,'DE-PARA'!B:D,3,0),VLOOKUP(I16980,'DE-PARA'!C:D,2,0)),"NÃO ENCONTRADO")</f>
        <v>Serviços</v>
      </c>
      <c r="L16980" s="50" t="str">
        <f>VLOOKUP(K16980,'Base -Receita-Despesa'!$B:$AS,1,FALSE)</f>
        <v>Serviços</v>
      </c>
    </row>
    <row r="16981" spans="1:12" x14ac:dyDescent="0.3">
      <c r="A16981" s="82" t="str">
        <f t="shared" si="530"/>
        <v>2020</v>
      </c>
      <c r="B16981" s="260" t="s">
        <v>2228</v>
      </c>
      <c r="C16981" s="261" t="s">
        <v>138</v>
      </c>
      <c r="D16981" s="74" t="str">
        <f t="shared" si="531"/>
        <v>jan/2020</v>
      </c>
      <c r="E16981" s="264">
        <v>43859</v>
      </c>
      <c r="F16981" s="282">
        <v>33800</v>
      </c>
      <c r="G16981" s="282" t="s">
        <v>2229</v>
      </c>
      <c r="H16981" s="265" t="s">
        <v>5171</v>
      </c>
      <c r="I16981" s="265" t="s">
        <v>2182</v>
      </c>
      <c r="J16981" s="265">
        <v>-963.54</v>
      </c>
      <c r="K16981" s="83" t="str">
        <f>IFERROR(IFERROR(VLOOKUP(I16981,'DE-PARA'!B:D,3,0),VLOOKUP(I16981,'DE-PARA'!C:D,2,0)),"NÃO ENCONTRADO")</f>
        <v>Materiais</v>
      </c>
      <c r="L16981" s="50" t="str">
        <f>VLOOKUP(K16981,'Base -Receita-Despesa'!$B:$AS,1,FALSE)</f>
        <v>Materiais</v>
      </c>
    </row>
    <row r="16982" spans="1:12" x14ac:dyDescent="0.3">
      <c r="A16982" s="82" t="str">
        <f t="shared" si="530"/>
        <v>2020</v>
      </c>
      <c r="B16982" s="260" t="s">
        <v>2228</v>
      </c>
      <c r="C16982" s="261" t="s">
        <v>138</v>
      </c>
      <c r="D16982" s="74" t="str">
        <f t="shared" si="531"/>
        <v>jan/2020</v>
      </c>
      <c r="E16982" s="264">
        <v>43859</v>
      </c>
      <c r="F16982" s="282">
        <v>33817</v>
      </c>
      <c r="G16982" s="282" t="s">
        <v>2229</v>
      </c>
      <c r="H16982" s="265" t="s">
        <v>5171</v>
      </c>
      <c r="I16982" s="265" t="s">
        <v>2182</v>
      </c>
      <c r="J16982" s="266">
        <v>-1348.5</v>
      </c>
      <c r="K16982" s="83" t="str">
        <f>IFERROR(IFERROR(VLOOKUP(I16982,'DE-PARA'!B:D,3,0),VLOOKUP(I16982,'DE-PARA'!C:D,2,0)),"NÃO ENCONTRADO")</f>
        <v>Materiais</v>
      </c>
      <c r="L16982" s="50" t="str">
        <f>VLOOKUP(K16982,'Base -Receita-Despesa'!$B:$AS,1,FALSE)</f>
        <v>Materiais</v>
      </c>
    </row>
    <row r="16983" spans="1:12" x14ac:dyDescent="0.3">
      <c r="A16983" s="82" t="str">
        <f t="shared" si="530"/>
        <v>2020</v>
      </c>
      <c r="B16983" s="260" t="s">
        <v>2228</v>
      </c>
      <c r="C16983" s="261" t="s">
        <v>138</v>
      </c>
      <c r="D16983" s="74" t="str">
        <f t="shared" si="531"/>
        <v>jan/2020</v>
      </c>
      <c r="E16983" s="264">
        <v>43859</v>
      </c>
      <c r="F16983" s="282" t="s">
        <v>2326</v>
      </c>
      <c r="G16983" s="282" t="s">
        <v>2229</v>
      </c>
      <c r="H16983" s="265" t="s">
        <v>5172</v>
      </c>
      <c r="I16983" s="265" t="s">
        <v>2209</v>
      </c>
      <c r="J16983" s="265">
        <v>-30.55</v>
      </c>
      <c r="K16983" s="83" t="str">
        <f>IFERROR(IFERROR(VLOOKUP(I16983,'DE-PARA'!B:D,3,0),VLOOKUP(I16983,'DE-PARA'!C:D,2,0)),"NÃO ENCONTRADO")</f>
        <v>Despesas com Viagens</v>
      </c>
      <c r="L16983" s="50" t="str">
        <f>VLOOKUP(K16983,'Base -Receita-Despesa'!$B:$AS,1,FALSE)</f>
        <v>Despesas com Viagens</v>
      </c>
    </row>
    <row r="16984" spans="1:12" x14ac:dyDescent="0.3">
      <c r="A16984" s="82" t="str">
        <f t="shared" si="530"/>
        <v>2020</v>
      </c>
      <c r="B16984" s="260" t="s">
        <v>2228</v>
      </c>
      <c r="C16984" s="261" t="s">
        <v>138</v>
      </c>
      <c r="D16984" s="74" t="str">
        <f t="shared" si="531"/>
        <v>jan/2020</v>
      </c>
      <c r="E16984" s="264">
        <v>43859</v>
      </c>
      <c r="F16984" s="282" t="s">
        <v>2326</v>
      </c>
      <c r="G16984" s="282" t="s">
        <v>2229</v>
      </c>
      <c r="H16984" s="265" t="s">
        <v>4006</v>
      </c>
      <c r="I16984" s="265" t="s">
        <v>2209</v>
      </c>
      <c r="J16984" s="265">
        <v>-259.61</v>
      </c>
      <c r="K16984" s="83" t="str">
        <f>IFERROR(IFERROR(VLOOKUP(I16984,'DE-PARA'!B:D,3,0),VLOOKUP(I16984,'DE-PARA'!C:D,2,0)),"NÃO ENCONTRADO")</f>
        <v>Despesas com Viagens</v>
      </c>
      <c r="L16984" s="50" t="str">
        <f>VLOOKUP(K16984,'Base -Receita-Despesa'!$B:$AS,1,FALSE)</f>
        <v>Despesas com Viagens</v>
      </c>
    </row>
    <row r="16985" spans="1:12" x14ac:dyDescent="0.3">
      <c r="A16985" s="82" t="str">
        <f t="shared" si="530"/>
        <v>2020</v>
      </c>
      <c r="B16985" s="260" t="s">
        <v>2228</v>
      </c>
      <c r="C16985" s="261" t="s">
        <v>138</v>
      </c>
      <c r="D16985" s="74" t="str">
        <f t="shared" si="531"/>
        <v>jan/2020</v>
      </c>
      <c r="E16985" s="264">
        <v>43859</v>
      </c>
      <c r="F16985" s="282" t="s">
        <v>2326</v>
      </c>
      <c r="G16985" s="282" t="s">
        <v>2229</v>
      </c>
      <c r="H16985" s="265" t="s">
        <v>4006</v>
      </c>
      <c r="I16985" s="265" t="s">
        <v>2209</v>
      </c>
      <c r="J16985" s="265">
        <v>-313.16000000000003</v>
      </c>
      <c r="K16985" s="83" t="str">
        <f>IFERROR(IFERROR(VLOOKUP(I16985,'DE-PARA'!B:D,3,0),VLOOKUP(I16985,'DE-PARA'!C:D,2,0)),"NÃO ENCONTRADO")</f>
        <v>Despesas com Viagens</v>
      </c>
      <c r="L16985" s="50" t="str">
        <f>VLOOKUP(K16985,'Base -Receita-Despesa'!$B:$AS,1,FALSE)</f>
        <v>Despesas com Viagens</v>
      </c>
    </row>
    <row r="16986" spans="1:12" x14ac:dyDescent="0.3">
      <c r="A16986" s="82" t="str">
        <f t="shared" si="530"/>
        <v>2020</v>
      </c>
      <c r="B16986" s="260" t="s">
        <v>2228</v>
      </c>
      <c r="C16986" s="261" t="s">
        <v>138</v>
      </c>
      <c r="D16986" s="74" t="str">
        <f t="shared" si="531"/>
        <v>jan/2020</v>
      </c>
      <c r="E16986" s="264">
        <v>43859</v>
      </c>
      <c r="F16986" s="282">
        <v>434010</v>
      </c>
      <c r="G16986" s="282" t="s">
        <v>2229</v>
      </c>
      <c r="H16986" s="265" t="s">
        <v>4398</v>
      </c>
      <c r="I16986" s="265" t="s">
        <v>2182</v>
      </c>
      <c r="J16986" s="265">
        <v>-674.29</v>
      </c>
      <c r="K16986" s="83" t="str">
        <f>IFERROR(IFERROR(VLOOKUP(I16986,'DE-PARA'!B:D,3,0),VLOOKUP(I16986,'DE-PARA'!C:D,2,0)),"NÃO ENCONTRADO")</f>
        <v>Materiais</v>
      </c>
      <c r="L16986" s="50" t="str">
        <f>VLOOKUP(K16986,'Base -Receita-Despesa'!$B:$AS,1,FALSE)</f>
        <v>Materiais</v>
      </c>
    </row>
    <row r="16987" spans="1:12" x14ac:dyDescent="0.3">
      <c r="A16987" s="82" t="str">
        <f t="shared" si="530"/>
        <v>2020</v>
      </c>
      <c r="B16987" s="260" t="s">
        <v>2228</v>
      </c>
      <c r="C16987" s="261" t="s">
        <v>138</v>
      </c>
      <c r="D16987" s="74" t="str">
        <f t="shared" si="531"/>
        <v>jan/2020</v>
      </c>
      <c r="E16987" s="264">
        <v>43859</v>
      </c>
      <c r="F16987" s="282">
        <v>357308</v>
      </c>
      <c r="G16987" s="282" t="s">
        <v>2229</v>
      </c>
      <c r="H16987" s="265" t="s">
        <v>4707</v>
      </c>
      <c r="I16987" s="265" t="s">
        <v>2188</v>
      </c>
      <c r="J16987" s="266">
        <v>-3519.59</v>
      </c>
      <c r="K16987" s="83" t="str">
        <f>IFERROR(IFERROR(VLOOKUP(I16987,'DE-PARA'!B:D,3,0),VLOOKUP(I16987,'DE-PARA'!C:D,2,0)),"NÃO ENCONTRADO")</f>
        <v>Materiais</v>
      </c>
      <c r="L16987" s="50" t="str">
        <f>VLOOKUP(K16987,'Base -Receita-Despesa'!$B:$AS,1,FALSE)</f>
        <v>Materiais</v>
      </c>
    </row>
    <row r="16988" spans="1:12" x14ac:dyDescent="0.3">
      <c r="A16988" s="82" t="str">
        <f t="shared" si="530"/>
        <v>2020</v>
      </c>
      <c r="B16988" s="260" t="s">
        <v>2228</v>
      </c>
      <c r="C16988" s="261" t="s">
        <v>138</v>
      </c>
      <c r="D16988" s="74" t="str">
        <f t="shared" si="531"/>
        <v>jan/2020</v>
      </c>
      <c r="E16988" s="264">
        <v>43859</v>
      </c>
      <c r="F16988" s="282">
        <v>351900</v>
      </c>
      <c r="G16988" s="282" t="s">
        <v>2229</v>
      </c>
      <c r="H16988" s="265" t="s">
        <v>4707</v>
      </c>
      <c r="I16988" s="265" t="s">
        <v>2188</v>
      </c>
      <c r="J16988" s="266">
        <v>-2250</v>
      </c>
      <c r="K16988" s="83" t="str">
        <f>IFERROR(IFERROR(VLOOKUP(I16988,'DE-PARA'!B:D,3,0),VLOOKUP(I16988,'DE-PARA'!C:D,2,0)),"NÃO ENCONTRADO")</f>
        <v>Materiais</v>
      </c>
      <c r="L16988" s="50" t="str">
        <f>VLOOKUP(K16988,'Base -Receita-Despesa'!$B:$AS,1,FALSE)</f>
        <v>Materiais</v>
      </c>
    </row>
    <row r="16989" spans="1:12" x14ac:dyDescent="0.3">
      <c r="A16989" s="82" t="str">
        <f t="shared" si="530"/>
        <v>2020</v>
      </c>
      <c r="B16989" s="260" t="s">
        <v>2228</v>
      </c>
      <c r="C16989" s="261" t="s">
        <v>138</v>
      </c>
      <c r="D16989" s="74" t="str">
        <f t="shared" si="531"/>
        <v>jan/2020</v>
      </c>
      <c r="E16989" s="264">
        <v>43859</v>
      </c>
      <c r="F16989" s="282">
        <v>343026</v>
      </c>
      <c r="G16989" s="282" t="s">
        <v>2229</v>
      </c>
      <c r="H16989" s="265" t="s">
        <v>4707</v>
      </c>
      <c r="I16989" s="265" t="s">
        <v>2188</v>
      </c>
      <c r="J16989" s="265">
        <v>-547.98</v>
      </c>
      <c r="K16989" s="83" t="str">
        <f>IFERROR(IFERROR(VLOOKUP(I16989,'DE-PARA'!B:D,3,0),VLOOKUP(I16989,'DE-PARA'!C:D,2,0)),"NÃO ENCONTRADO")</f>
        <v>Materiais</v>
      </c>
      <c r="L16989" s="50" t="str">
        <f>VLOOKUP(K16989,'Base -Receita-Despesa'!$B:$AS,1,FALSE)</f>
        <v>Materiais</v>
      </c>
    </row>
    <row r="16990" spans="1:12" x14ac:dyDescent="0.3">
      <c r="A16990" s="82" t="str">
        <f t="shared" si="530"/>
        <v>2020</v>
      </c>
      <c r="B16990" s="260" t="s">
        <v>2228</v>
      </c>
      <c r="C16990" s="261" t="s">
        <v>138</v>
      </c>
      <c r="D16990" s="74" t="str">
        <f t="shared" si="531"/>
        <v>jan/2020</v>
      </c>
      <c r="E16990" s="264">
        <v>43859</v>
      </c>
      <c r="F16990" s="282">
        <v>22230</v>
      </c>
      <c r="G16990" s="282" t="s">
        <v>2229</v>
      </c>
      <c r="H16990" s="265" t="s">
        <v>5173</v>
      </c>
      <c r="I16990" s="265" t="s">
        <v>2182</v>
      </c>
      <c r="J16990" s="265">
        <v>-970.19</v>
      </c>
      <c r="K16990" s="83" t="str">
        <f>IFERROR(IFERROR(VLOOKUP(I16990,'DE-PARA'!B:D,3,0),VLOOKUP(I16990,'DE-PARA'!C:D,2,0)),"NÃO ENCONTRADO")</f>
        <v>Materiais</v>
      </c>
      <c r="L16990" s="50" t="str">
        <f>VLOOKUP(K16990,'Base -Receita-Despesa'!$B:$AS,1,FALSE)</f>
        <v>Materiais</v>
      </c>
    </row>
    <row r="16991" spans="1:12" x14ac:dyDescent="0.3">
      <c r="A16991" s="82" t="str">
        <f t="shared" si="530"/>
        <v>2020</v>
      </c>
      <c r="B16991" s="260" t="s">
        <v>2228</v>
      </c>
      <c r="C16991" s="261" t="s">
        <v>138</v>
      </c>
      <c r="D16991" s="74" t="str">
        <f t="shared" si="531"/>
        <v>jan/2020</v>
      </c>
      <c r="E16991" s="264">
        <v>43859</v>
      </c>
      <c r="F16991" s="282">
        <v>22484</v>
      </c>
      <c r="G16991" s="282" t="s">
        <v>2229</v>
      </c>
      <c r="H16991" s="265" t="s">
        <v>5173</v>
      </c>
      <c r="I16991" s="265" t="s">
        <v>2182</v>
      </c>
      <c r="J16991" s="265">
        <v>-447</v>
      </c>
      <c r="K16991" s="83" t="str">
        <f>IFERROR(IFERROR(VLOOKUP(I16991,'DE-PARA'!B:D,3,0),VLOOKUP(I16991,'DE-PARA'!C:D,2,0)),"NÃO ENCONTRADO")</f>
        <v>Materiais</v>
      </c>
      <c r="L16991" s="50" t="str">
        <f>VLOOKUP(K16991,'Base -Receita-Despesa'!$B:$AS,1,FALSE)</f>
        <v>Materiais</v>
      </c>
    </row>
    <row r="16992" spans="1:12" x14ac:dyDescent="0.3">
      <c r="A16992" s="82" t="str">
        <f t="shared" si="530"/>
        <v>2020</v>
      </c>
      <c r="B16992" s="260" t="s">
        <v>2228</v>
      </c>
      <c r="C16992" s="261" t="s">
        <v>138</v>
      </c>
      <c r="D16992" s="74" t="str">
        <f t="shared" si="531"/>
        <v>jan/2020</v>
      </c>
      <c r="E16992" s="264">
        <v>43859</v>
      </c>
      <c r="F16992" s="282">
        <v>14604</v>
      </c>
      <c r="G16992" s="282" t="s">
        <v>2229</v>
      </c>
      <c r="H16992" s="265" t="s">
        <v>5169</v>
      </c>
      <c r="I16992" s="265" t="s">
        <v>2182</v>
      </c>
      <c r="J16992" s="266">
        <v>-3215.5</v>
      </c>
      <c r="K16992" s="83" t="str">
        <f>IFERROR(IFERROR(VLOOKUP(I16992,'DE-PARA'!B:D,3,0),VLOOKUP(I16992,'DE-PARA'!C:D,2,0)),"NÃO ENCONTRADO")</f>
        <v>Materiais</v>
      </c>
      <c r="L16992" s="50" t="str">
        <f>VLOOKUP(K16992,'Base -Receita-Despesa'!$B:$AS,1,FALSE)</f>
        <v>Materiais</v>
      </c>
    </row>
    <row r="16993" spans="1:12" x14ac:dyDescent="0.3">
      <c r="A16993" s="82" t="str">
        <f t="shared" si="530"/>
        <v>2020</v>
      </c>
      <c r="B16993" s="260" t="s">
        <v>2228</v>
      </c>
      <c r="C16993" s="261" t="s">
        <v>138</v>
      </c>
      <c r="D16993" s="74" t="str">
        <f t="shared" si="531"/>
        <v>jan/2020</v>
      </c>
      <c r="E16993" s="264">
        <v>43859</v>
      </c>
      <c r="F16993" s="282">
        <v>14625</v>
      </c>
      <c r="G16993" s="282" t="s">
        <v>2229</v>
      </c>
      <c r="H16993" s="265" t="s">
        <v>5169</v>
      </c>
      <c r="I16993" s="265" t="s">
        <v>2182</v>
      </c>
      <c r="J16993" s="265">
        <v>-973</v>
      </c>
      <c r="K16993" s="83" t="str">
        <f>IFERROR(IFERROR(VLOOKUP(I16993,'DE-PARA'!B:D,3,0),VLOOKUP(I16993,'DE-PARA'!C:D,2,0)),"NÃO ENCONTRADO")</f>
        <v>Materiais</v>
      </c>
      <c r="L16993" s="50" t="str">
        <f>VLOOKUP(K16993,'Base -Receita-Despesa'!$B:$AS,1,FALSE)</f>
        <v>Materiais</v>
      </c>
    </row>
    <row r="16994" spans="1:12" x14ac:dyDescent="0.3">
      <c r="A16994" s="82" t="str">
        <f t="shared" si="530"/>
        <v>2020</v>
      </c>
      <c r="B16994" s="260" t="s">
        <v>2228</v>
      </c>
      <c r="C16994" s="261" t="s">
        <v>138</v>
      </c>
      <c r="D16994" s="74" t="str">
        <f t="shared" si="531"/>
        <v>jan/2020</v>
      </c>
      <c r="E16994" s="264">
        <v>43859</v>
      </c>
      <c r="F16994" s="282">
        <v>15146</v>
      </c>
      <c r="G16994" s="282" t="s">
        <v>2229</v>
      </c>
      <c r="H16994" s="265" t="s">
        <v>5169</v>
      </c>
      <c r="I16994" s="265" t="s">
        <v>2182</v>
      </c>
      <c r="J16994" s="266">
        <v>-2046</v>
      </c>
      <c r="K16994" s="83" t="str">
        <f>IFERROR(IFERROR(VLOOKUP(I16994,'DE-PARA'!B:D,3,0),VLOOKUP(I16994,'DE-PARA'!C:D,2,0)),"NÃO ENCONTRADO")</f>
        <v>Materiais</v>
      </c>
      <c r="L16994" s="50" t="str">
        <f>VLOOKUP(K16994,'Base -Receita-Despesa'!$B:$AS,1,FALSE)</f>
        <v>Materiais</v>
      </c>
    </row>
    <row r="16995" spans="1:12" x14ac:dyDescent="0.3">
      <c r="A16995" s="82" t="str">
        <f t="shared" si="530"/>
        <v>2020</v>
      </c>
      <c r="B16995" s="260" t="s">
        <v>2228</v>
      </c>
      <c r="C16995" s="261" t="s">
        <v>138</v>
      </c>
      <c r="D16995" s="74" t="str">
        <f t="shared" si="531"/>
        <v>jan/2020</v>
      </c>
      <c r="E16995" s="264">
        <v>43859</v>
      </c>
      <c r="F16995" s="282">
        <v>1142</v>
      </c>
      <c r="G16995" s="282" t="s">
        <v>2229</v>
      </c>
      <c r="H16995" s="265" t="s">
        <v>3467</v>
      </c>
      <c r="I16995" s="265" t="s">
        <v>157</v>
      </c>
      <c r="J16995" s="266">
        <v>-2127.08</v>
      </c>
      <c r="K16995" s="83" t="str">
        <f>IFERROR(IFERROR(VLOOKUP(I16995,'DE-PARA'!B:D,3,0),VLOOKUP(I16995,'DE-PARA'!C:D,2,0)),"NÃO ENCONTRADO")</f>
        <v>Materiais</v>
      </c>
      <c r="L16995" s="50" t="str">
        <f>VLOOKUP(K16995,'Base -Receita-Despesa'!$B:$AS,1,FALSE)</f>
        <v>Materiais</v>
      </c>
    </row>
    <row r="16996" spans="1:12" x14ac:dyDescent="0.3">
      <c r="A16996" s="82" t="str">
        <f t="shared" si="530"/>
        <v>2020</v>
      </c>
      <c r="B16996" s="260" t="s">
        <v>2228</v>
      </c>
      <c r="C16996" s="261" t="s">
        <v>138</v>
      </c>
      <c r="D16996" s="74" t="str">
        <f t="shared" si="531"/>
        <v>jan/2020</v>
      </c>
      <c r="E16996" s="264">
        <v>43859</v>
      </c>
      <c r="F16996" s="282">
        <v>1122</v>
      </c>
      <c r="G16996" s="282" t="s">
        <v>2229</v>
      </c>
      <c r="H16996" s="265" t="s">
        <v>3467</v>
      </c>
      <c r="I16996" s="265" t="s">
        <v>157</v>
      </c>
      <c r="J16996" s="266">
        <v>-7060.4</v>
      </c>
      <c r="K16996" s="83" t="str">
        <f>IFERROR(IFERROR(VLOOKUP(I16996,'DE-PARA'!B:D,3,0),VLOOKUP(I16996,'DE-PARA'!C:D,2,0)),"NÃO ENCONTRADO")</f>
        <v>Materiais</v>
      </c>
      <c r="L16996" s="50" t="str">
        <f>VLOOKUP(K16996,'Base -Receita-Despesa'!$B:$AS,1,FALSE)</f>
        <v>Materiais</v>
      </c>
    </row>
    <row r="16997" spans="1:12" x14ac:dyDescent="0.3">
      <c r="A16997" s="82" t="str">
        <f t="shared" si="530"/>
        <v>2020</v>
      </c>
      <c r="B16997" s="260" t="s">
        <v>2228</v>
      </c>
      <c r="C16997" s="261" t="s">
        <v>138</v>
      </c>
      <c r="D16997" s="74" t="str">
        <f t="shared" si="531"/>
        <v>jan/2020</v>
      </c>
      <c r="E16997" s="264">
        <v>43859</v>
      </c>
      <c r="F16997" s="282">
        <v>1125</v>
      </c>
      <c r="G16997" s="282" t="s">
        <v>2229</v>
      </c>
      <c r="H16997" s="265" t="s">
        <v>3467</v>
      </c>
      <c r="I16997" s="265" t="s">
        <v>157</v>
      </c>
      <c r="J16997" s="266">
        <v>-10095.5</v>
      </c>
      <c r="K16997" s="83" t="str">
        <f>IFERROR(IFERROR(VLOOKUP(I16997,'DE-PARA'!B:D,3,0),VLOOKUP(I16997,'DE-PARA'!C:D,2,0)),"NÃO ENCONTRADO")</f>
        <v>Materiais</v>
      </c>
      <c r="L16997" s="50" t="str">
        <f>VLOOKUP(K16997,'Base -Receita-Despesa'!$B:$AS,1,FALSE)</f>
        <v>Materiais</v>
      </c>
    </row>
    <row r="16998" spans="1:12" x14ac:dyDescent="0.3">
      <c r="A16998" s="82" t="str">
        <f t="shared" si="530"/>
        <v>2020</v>
      </c>
      <c r="B16998" s="260" t="s">
        <v>2228</v>
      </c>
      <c r="C16998" s="261" t="s">
        <v>138</v>
      </c>
      <c r="D16998" s="74" t="str">
        <f t="shared" si="531"/>
        <v>jan/2020</v>
      </c>
      <c r="E16998" s="264">
        <v>43859</v>
      </c>
      <c r="F16998" s="282">
        <v>10252</v>
      </c>
      <c r="G16998" s="282" t="s">
        <v>2229</v>
      </c>
      <c r="H16998" s="265" t="s">
        <v>2299</v>
      </c>
      <c r="I16998" s="265" t="s">
        <v>2181</v>
      </c>
      <c r="J16998" s="266">
        <v>-4025.06</v>
      </c>
      <c r="K16998" s="83" t="str">
        <f>IFERROR(IFERROR(VLOOKUP(I16998,'DE-PARA'!B:D,3,0),VLOOKUP(I16998,'DE-PARA'!C:D,2,0)),"NÃO ENCONTRADO")</f>
        <v>Materiais</v>
      </c>
      <c r="L16998" s="50" t="str">
        <f>VLOOKUP(K16998,'Base -Receita-Despesa'!$B:$AS,1,FALSE)</f>
        <v>Materiais</v>
      </c>
    </row>
    <row r="16999" spans="1:12" x14ac:dyDescent="0.3">
      <c r="A16999" s="82" t="str">
        <f t="shared" si="530"/>
        <v>2020</v>
      </c>
      <c r="B16999" s="260" t="s">
        <v>2228</v>
      </c>
      <c r="C16999" s="261" t="s">
        <v>138</v>
      </c>
      <c r="D16999" s="74" t="str">
        <f t="shared" si="531"/>
        <v>jan/2020</v>
      </c>
      <c r="E16999" s="264">
        <v>43859</v>
      </c>
      <c r="F16999" s="282">
        <v>10252</v>
      </c>
      <c r="G16999" s="282" t="s">
        <v>2229</v>
      </c>
      <c r="H16999" s="265" t="s">
        <v>2299</v>
      </c>
      <c r="I16999" s="265" t="s">
        <v>562</v>
      </c>
      <c r="J16999" s="265">
        <v>-433.88</v>
      </c>
      <c r="K16999" s="83" t="str">
        <f>IFERROR(IFERROR(VLOOKUP(I16999,'DE-PARA'!B:D,3,0),VLOOKUP(I16999,'DE-PARA'!C:D,2,0)),"NÃO ENCONTRADO")</f>
        <v>Outras Saídas</v>
      </c>
      <c r="L16999" s="50" t="str">
        <f>VLOOKUP(K16999,'Base -Receita-Despesa'!$B:$AS,1,FALSE)</f>
        <v>Outras Saídas</v>
      </c>
    </row>
    <row r="17000" spans="1:12" x14ac:dyDescent="0.3">
      <c r="A17000" s="82" t="str">
        <f t="shared" si="530"/>
        <v>2020</v>
      </c>
      <c r="B17000" s="260" t="s">
        <v>2228</v>
      </c>
      <c r="C17000" s="261" t="s">
        <v>138</v>
      </c>
      <c r="D17000" s="74" t="str">
        <f t="shared" si="531"/>
        <v>jan/2020</v>
      </c>
      <c r="E17000" s="264">
        <v>43859</v>
      </c>
      <c r="F17000" s="282">
        <v>11026</v>
      </c>
      <c r="G17000" s="282" t="s">
        <v>2229</v>
      </c>
      <c r="H17000" s="265" t="s">
        <v>2299</v>
      </c>
      <c r="I17000" s="265" t="s">
        <v>2181</v>
      </c>
      <c r="J17000" s="266">
        <v>-4762</v>
      </c>
      <c r="K17000" s="83" t="str">
        <f>IFERROR(IFERROR(VLOOKUP(I17000,'DE-PARA'!B:D,3,0),VLOOKUP(I17000,'DE-PARA'!C:D,2,0)),"NÃO ENCONTRADO")</f>
        <v>Materiais</v>
      </c>
      <c r="L17000" s="50" t="str">
        <f>VLOOKUP(K17000,'Base -Receita-Despesa'!$B:$AS,1,FALSE)</f>
        <v>Materiais</v>
      </c>
    </row>
    <row r="17001" spans="1:12" x14ac:dyDescent="0.3">
      <c r="A17001" s="82" t="str">
        <f t="shared" si="530"/>
        <v>2020</v>
      </c>
      <c r="B17001" s="260" t="s">
        <v>2228</v>
      </c>
      <c r="C17001" s="261" t="s">
        <v>138</v>
      </c>
      <c r="D17001" s="74" t="str">
        <f t="shared" si="531"/>
        <v>jan/2020</v>
      </c>
      <c r="E17001" s="264">
        <v>43859</v>
      </c>
      <c r="F17001" s="282">
        <v>11026</v>
      </c>
      <c r="G17001" s="282" t="s">
        <v>2229</v>
      </c>
      <c r="H17001" s="265" t="s">
        <v>2299</v>
      </c>
      <c r="I17001" s="265" t="s">
        <v>562</v>
      </c>
      <c r="J17001" s="265">
        <v>-433.88</v>
      </c>
      <c r="K17001" s="83" t="str">
        <f>IFERROR(IFERROR(VLOOKUP(I17001,'DE-PARA'!B:D,3,0),VLOOKUP(I17001,'DE-PARA'!C:D,2,0)),"NÃO ENCONTRADO")</f>
        <v>Outras Saídas</v>
      </c>
      <c r="L17001" s="50" t="str">
        <f>VLOOKUP(K17001,'Base -Receita-Despesa'!$B:$AS,1,FALSE)</f>
        <v>Outras Saídas</v>
      </c>
    </row>
    <row r="17002" spans="1:12" x14ac:dyDescent="0.3">
      <c r="A17002" s="82" t="str">
        <f t="shared" ref="A17002:A17061" si="532">IF(K17002="NÃO ENCONTRADO",0,RIGHT(D17002,4))</f>
        <v>2020</v>
      </c>
      <c r="B17002" s="260" t="s">
        <v>2228</v>
      </c>
      <c r="C17002" s="261" t="s">
        <v>138</v>
      </c>
      <c r="D17002" s="74" t="str">
        <f t="shared" si="531"/>
        <v>jan/2020</v>
      </c>
      <c r="E17002" s="264">
        <v>43859</v>
      </c>
      <c r="F17002" s="282" t="s">
        <v>1261</v>
      </c>
      <c r="G17002" s="282" t="s">
        <v>2229</v>
      </c>
      <c r="H17002" s="265" t="s">
        <v>2250</v>
      </c>
      <c r="I17002" s="265" t="s">
        <v>135</v>
      </c>
      <c r="J17002" s="265">
        <v>-9.5</v>
      </c>
      <c r="K17002" s="83" t="str">
        <f>IFERROR(IFERROR(VLOOKUP(I17002,'DE-PARA'!B:D,3,0),VLOOKUP(I17002,'DE-PARA'!C:D,2,0)),"NÃO ENCONTRADO")</f>
        <v>Outras Saídas</v>
      </c>
      <c r="L17002" s="50" t="str">
        <f>VLOOKUP(K17002,'Base -Receita-Despesa'!$B:$AS,1,FALSE)</f>
        <v>Outras Saídas</v>
      </c>
    </row>
    <row r="17003" spans="1:12" x14ac:dyDescent="0.3">
      <c r="A17003" s="82" t="str">
        <f t="shared" si="532"/>
        <v>2020</v>
      </c>
      <c r="B17003" s="260" t="s">
        <v>2228</v>
      </c>
      <c r="C17003" s="261" t="s">
        <v>138</v>
      </c>
      <c r="D17003" s="74" t="str">
        <f t="shared" si="531"/>
        <v>jan/2020</v>
      </c>
      <c r="E17003" s="264">
        <v>43859</v>
      </c>
      <c r="F17003" s="282" t="s">
        <v>1261</v>
      </c>
      <c r="G17003" s="282" t="s">
        <v>2229</v>
      </c>
      <c r="H17003" s="265" t="s">
        <v>2250</v>
      </c>
      <c r="I17003" s="265" t="s">
        <v>135</v>
      </c>
      <c r="J17003" s="265">
        <v>-9.5</v>
      </c>
      <c r="K17003" s="83" t="str">
        <f>IFERROR(IFERROR(VLOOKUP(I17003,'DE-PARA'!B:D,3,0),VLOOKUP(I17003,'DE-PARA'!C:D,2,0)),"NÃO ENCONTRADO")</f>
        <v>Outras Saídas</v>
      </c>
      <c r="L17003" s="50" t="str">
        <f>VLOOKUP(K17003,'Base -Receita-Despesa'!$B:$AS,1,FALSE)</f>
        <v>Outras Saídas</v>
      </c>
    </row>
    <row r="17004" spans="1:12" x14ac:dyDescent="0.3">
      <c r="A17004" s="82" t="str">
        <f t="shared" si="532"/>
        <v>2020</v>
      </c>
      <c r="B17004" s="260" t="s">
        <v>2228</v>
      </c>
      <c r="C17004" s="261" t="s">
        <v>138</v>
      </c>
      <c r="D17004" s="74" t="str">
        <f t="shared" si="531"/>
        <v>jan/2020</v>
      </c>
      <c r="E17004" s="264">
        <v>43859</v>
      </c>
      <c r="F17004" s="282" t="s">
        <v>1261</v>
      </c>
      <c r="G17004" s="282" t="s">
        <v>2229</v>
      </c>
      <c r="H17004" s="265" t="s">
        <v>2250</v>
      </c>
      <c r="I17004" s="265" t="s">
        <v>135</v>
      </c>
      <c r="J17004" s="265">
        <v>-9.5</v>
      </c>
      <c r="K17004" s="83" t="str">
        <f>IFERROR(IFERROR(VLOOKUP(I17004,'DE-PARA'!B:D,3,0),VLOOKUP(I17004,'DE-PARA'!C:D,2,0)),"NÃO ENCONTRADO")</f>
        <v>Outras Saídas</v>
      </c>
      <c r="L17004" s="50" t="str">
        <f>VLOOKUP(K17004,'Base -Receita-Despesa'!$B:$AS,1,FALSE)</f>
        <v>Outras Saídas</v>
      </c>
    </row>
    <row r="17005" spans="1:12" x14ac:dyDescent="0.3">
      <c r="A17005" s="82" t="str">
        <f t="shared" si="532"/>
        <v>2020</v>
      </c>
      <c r="B17005" s="260" t="s">
        <v>2228</v>
      </c>
      <c r="C17005" s="261" t="s">
        <v>138</v>
      </c>
      <c r="D17005" s="74" t="str">
        <f t="shared" si="531"/>
        <v>jan/2020</v>
      </c>
      <c r="E17005" s="264">
        <v>43859</v>
      </c>
      <c r="F17005" s="282" t="s">
        <v>1261</v>
      </c>
      <c r="G17005" s="282" t="s">
        <v>2229</v>
      </c>
      <c r="H17005" s="265" t="s">
        <v>2250</v>
      </c>
      <c r="I17005" s="265" t="s">
        <v>135</v>
      </c>
      <c r="J17005" s="265">
        <v>-9.5</v>
      </c>
      <c r="K17005" s="83" t="str">
        <f>IFERROR(IFERROR(VLOOKUP(I17005,'DE-PARA'!B:D,3,0),VLOOKUP(I17005,'DE-PARA'!C:D,2,0)),"NÃO ENCONTRADO")</f>
        <v>Outras Saídas</v>
      </c>
      <c r="L17005" s="50" t="str">
        <f>VLOOKUP(K17005,'Base -Receita-Despesa'!$B:$AS,1,FALSE)</f>
        <v>Outras Saídas</v>
      </c>
    </row>
    <row r="17006" spans="1:12" x14ac:dyDescent="0.3">
      <c r="A17006" s="82" t="str">
        <f t="shared" si="532"/>
        <v>2020</v>
      </c>
      <c r="B17006" s="260" t="s">
        <v>2228</v>
      </c>
      <c r="C17006" s="261" t="s">
        <v>138</v>
      </c>
      <c r="D17006" s="74" t="str">
        <f t="shared" si="531"/>
        <v>jan/2020</v>
      </c>
      <c r="E17006" s="264">
        <v>43859</v>
      </c>
      <c r="F17006" s="282" t="s">
        <v>1261</v>
      </c>
      <c r="G17006" s="282" t="s">
        <v>2229</v>
      </c>
      <c r="H17006" s="265" t="s">
        <v>2250</v>
      </c>
      <c r="I17006" s="265" t="s">
        <v>135</v>
      </c>
      <c r="J17006" s="265">
        <v>-9.5</v>
      </c>
      <c r="K17006" s="83" t="str">
        <f>IFERROR(IFERROR(VLOOKUP(I17006,'DE-PARA'!B:D,3,0),VLOOKUP(I17006,'DE-PARA'!C:D,2,0)),"NÃO ENCONTRADO")</f>
        <v>Outras Saídas</v>
      </c>
      <c r="L17006" s="50" t="str">
        <f>VLOOKUP(K17006,'Base -Receita-Despesa'!$B:$AS,1,FALSE)</f>
        <v>Outras Saídas</v>
      </c>
    </row>
    <row r="17007" spans="1:12" x14ac:dyDescent="0.3">
      <c r="A17007" s="82" t="str">
        <f t="shared" si="532"/>
        <v>2020</v>
      </c>
      <c r="B17007" s="260" t="s">
        <v>2228</v>
      </c>
      <c r="C17007" s="261" t="s">
        <v>138</v>
      </c>
      <c r="D17007" s="74" t="str">
        <f t="shared" si="531"/>
        <v>jan/2020</v>
      </c>
      <c r="E17007" s="264">
        <v>43859</v>
      </c>
      <c r="F17007" s="282" t="s">
        <v>1261</v>
      </c>
      <c r="G17007" s="282" t="s">
        <v>2229</v>
      </c>
      <c r="H17007" s="265" t="s">
        <v>2250</v>
      </c>
      <c r="I17007" s="265" t="s">
        <v>135</v>
      </c>
      <c r="J17007" s="265">
        <v>-9.5</v>
      </c>
      <c r="K17007" s="83" t="str">
        <f>IFERROR(IFERROR(VLOOKUP(I17007,'DE-PARA'!B:D,3,0),VLOOKUP(I17007,'DE-PARA'!C:D,2,0)),"NÃO ENCONTRADO")</f>
        <v>Outras Saídas</v>
      </c>
      <c r="L17007" s="50" t="str">
        <f>VLOOKUP(K17007,'Base -Receita-Despesa'!$B:$AS,1,FALSE)</f>
        <v>Outras Saídas</v>
      </c>
    </row>
    <row r="17008" spans="1:12" x14ac:dyDescent="0.3">
      <c r="A17008" s="82" t="str">
        <f t="shared" si="532"/>
        <v>2020</v>
      </c>
      <c r="B17008" s="260" t="s">
        <v>2228</v>
      </c>
      <c r="C17008" s="261" t="s">
        <v>138</v>
      </c>
      <c r="D17008" s="74" t="str">
        <f t="shared" si="531"/>
        <v>jan/2020</v>
      </c>
      <c r="E17008" s="264">
        <v>43859</v>
      </c>
      <c r="F17008" s="282" t="s">
        <v>1261</v>
      </c>
      <c r="G17008" s="282" t="s">
        <v>2229</v>
      </c>
      <c r="H17008" s="265" t="s">
        <v>2250</v>
      </c>
      <c r="I17008" s="265" t="s">
        <v>135</v>
      </c>
      <c r="J17008" s="265">
        <v>-9.5</v>
      </c>
      <c r="K17008" s="83" t="str">
        <f>IFERROR(IFERROR(VLOOKUP(I17008,'DE-PARA'!B:D,3,0),VLOOKUP(I17008,'DE-PARA'!C:D,2,0)),"NÃO ENCONTRADO")</f>
        <v>Outras Saídas</v>
      </c>
      <c r="L17008" s="50" t="str">
        <f>VLOOKUP(K17008,'Base -Receita-Despesa'!$B:$AS,1,FALSE)</f>
        <v>Outras Saídas</v>
      </c>
    </row>
    <row r="17009" spans="1:12" x14ac:dyDescent="0.3">
      <c r="A17009" s="82" t="str">
        <f t="shared" si="532"/>
        <v>2020</v>
      </c>
      <c r="B17009" s="260" t="s">
        <v>2228</v>
      </c>
      <c r="C17009" s="261" t="s">
        <v>138</v>
      </c>
      <c r="D17009" s="74" t="str">
        <f t="shared" si="531"/>
        <v>jan/2020</v>
      </c>
      <c r="E17009" s="264">
        <v>43859</v>
      </c>
      <c r="F17009" s="282" t="s">
        <v>1261</v>
      </c>
      <c r="G17009" s="282" t="s">
        <v>2229</v>
      </c>
      <c r="H17009" s="265" t="s">
        <v>2250</v>
      </c>
      <c r="I17009" s="265" t="s">
        <v>135</v>
      </c>
      <c r="J17009" s="265">
        <v>-9.5</v>
      </c>
      <c r="K17009" s="83" t="str">
        <f>IFERROR(IFERROR(VLOOKUP(I17009,'DE-PARA'!B:D,3,0),VLOOKUP(I17009,'DE-PARA'!C:D,2,0)),"NÃO ENCONTRADO")</f>
        <v>Outras Saídas</v>
      </c>
      <c r="L17009" s="50" t="str">
        <f>VLOOKUP(K17009,'Base -Receita-Despesa'!$B:$AS,1,FALSE)</f>
        <v>Outras Saídas</v>
      </c>
    </row>
    <row r="17010" spans="1:12" x14ac:dyDescent="0.3">
      <c r="A17010" s="82" t="str">
        <f t="shared" si="532"/>
        <v>2020</v>
      </c>
      <c r="B17010" s="260" t="s">
        <v>2228</v>
      </c>
      <c r="C17010" s="261" t="s">
        <v>138</v>
      </c>
      <c r="D17010" s="74" t="str">
        <f t="shared" si="531"/>
        <v>jan/2020</v>
      </c>
      <c r="E17010" s="264">
        <v>43859</v>
      </c>
      <c r="F17010" s="282" t="s">
        <v>1261</v>
      </c>
      <c r="G17010" s="282" t="s">
        <v>2229</v>
      </c>
      <c r="H17010" s="265" t="s">
        <v>2250</v>
      </c>
      <c r="I17010" s="265" t="s">
        <v>135</v>
      </c>
      <c r="J17010" s="265">
        <v>-9.5</v>
      </c>
      <c r="K17010" s="83" t="str">
        <f>IFERROR(IFERROR(VLOOKUP(I17010,'DE-PARA'!B:D,3,0),VLOOKUP(I17010,'DE-PARA'!C:D,2,0)),"NÃO ENCONTRADO")</f>
        <v>Outras Saídas</v>
      </c>
      <c r="L17010" s="50" t="str">
        <f>VLOOKUP(K17010,'Base -Receita-Despesa'!$B:$AS,1,FALSE)</f>
        <v>Outras Saídas</v>
      </c>
    </row>
    <row r="17011" spans="1:12" x14ac:dyDescent="0.3">
      <c r="A17011" s="82" t="str">
        <f t="shared" si="532"/>
        <v>2020</v>
      </c>
      <c r="B17011" s="260" t="s">
        <v>2228</v>
      </c>
      <c r="C17011" s="261" t="s">
        <v>138</v>
      </c>
      <c r="D17011" s="74" t="str">
        <f t="shared" si="531"/>
        <v>jan/2020</v>
      </c>
      <c r="E17011" s="264">
        <v>43859</v>
      </c>
      <c r="F17011" s="282" t="s">
        <v>1070</v>
      </c>
      <c r="G17011" s="282" t="s">
        <v>2229</v>
      </c>
      <c r="H17011" s="265" t="s">
        <v>1071</v>
      </c>
      <c r="I17011" s="265" t="s">
        <v>2237</v>
      </c>
      <c r="J17011" s="266">
        <v>31228.34</v>
      </c>
      <c r="K17011" s="83" t="str">
        <f>IFERROR(IFERROR(VLOOKUP(I17011,'DE-PARA'!B:D,3,0),VLOOKUP(I17011,'DE-PARA'!C:D,2,0)),"NÃO ENCONTRADO")</f>
        <v>Entrada Conta Aplicação (+)</v>
      </c>
      <c r="L17011" s="50" t="str">
        <f>VLOOKUP(K17011,'Base -Receita-Despesa'!$B:$AS,1,FALSE)</f>
        <v>ENTRADA CONTA APLICAÇÃO (+)</v>
      </c>
    </row>
    <row r="17012" spans="1:12" x14ac:dyDescent="0.3">
      <c r="A17012" s="82" t="str">
        <f t="shared" si="532"/>
        <v>2020</v>
      </c>
      <c r="B17012" s="260" t="s">
        <v>2228</v>
      </c>
      <c r="C17012" s="261" t="s">
        <v>138</v>
      </c>
      <c r="D17012" s="74" t="str">
        <f t="shared" si="531"/>
        <v>jan/2020</v>
      </c>
      <c r="E17012" s="264">
        <v>43861</v>
      </c>
      <c r="F17012" s="282" t="s">
        <v>3376</v>
      </c>
      <c r="G17012" s="282" t="s">
        <v>2229</v>
      </c>
      <c r="H17012" s="265" t="s">
        <v>883</v>
      </c>
      <c r="I17012" s="265" t="s">
        <v>130</v>
      </c>
      <c r="J17012" s="266">
        <v>-34326.9</v>
      </c>
      <c r="K17012" s="83" t="str">
        <f>IFERROR(IFERROR(VLOOKUP(I17012,'DE-PARA'!B:D,3,0),VLOOKUP(I17012,'DE-PARA'!C:D,2,0)),"NÃO ENCONTRADO")</f>
        <v>Rescisões Trabalhistas</v>
      </c>
      <c r="L17012" s="50" t="str">
        <f>VLOOKUP(K17012,'Base -Receita-Despesa'!$B:$AS,1,FALSE)</f>
        <v>Rescisões Trabalhistas</v>
      </c>
    </row>
    <row r="17013" spans="1:12" x14ac:dyDescent="0.3">
      <c r="A17013" s="82" t="str">
        <f t="shared" si="532"/>
        <v>2020</v>
      </c>
      <c r="B17013" s="260" t="s">
        <v>2228</v>
      </c>
      <c r="C17013" s="261" t="s">
        <v>138</v>
      </c>
      <c r="D17013" s="74" t="str">
        <f t="shared" si="531"/>
        <v>jan/2020</v>
      </c>
      <c r="E17013" s="264">
        <v>43861</v>
      </c>
      <c r="F17013" s="282">
        <v>2506734</v>
      </c>
      <c r="G17013" s="282" t="s">
        <v>2229</v>
      </c>
      <c r="H17013" s="265" t="s">
        <v>5174</v>
      </c>
      <c r="I17013" s="265" t="s">
        <v>145</v>
      </c>
      <c r="J17013" s="266">
        <v>-21776.26</v>
      </c>
      <c r="K17013" s="83" t="str">
        <f>IFERROR(IFERROR(VLOOKUP(I17013,'DE-PARA'!B:D,3,0),VLOOKUP(I17013,'DE-PARA'!C:D,2,0)),"NÃO ENCONTRADO")</f>
        <v>Serviços</v>
      </c>
      <c r="L17013" s="50" t="str">
        <f>VLOOKUP(K17013,'Base -Receita-Despesa'!$B:$AS,1,FALSE)</f>
        <v>Serviços</v>
      </c>
    </row>
    <row r="17014" spans="1:12" x14ac:dyDescent="0.3">
      <c r="A17014" s="82" t="str">
        <f t="shared" si="532"/>
        <v>2020</v>
      </c>
      <c r="B17014" s="260" t="s">
        <v>2228</v>
      </c>
      <c r="C17014" s="261" t="s">
        <v>138</v>
      </c>
      <c r="D17014" s="74" t="str">
        <f t="shared" si="531"/>
        <v>jan/2020</v>
      </c>
      <c r="E17014" s="264">
        <v>43861</v>
      </c>
      <c r="F17014" s="282" t="s">
        <v>4412</v>
      </c>
      <c r="G17014" s="282" t="s">
        <v>2229</v>
      </c>
      <c r="H17014" s="265" t="s">
        <v>883</v>
      </c>
      <c r="I17014" s="265" t="s">
        <v>130</v>
      </c>
      <c r="J17014" s="266">
        <v>-15742.85</v>
      </c>
      <c r="K17014" s="83" t="str">
        <f>IFERROR(IFERROR(VLOOKUP(I17014,'DE-PARA'!B:D,3,0),VLOOKUP(I17014,'DE-PARA'!C:D,2,0)),"NÃO ENCONTRADO")</f>
        <v>Rescisões Trabalhistas</v>
      </c>
      <c r="L17014" s="50" t="str">
        <f>VLOOKUP(K17014,'Base -Receita-Despesa'!$B:$AS,1,FALSE)</f>
        <v>Rescisões Trabalhistas</v>
      </c>
    </row>
    <row r="17015" spans="1:12" x14ac:dyDescent="0.3">
      <c r="A17015" s="82" t="str">
        <f t="shared" si="532"/>
        <v>2020</v>
      </c>
      <c r="B17015" s="260" t="s">
        <v>2228</v>
      </c>
      <c r="C17015" s="261" t="s">
        <v>138</v>
      </c>
      <c r="D17015" s="74" t="str">
        <f t="shared" si="531"/>
        <v>jan/2020</v>
      </c>
      <c r="E17015" s="264">
        <v>43861</v>
      </c>
      <c r="F17015" s="282">
        <v>15781</v>
      </c>
      <c r="G17015" s="282" t="s">
        <v>2229</v>
      </c>
      <c r="H17015" s="265" t="s">
        <v>5130</v>
      </c>
      <c r="I17015" s="265" t="s">
        <v>200</v>
      </c>
      <c r="J17015" s="266">
        <v>-9308.61</v>
      </c>
      <c r="K17015" s="83" t="str">
        <f>IFERROR(IFERROR(VLOOKUP(I17015,'DE-PARA'!B:D,3,0),VLOOKUP(I17015,'DE-PARA'!C:D,2,0)),"NÃO ENCONTRADO")</f>
        <v>Serviços</v>
      </c>
      <c r="L17015" s="50" t="str">
        <f>VLOOKUP(K17015,'Base -Receita-Despesa'!$B:$AS,1,FALSE)</f>
        <v>Serviços</v>
      </c>
    </row>
    <row r="17016" spans="1:12" x14ac:dyDescent="0.3">
      <c r="A17016" s="82" t="str">
        <f t="shared" si="532"/>
        <v>2020</v>
      </c>
      <c r="B17016" s="260" t="s">
        <v>2228</v>
      </c>
      <c r="C17016" s="261" t="s">
        <v>138</v>
      </c>
      <c r="D17016" s="74" t="str">
        <f t="shared" si="531"/>
        <v>jan/2020</v>
      </c>
      <c r="E17016" s="264">
        <v>43861</v>
      </c>
      <c r="F17016" s="282">
        <v>21631</v>
      </c>
      <c r="G17016" s="282" t="s">
        <v>2229</v>
      </c>
      <c r="H17016" s="265" t="s">
        <v>2370</v>
      </c>
      <c r="I17016" s="265" t="s">
        <v>145</v>
      </c>
      <c r="J17016" s="266">
        <v>-4996.57</v>
      </c>
      <c r="K17016" s="83" t="str">
        <f>IFERROR(IFERROR(VLOOKUP(I17016,'DE-PARA'!B:D,3,0),VLOOKUP(I17016,'DE-PARA'!C:D,2,0)),"NÃO ENCONTRADO")</f>
        <v>Serviços</v>
      </c>
      <c r="L17016" s="50" t="str">
        <f>VLOOKUP(K17016,'Base -Receita-Despesa'!$B:$AS,1,FALSE)</f>
        <v>Serviços</v>
      </c>
    </row>
    <row r="17017" spans="1:12" x14ac:dyDescent="0.3">
      <c r="A17017" s="82" t="str">
        <f t="shared" si="532"/>
        <v>2020</v>
      </c>
      <c r="B17017" s="260" t="s">
        <v>2228</v>
      </c>
      <c r="C17017" s="261" t="s">
        <v>138</v>
      </c>
      <c r="D17017" s="74" t="str">
        <f t="shared" si="531"/>
        <v>jan/2020</v>
      </c>
      <c r="E17017" s="264">
        <v>43861</v>
      </c>
      <c r="F17017" s="282" t="s">
        <v>3376</v>
      </c>
      <c r="G17017" s="282" t="s">
        <v>2229</v>
      </c>
      <c r="H17017" s="265" t="s">
        <v>2847</v>
      </c>
      <c r="I17017" s="265" t="s">
        <v>130</v>
      </c>
      <c r="J17017" s="266">
        <v>-4340.8599999999997</v>
      </c>
      <c r="K17017" s="83" t="str">
        <f>IFERROR(IFERROR(VLOOKUP(I17017,'DE-PARA'!B:D,3,0),VLOOKUP(I17017,'DE-PARA'!C:D,2,0)),"NÃO ENCONTRADO")</f>
        <v>Rescisões Trabalhistas</v>
      </c>
      <c r="L17017" s="50" t="str">
        <f>VLOOKUP(K17017,'Base -Receita-Despesa'!$B:$AS,1,FALSE)</f>
        <v>Rescisões Trabalhistas</v>
      </c>
    </row>
    <row r="17018" spans="1:12" x14ac:dyDescent="0.3">
      <c r="A17018" s="82" t="str">
        <f t="shared" si="532"/>
        <v>2020</v>
      </c>
      <c r="B17018" s="260" t="s">
        <v>2228</v>
      </c>
      <c r="C17018" s="261" t="s">
        <v>138</v>
      </c>
      <c r="D17018" s="74" t="str">
        <f t="shared" si="531"/>
        <v>jan/2020</v>
      </c>
      <c r="E17018" s="264">
        <v>43861</v>
      </c>
      <c r="F17018" s="282">
        <v>7431</v>
      </c>
      <c r="G17018" s="282" t="s">
        <v>2229</v>
      </c>
      <c r="H17018" s="265" t="s">
        <v>4691</v>
      </c>
      <c r="I17018" s="265" t="s">
        <v>618</v>
      </c>
      <c r="J17018" s="266">
        <v>-3500</v>
      </c>
      <c r="K17018" s="83" t="str">
        <f>IFERROR(IFERROR(VLOOKUP(I17018,'DE-PARA'!B:D,3,0),VLOOKUP(I17018,'DE-PARA'!C:D,2,0)),"NÃO ENCONTRADO")</f>
        <v>Serviços</v>
      </c>
      <c r="L17018" s="50" t="str">
        <f>VLOOKUP(K17018,'Base -Receita-Despesa'!$B:$AS,1,FALSE)</f>
        <v>Serviços</v>
      </c>
    </row>
    <row r="17019" spans="1:12" x14ac:dyDescent="0.3">
      <c r="A17019" s="82" t="str">
        <f t="shared" si="532"/>
        <v>2020</v>
      </c>
      <c r="B17019" s="260" t="s">
        <v>2228</v>
      </c>
      <c r="C17019" s="261" t="s">
        <v>138</v>
      </c>
      <c r="D17019" s="74" t="str">
        <f t="shared" si="531"/>
        <v>jan/2020</v>
      </c>
      <c r="E17019" s="264">
        <v>43861</v>
      </c>
      <c r="F17019" s="282">
        <v>14604</v>
      </c>
      <c r="G17019" s="282" t="s">
        <v>2229</v>
      </c>
      <c r="H17019" s="265" t="s">
        <v>5169</v>
      </c>
      <c r="I17019" s="265" t="s">
        <v>2182</v>
      </c>
      <c r="J17019" s="266">
        <v>-3215.5</v>
      </c>
      <c r="K17019" s="83" t="str">
        <f>IFERROR(IFERROR(VLOOKUP(I17019,'DE-PARA'!B:D,3,0),VLOOKUP(I17019,'DE-PARA'!C:D,2,0)),"NÃO ENCONTRADO")</f>
        <v>Materiais</v>
      </c>
      <c r="L17019" s="50" t="str">
        <f>VLOOKUP(K17019,'Base -Receita-Despesa'!$B:$AS,1,FALSE)</f>
        <v>Materiais</v>
      </c>
    </row>
    <row r="17020" spans="1:12" x14ac:dyDescent="0.3">
      <c r="A17020" s="82" t="str">
        <f t="shared" si="532"/>
        <v>2020</v>
      </c>
      <c r="B17020" s="260" t="s">
        <v>2228</v>
      </c>
      <c r="C17020" s="261" t="s">
        <v>138</v>
      </c>
      <c r="D17020" s="74" t="str">
        <f t="shared" si="531"/>
        <v>jan/2020</v>
      </c>
      <c r="E17020" s="264">
        <v>43861</v>
      </c>
      <c r="F17020" s="282" t="s">
        <v>4412</v>
      </c>
      <c r="G17020" s="282" t="s">
        <v>2229</v>
      </c>
      <c r="H17020" s="265" t="s">
        <v>2847</v>
      </c>
      <c r="I17020" s="265" t="s">
        <v>130</v>
      </c>
      <c r="J17020" s="266">
        <v>-2275.5500000000002</v>
      </c>
      <c r="K17020" s="83" t="str">
        <f>IFERROR(IFERROR(VLOOKUP(I17020,'DE-PARA'!B:D,3,0),VLOOKUP(I17020,'DE-PARA'!C:D,2,0)),"NÃO ENCONTRADO")</f>
        <v>Rescisões Trabalhistas</v>
      </c>
      <c r="L17020" s="50" t="str">
        <f>VLOOKUP(K17020,'Base -Receita-Despesa'!$B:$AS,1,FALSE)</f>
        <v>Rescisões Trabalhistas</v>
      </c>
    </row>
    <row r="17021" spans="1:12" x14ac:dyDescent="0.3">
      <c r="A17021" s="82" t="str">
        <f t="shared" si="532"/>
        <v>2020</v>
      </c>
      <c r="B17021" s="260" t="s">
        <v>2228</v>
      </c>
      <c r="C17021" s="261" t="s">
        <v>138</v>
      </c>
      <c r="D17021" s="74" t="str">
        <f t="shared" si="531"/>
        <v>jan/2020</v>
      </c>
      <c r="E17021" s="264">
        <v>43861</v>
      </c>
      <c r="F17021" s="282">
        <v>15146</v>
      </c>
      <c r="G17021" s="282" t="s">
        <v>2229</v>
      </c>
      <c r="H17021" s="265" t="s">
        <v>5169</v>
      </c>
      <c r="I17021" s="265" t="s">
        <v>2182</v>
      </c>
      <c r="J17021" s="266">
        <v>-2046</v>
      </c>
      <c r="K17021" s="83" t="str">
        <f>IFERROR(IFERROR(VLOOKUP(I17021,'DE-PARA'!B:D,3,0),VLOOKUP(I17021,'DE-PARA'!C:D,2,0)),"NÃO ENCONTRADO")</f>
        <v>Materiais</v>
      </c>
      <c r="L17021" s="50" t="str">
        <f>VLOOKUP(K17021,'Base -Receita-Despesa'!$B:$AS,1,FALSE)</f>
        <v>Materiais</v>
      </c>
    </row>
    <row r="17022" spans="1:12" x14ac:dyDescent="0.3">
      <c r="A17022" s="82" t="str">
        <f t="shared" si="532"/>
        <v>2020</v>
      </c>
      <c r="B17022" s="260" t="s">
        <v>2228</v>
      </c>
      <c r="C17022" s="261" t="s">
        <v>138</v>
      </c>
      <c r="D17022" s="74" t="str">
        <f t="shared" si="531"/>
        <v>jan/2020</v>
      </c>
      <c r="E17022" s="264">
        <v>43861</v>
      </c>
      <c r="F17022" s="282">
        <v>15284</v>
      </c>
      <c r="G17022" s="282" t="s">
        <v>2229</v>
      </c>
      <c r="H17022" s="265" t="s">
        <v>5175</v>
      </c>
      <c r="I17022" s="280" t="s">
        <v>2190</v>
      </c>
      <c r="J17022" s="266">
        <v>-1900.55</v>
      </c>
      <c r="K17022" s="83" t="str">
        <f>IFERROR(IFERROR(VLOOKUP(I17022,'DE-PARA'!B:D,3,0),VLOOKUP(I17022,'DE-PARA'!C:D,2,0)),"NÃO ENCONTRADO")</f>
        <v>Materiais</v>
      </c>
      <c r="L17022" s="50" t="str">
        <f>VLOOKUP(K17022,'Base -Receita-Despesa'!$B:$AS,1,FALSE)</f>
        <v>Materiais</v>
      </c>
    </row>
    <row r="17023" spans="1:12" x14ac:dyDescent="0.3">
      <c r="A17023" s="82" t="str">
        <f t="shared" si="532"/>
        <v>2020</v>
      </c>
      <c r="B17023" s="260" t="s">
        <v>2228</v>
      </c>
      <c r="C17023" s="261" t="s">
        <v>138</v>
      </c>
      <c r="D17023" s="74" t="str">
        <f t="shared" si="531"/>
        <v>jan/2020</v>
      </c>
      <c r="E17023" s="264">
        <v>43861</v>
      </c>
      <c r="F17023" s="282">
        <v>854</v>
      </c>
      <c r="G17023" s="282" t="s">
        <v>2229</v>
      </c>
      <c r="H17023" s="265" t="s">
        <v>5176</v>
      </c>
      <c r="I17023" s="265" t="s">
        <v>157</v>
      </c>
      <c r="J17023" s="266">
        <v>-1860</v>
      </c>
      <c r="K17023" s="83" t="str">
        <f>IFERROR(IFERROR(VLOOKUP(I17023,'DE-PARA'!B:D,3,0),VLOOKUP(I17023,'DE-PARA'!C:D,2,0)),"NÃO ENCONTRADO")</f>
        <v>Materiais</v>
      </c>
      <c r="L17023" s="50" t="str">
        <f>VLOOKUP(K17023,'Base -Receita-Despesa'!$B:$AS,1,FALSE)</f>
        <v>Materiais</v>
      </c>
    </row>
    <row r="17024" spans="1:12" x14ac:dyDescent="0.3">
      <c r="A17024" s="82" t="str">
        <f t="shared" si="532"/>
        <v>2020</v>
      </c>
      <c r="B17024" s="260" t="s">
        <v>2228</v>
      </c>
      <c r="C17024" s="261" t="s">
        <v>138</v>
      </c>
      <c r="D17024" s="74" t="str">
        <f t="shared" si="531"/>
        <v>jan/2020</v>
      </c>
      <c r="E17024" s="264">
        <v>43861</v>
      </c>
      <c r="F17024" s="282">
        <v>15529</v>
      </c>
      <c r="G17024" s="282" t="s">
        <v>2229</v>
      </c>
      <c r="H17024" s="265" t="s">
        <v>5175</v>
      </c>
      <c r="I17024" s="280" t="s">
        <v>2190</v>
      </c>
      <c r="J17024" s="266">
        <v>-1776.2</v>
      </c>
      <c r="K17024" s="83" t="str">
        <f>IFERROR(IFERROR(VLOOKUP(I17024,'DE-PARA'!B:D,3,0),VLOOKUP(I17024,'DE-PARA'!C:D,2,0)),"NÃO ENCONTRADO")</f>
        <v>Materiais</v>
      </c>
      <c r="L17024" s="50" t="str">
        <f>VLOOKUP(K17024,'Base -Receita-Despesa'!$B:$AS,1,FALSE)</f>
        <v>Materiais</v>
      </c>
    </row>
    <row r="17025" spans="1:12" x14ac:dyDescent="0.3">
      <c r="A17025" s="82" t="str">
        <f t="shared" si="532"/>
        <v>2020</v>
      </c>
      <c r="B17025" s="260" t="s">
        <v>2228</v>
      </c>
      <c r="C17025" s="261" t="s">
        <v>138</v>
      </c>
      <c r="D17025" s="74" t="str">
        <f t="shared" si="531"/>
        <v>jan/2020</v>
      </c>
      <c r="E17025" s="264">
        <v>43861</v>
      </c>
      <c r="F17025" s="282">
        <v>18531</v>
      </c>
      <c r="G17025" s="282" t="s">
        <v>2232</v>
      </c>
      <c r="H17025" s="265" t="s">
        <v>3145</v>
      </c>
      <c r="I17025" s="265" t="s">
        <v>2182</v>
      </c>
      <c r="J17025" s="266">
        <v>-1712.02</v>
      </c>
      <c r="K17025" s="83" t="str">
        <f>IFERROR(IFERROR(VLOOKUP(I17025,'DE-PARA'!B:D,3,0),VLOOKUP(I17025,'DE-PARA'!C:D,2,0)),"NÃO ENCONTRADO")</f>
        <v>Materiais</v>
      </c>
      <c r="L17025" s="50" t="str">
        <f>VLOOKUP(K17025,'Base -Receita-Despesa'!$B:$AS,1,FALSE)</f>
        <v>Materiais</v>
      </c>
    </row>
    <row r="17026" spans="1:12" x14ac:dyDescent="0.3">
      <c r="A17026" s="82" t="str">
        <f t="shared" si="532"/>
        <v>2020</v>
      </c>
      <c r="B17026" s="260" t="s">
        <v>2228</v>
      </c>
      <c r="C17026" s="261" t="s">
        <v>138</v>
      </c>
      <c r="D17026" s="74" t="str">
        <f t="shared" si="531"/>
        <v>jan/2020</v>
      </c>
      <c r="E17026" s="264">
        <v>43861</v>
      </c>
      <c r="F17026" s="282">
        <v>14970</v>
      </c>
      <c r="G17026" s="282" t="s">
        <v>2229</v>
      </c>
      <c r="H17026" s="265" t="s">
        <v>5175</v>
      </c>
      <c r="I17026" s="280" t="s">
        <v>2190</v>
      </c>
      <c r="J17026" s="266">
        <v>-1626.05</v>
      </c>
      <c r="K17026" s="83" t="str">
        <f>IFERROR(IFERROR(VLOOKUP(I17026,'DE-PARA'!B:D,3,0),VLOOKUP(I17026,'DE-PARA'!C:D,2,0)),"NÃO ENCONTRADO")</f>
        <v>Materiais</v>
      </c>
      <c r="L17026" s="50" t="str">
        <f>VLOOKUP(K17026,'Base -Receita-Despesa'!$B:$AS,1,FALSE)</f>
        <v>Materiais</v>
      </c>
    </row>
    <row r="17027" spans="1:12" x14ac:dyDescent="0.3">
      <c r="A17027" s="82" t="str">
        <f t="shared" si="532"/>
        <v>2020</v>
      </c>
      <c r="B17027" s="260" t="s">
        <v>2228</v>
      </c>
      <c r="C17027" s="261" t="s">
        <v>138</v>
      </c>
      <c r="D17027" s="74" t="str">
        <f t="shared" si="531"/>
        <v>jan/2020</v>
      </c>
      <c r="E17027" s="264">
        <v>43861</v>
      </c>
      <c r="F17027" s="282">
        <v>2237</v>
      </c>
      <c r="G17027" s="282" t="s">
        <v>2229</v>
      </c>
      <c r="H17027" s="265" t="s">
        <v>5177</v>
      </c>
      <c r="I17027" s="265" t="s">
        <v>2182</v>
      </c>
      <c r="J17027" s="266">
        <v>-1377.01</v>
      </c>
      <c r="K17027" s="83" t="str">
        <f>IFERROR(IFERROR(VLOOKUP(I17027,'DE-PARA'!B:D,3,0),VLOOKUP(I17027,'DE-PARA'!C:D,2,0)),"NÃO ENCONTRADO")</f>
        <v>Materiais</v>
      </c>
      <c r="L17027" s="50" t="str">
        <f>VLOOKUP(K17027,'Base -Receita-Despesa'!$B:$AS,1,FALSE)</f>
        <v>Materiais</v>
      </c>
    </row>
    <row r="17028" spans="1:12" x14ac:dyDescent="0.3">
      <c r="A17028" s="82" t="str">
        <f t="shared" si="532"/>
        <v>2020</v>
      </c>
      <c r="B17028" s="260" t="s">
        <v>2228</v>
      </c>
      <c r="C17028" s="261" t="s">
        <v>138</v>
      </c>
      <c r="D17028" s="74" t="str">
        <f t="shared" ref="D17028:D17061" si="533">TEXT(E17028,"mmm/aaaa")</f>
        <v>jan/2020</v>
      </c>
      <c r="E17028" s="264">
        <v>43861</v>
      </c>
      <c r="F17028" s="282">
        <v>18073</v>
      </c>
      <c r="G17028" s="282" t="s">
        <v>2229</v>
      </c>
      <c r="H17028" s="265" t="s">
        <v>3145</v>
      </c>
      <c r="I17028" s="265" t="s">
        <v>2182</v>
      </c>
      <c r="J17028" s="266">
        <v>-1298.1600000000001</v>
      </c>
      <c r="K17028" s="83" t="str">
        <f>IFERROR(IFERROR(VLOOKUP(I17028,'DE-PARA'!B:D,3,0),VLOOKUP(I17028,'DE-PARA'!C:D,2,0)),"NÃO ENCONTRADO")</f>
        <v>Materiais</v>
      </c>
      <c r="L17028" s="50" t="str">
        <f>VLOOKUP(K17028,'Base -Receita-Despesa'!$B:$AS,1,FALSE)</f>
        <v>Materiais</v>
      </c>
    </row>
    <row r="17029" spans="1:12" x14ac:dyDescent="0.3">
      <c r="A17029" s="82" t="str">
        <f t="shared" si="532"/>
        <v>2020</v>
      </c>
      <c r="B17029" s="260" t="s">
        <v>2228</v>
      </c>
      <c r="C17029" s="261" t="s">
        <v>138</v>
      </c>
      <c r="D17029" s="74" t="str">
        <f t="shared" si="533"/>
        <v>jan/2020</v>
      </c>
      <c r="E17029" s="264">
        <v>43861</v>
      </c>
      <c r="F17029" s="282">
        <v>143181</v>
      </c>
      <c r="G17029" s="282" t="s">
        <v>2229</v>
      </c>
      <c r="H17029" s="265" t="s">
        <v>5178</v>
      </c>
      <c r="I17029" s="265" t="s">
        <v>2182</v>
      </c>
      <c r="J17029" s="266">
        <v>-1115.42</v>
      </c>
      <c r="K17029" s="83" t="str">
        <f>IFERROR(IFERROR(VLOOKUP(I17029,'DE-PARA'!B:D,3,0),VLOOKUP(I17029,'DE-PARA'!C:D,2,0)),"NÃO ENCONTRADO")</f>
        <v>Materiais</v>
      </c>
      <c r="L17029" s="50" t="str">
        <f>VLOOKUP(K17029,'Base -Receita-Despesa'!$B:$AS,1,FALSE)</f>
        <v>Materiais</v>
      </c>
    </row>
    <row r="17030" spans="1:12" x14ac:dyDescent="0.3">
      <c r="A17030" s="82" t="str">
        <f t="shared" si="532"/>
        <v>2020</v>
      </c>
      <c r="B17030" s="260" t="s">
        <v>2228</v>
      </c>
      <c r="C17030" s="261" t="s">
        <v>138</v>
      </c>
      <c r="D17030" s="74" t="str">
        <f t="shared" si="533"/>
        <v>jan/2020</v>
      </c>
      <c r="E17030" s="264">
        <v>43861</v>
      </c>
      <c r="F17030" s="282">
        <v>14625</v>
      </c>
      <c r="G17030" s="282" t="s">
        <v>2229</v>
      </c>
      <c r="H17030" s="265" t="s">
        <v>5169</v>
      </c>
      <c r="I17030" s="265" t="s">
        <v>2182</v>
      </c>
      <c r="J17030" s="265">
        <v>-973</v>
      </c>
      <c r="K17030" s="83" t="str">
        <f>IFERROR(IFERROR(VLOOKUP(I17030,'DE-PARA'!B:D,3,0),VLOOKUP(I17030,'DE-PARA'!C:D,2,0)),"NÃO ENCONTRADO")</f>
        <v>Materiais</v>
      </c>
      <c r="L17030" s="50" t="str">
        <f>VLOOKUP(K17030,'Base -Receita-Despesa'!$B:$AS,1,FALSE)</f>
        <v>Materiais</v>
      </c>
    </row>
    <row r="17031" spans="1:12" x14ac:dyDescent="0.3">
      <c r="A17031" s="82" t="str">
        <f t="shared" si="532"/>
        <v>2020</v>
      </c>
      <c r="B17031" s="260" t="s">
        <v>2228</v>
      </c>
      <c r="C17031" s="261" t="s">
        <v>138</v>
      </c>
      <c r="D17031" s="74" t="str">
        <f t="shared" si="533"/>
        <v>jan/2020</v>
      </c>
      <c r="E17031" s="264">
        <v>43861</v>
      </c>
      <c r="F17031" s="282">
        <v>315221</v>
      </c>
      <c r="G17031" s="282" t="s">
        <v>2229</v>
      </c>
      <c r="H17031" s="265" t="s">
        <v>5167</v>
      </c>
      <c r="I17031" s="265" t="s">
        <v>2182</v>
      </c>
      <c r="J17031" s="265">
        <v>-722.7</v>
      </c>
      <c r="K17031" s="83" t="str">
        <f>IFERROR(IFERROR(VLOOKUP(I17031,'DE-PARA'!B:D,3,0),VLOOKUP(I17031,'DE-PARA'!C:D,2,0)),"NÃO ENCONTRADO")</f>
        <v>Materiais</v>
      </c>
      <c r="L17031" s="50" t="str">
        <f>VLOOKUP(K17031,'Base -Receita-Despesa'!$B:$AS,1,FALSE)</f>
        <v>Materiais</v>
      </c>
    </row>
    <row r="17032" spans="1:12" x14ac:dyDescent="0.3">
      <c r="A17032" s="82" t="str">
        <f t="shared" si="532"/>
        <v>2020</v>
      </c>
      <c r="B17032" s="260" t="s">
        <v>2228</v>
      </c>
      <c r="C17032" s="261" t="s">
        <v>138</v>
      </c>
      <c r="D17032" s="74" t="str">
        <f t="shared" si="533"/>
        <v>jan/2020</v>
      </c>
      <c r="E17032" s="264">
        <v>43861</v>
      </c>
      <c r="F17032" s="282">
        <v>434010</v>
      </c>
      <c r="G17032" s="282" t="s">
        <v>2229</v>
      </c>
      <c r="H17032" s="265" t="s">
        <v>4398</v>
      </c>
      <c r="I17032" s="265" t="s">
        <v>2182</v>
      </c>
      <c r="J17032" s="265">
        <v>-674.29</v>
      </c>
      <c r="K17032" s="83" t="str">
        <f>IFERROR(IFERROR(VLOOKUP(I17032,'DE-PARA'!B:D,3,0),VLOOKUP(I17032,'DE-PARA'!C:D,2,0)),"NÃO ENCONTRADO")</f>
        <v>Materiais</v>
      </c>
      <c r="L17032" s="50" t="str">
        <f>VLOOKUP(K17032,'Base -Receita-Despesa'!$B:$AS,1,FALSE)</f>
        <v>Materiais</v>
      </c>
    </row>
    <row r="17033" spans="1:12" x14ac:dyDescent="0.3">
      <c r="A17033" s="82" t="str">
        <f t="shared" si="532"/>
        <v>2020</v>
      </c>
      <c r="B17033" s="260" t="s">
        <v>2228</v>
      </c>
      <c r="C17033" s="261" t="s">
        <v>138</v>
      </c>
      <c r="D17033" s="74" t="str">
        <f t="shared" si="533"/>
        <v>jan/2020</v>
      </c>
      <c r="E17033" s="264">
        <v>43861</v>
      </c>
      <c r="F17033" s="282">
        <v>6808</v>
      </c>
      <c r="G17033" s="282" t="s">
        <v>2229</v>
      </c>
      <c r="H17033" s="265" t="s">
        <v>301</v>
      </c>
      <c r="I17033" s="265" t="s">
        <v>151</v>
      </c>
      <c r="J17033" s="265">
        <v>-620</v>
      </c>
      <c r="K17033" s="83" t="str">
        <f>IFERROR(IFERROR(VLOOKUP(I17033,'DE-PARA'!B:D,3,0),VLOOKUP(I17033,'DE-PARA'!C:D,2,0)),"NÃO ENCONTRADO")</f>
        <v>Concessionárias (água, luz e telefone)</v>
      </c>
      <c r="L17033" s="50" t="str">
        <f>VLOOKUP(K17033,'Base -Receita-Despesa'!$B:$AS,1,FALSE)</f>
        <v>Concessionárias (água, luz e telefone)</v>
      </c>
    </row>
    <row r="17034" spans="1:12" x14ac:dyDescent="0.3">
      <c r="A17034" s="82" t="str">
        <f t="shared" si="532"/>
        <v>2020</v>
      </c>
      <c r="B17034" s="260" t="s">
        <v>2228</v>
      </c>
      <c r="C17034" s="261" t="s">
        <v>138</v>
      </c>
      <c r="D17034" s="74" t="str">
        <f t="shared" si="533"/>
        <v>jan/2020</v>
      </c>
      <c r="E17034" s="264">
        <v>43861</v>
      </c>
      <c r="F17034" s="282">
        <v>6650</v>
      </c>
      <c r="G17034" s="282" t="s">
        <v>2229</v>
      </c>
      <c r="H17034" s="265" t="s">
        <v>301</v>
      </c>
      <c r="I17034" s="265" t="s">
        <v>151</v>
      </c>
      <c r="J17034" s="265">
        <v>-620</v>
      </c>
      <c r="K17034" s="83" t="str">
        <f>IFERROR(IFERROR(VLOOKUP(I17034,'DE-PARA'!B:D,3,0),VLOOKUP(I17034,'DE-PARA'!C:D,2,0)),"NÃO ENCONTRADO")</f>
        <v>Concessionárias (água, luz e telefone)</v>
      </c>
      <c r="L17034" s="50" t="str">
        <f>VLOOKUP(K17034,'Base -Receita-Despesa'!$B:$AS,1,FALSE)</f>
        <v>Concessionárias (água, luz e telefone)</v>
      </c>
    </row>
    <row r="17035" spans="1:12" x14ac:dyDescent="0.3">
      <c r="A17035" s="82" t="str">
        <f t="shared" si="532"/>
        <v>2020</v>
      </c>
      <c r="B17035" s="260" t="s">
        <v>2228</v>
      </c>
      <c r="C17035" s="261" t="s">
        <v>138</v>
      </c>
      <c r="D17035" s="74" t="str">
        <f t="shared" si="533"/>
        <v>jan/2020</v>
      </c>
      <c r="E17035" s="264">
        <v>43861</v>
      </c>
      <c r="F17035" s="282">
        <v>501</v>
      </c>
      <c r="G17035" s="282" t="s">
        <v>2229</v>
      </c>
      <c r="H17035" s="265" t="s">
        <v>5179</v>
      </c>
      <c r="I17035" s="265" t="s">
        <v>2188</v>
      </c>
      <c r="J17035" s="265">
        <v>-562.28</v>
      </c>
      <c r="K17035" s="83" t="str">
        <f>IFERROR(IFERROR(VLOOKUP(I17035,'DE-PARA'!B:D,3,0),VLOOKUP(I17035,'DE-PARA'!C:D,2,0)),"NÃO ENCONTRADO")</f>
        <v>Materiais</v>
      </c>
      <c r="L17035" s="50" t="str">
        <f>VLOOKUP(K17035,'Base -Receita-Despesa'!$B:$AS,1,FALSE)</f>
        <v>Materiais</v>
      </c>
    </row>
    <row r="17036" spans="1:12" x14ac:dyDescent="0.3">
      <c r="A17036" s="82" t="str">
        <f t="shared" si="532"/>
        <v>2020</v>
      </c>
      <c r="B17036" s="260" t="s">
        <v>2228</v>
      </c>
      <c r="C17036" s="261" t="s">
        <v>138</v>
      </c>
      <c r="D17036" s="74" t="str">
        <f t="shared" si="533"/>
        <v>jan/2020</v>
      </c>
      <c r="E17036" s="264">
        <v>43861</v>
      </c>
      <c r="F17036" s="282">
        <v>152808</v>
      </c>
      <c r="G17036" s="282" t="s">
        <v>2229</v>
      </c>
      <c r="H17036" s="265" t="s">
        <v>4662</v>
      </c>
      <c r="I17036" s="265" t="s">
        <v>2188</v>
      </c>
      <c r="J17036" s="265">
        <v>-451.82</v>
      </c>
      <c r="K17036" s="83" t="str">
        <f>IFERROR(IFERROR(VLOOKUP(I17036,'DE-PARA'!B:D,3,0),VLOOKUP(I17036,'DE-PARA'!C:D,2,0)),"NÃO ENCONTRADO")</f>
        <v>Materiais</v>
      </c>
      <c r="L17036" s="50" t="str">
        <f>VLOOKUP(K17036,'Base -Receita-Despesa'!$B:$AS,1,FALSE)</f>
        <v>Materiais</v>
      </c>
    </row>
    <row r="17037" spans="1:12" x14ac:dyDescent="0.3">
      <c r="A17037" s="82" t="str">
        <f t="shared" si="532"/>
        <v>2020</v>
      </c>
      <c r="B17037" s="260" t="s">
        <v>2228</v>
      </c>
      <c r="C17037" s="261" t="s">
        <v>138</v>
      </c>
      <c r="D17037" s="74" t="str">
        <f t="shared" si="533"/>
        <v>jan/2020</v>
      </c>
      <c r="E17037" s="264">
        <v>43861</v>
      </c>
      <c r="F17037" s="282">
        <v>3414584</v>
      </c>
      <c r="G17037" s="282" t="s">
        <v>2229</v>
      </c>
      <c r="H17037" s="265" t="s">
        <v>2668</v>
      </c>
      <c r="I17037" s="265" t="s">
        <v>540</v>
      </c>
      <c r="J17037" s="265">
        <v>-277.81</v>
      </c>
      <c r="K17037" s="83" t="str">
        <f>IFERROR(IFERROR(VLOOKUP(I17037,'DE-PARA'!B:D,3,0),VLOOKUP(I17037,'DE-PARA'!C:D,2,0)),"NÃO ENCONTRADO")</f>
        <v>Tributos, Taxas e Contribuições</v>
      </c>
      <c r="L17037" s="50" t="str">
        <f>VLOOKUP(K17037,'Base -Receita-Despesa'!$B:$AS,1,FALSE)</f>
        <v>Tributos, Taxas e Contribuições</v>
      </c>
    </row>
    <row r="17038" spans="1:12" x14ac:dyDescent="0.3">
      <c r="A17038" s="82" t="str">
        <f t="shared" si="532"/>
        <v>2020</v>
      </c>
      <c r="B17038" s="260" t="s">
        <v>2228</v>
      </c>
      <c r="C17038" s="261" t="s">
        <v>138</v>
      </c>
      <c r="D17038" s="74" t="str">
        <f t="shared" si="533"/>
        <v>jan/2020</v>
      </c>
      <c r="E17038" s="264">
        <v>43861</v>
      </c>
      <c r="F17038" s="282">
        <v>315221</v>
      </c>
      <c r="G17038" s="282" t="s">
        <v>2229</v>
      </c>
      <c r="H17038" s="265" t="s">
        <v>5167</v>
      </c>
      <c r="I17038" s="265" t="s">
        <v>562</v>
      </c>
      <c r="J17038" s="265">
        <v>-256.3</v>
      </c>
      <c r="K17038" s="83" t="str">
        <f>IFERROR(IFERROR(VLOOKUP(I17038,'DE-PARA'!B:D,3,0),VLOOKUP(I17038,'DE-PARA'!C:D,2,0)),"NÃO ENCONTRADO")</f>
        <v>Outras Saídas</v>
      </c>
      <c r="L17038" s="50" t="str">
        <f>VLOOKUP(K17038,'Base -Receita-Despesa'!$B:$AS,1,FALSE)</f>
        <v>Outras Saídas</v>
      </c>
    </row>
    <row r="17039" spans="1:12" x14ac:dyDescent="0.3">
      <c r="A17039" s="82" t="str">
        <f t="shared" si="532"/>
        <v>2020</v>
      </c>
      <c r="B17039" s="260" t="s">
        <v>2228</v>
      </c>
      <c r="C17039" s="261" t="s">
        <v>138</v>
      </c>
      <c r="D17039" s="74" t="str">
        <f t="shared" si="533"/>
        <v>jan/2020</v>
      </c>
      <c r="E17039" s="264">
        <v>43861</v>
      </c>
      <c r="F17039" s="282">
        <v>18710</v>
      </c>
      <c r="G17039" s="282" t="s">
        <v>2229</v>
      </c>
      <c r="H17039" s="265" t="s">
        <v>3145</v>
      </c>
      <c r="I17039" s="265" t="s">
        <v>2182</v>
      </c>
      <c r="J17039" s="265">
        <v>-219.65</v>
      </c>
      <c r="K17039" s="83" t="str">
        <f>IFERROR(IFERROR(VLOOKUP(I17039,'DE-PARA'!B:D,3,0),VLOOKUP(I17039,'DE-PARA'!C:D,2,0)),"NÃO ENCONTRADO")</f>
        <v>Materiais</v>
      </c>
      <c r="L17039" s="50" t="str">
        <f>VLOOKUP(K17039,'Base -Receita-Despesa'!$B:$AS,1,FALSE)</f>
        <v>Materiais</v>
      </c>
    </row>
    <row r="17040" spans="1:12" x14ac:dyDescent="0.3">
      <c r="A17040" s="82" t="str">
        <f t="shared" si="532"/>
        <v>2020</v>
      </c>
      <c r="B17040" s="260" t="s">
        <v>2228</v>
      </c>
      <c r="C17040" s="261" t="s">
        <v>138</v>
      </c>
      <c r="D17040" s="74" t="str">
        <f t="shared" si="533"/>
        <v>jan/2020</v>
      </c>
      <c r="E17040" s="264">
        <v>43861</v>
      </c>
      <c r="F17040" s="282">
        <v>18711</v>
      </c>
      <c r="G17040" s="282" t="s">
        <v>2229</v>
      </c>
      <c r="H17040" s="265" t="s">
        <v>3145</v>
      </c>
      <c r="I17040" s="265" t="s">
        <v>2182</v>
      </c>
      <c r="J17040" s="265">
        <v>-144</v>
      </c>
      <c r="K17040" s="83" t="str">
        <f>IFERROR(IFERROR(VLOOKUP(I17040,'DE-PARA'!B:D,3,0),VLOOKUP(I17040,'DE-PARA'!C:D,2,0)),"NÃO ENCONTRADO")</f>
        <v>Materiais</v>
      </c>
      <c r="L17040" s="50" t="str">
        <f>VLOOKUP(K17040,'Base -Receita-Despesa'!$B:$AS,1,FALSE)</f>
        <v>Materiais</v>
      </c>
    </row>
    <row r="17041" spans="1:12" x14ac:dyDescent="0.3">
      <c r="A17041" s="82" t="str">
        <f t="shared" si="532"/>
        <v>2020</v>
      </c>
      <c r="B17041" s="260" t="s">
        <v>2228</v>
      </c>
      <c r="C17041" s="261" t="s">
        <v>138</v>
      </c>
      <c r="D17041" s="74" t="str">
        <f t="shared" si="533"/>
        <v>jan/2020</v>
      </c>
      <c r="E17041" s="264">
        <v>43861</v>
      </c>
      <c r="F17041" s="282">
        <v>501</v>
      </c>
      <c r="G17041" s="282" t="s">
        <v>2229</v>
      </c>
      <c r="H17041" s="265" t="s">
        <v>5179</v>
      </c>
      <c r="I17041" s="265" t="s">
        <v>562</v>
      </c>
      <c r="J17041" s="265">
        <v>-88.8</v>
      </c>
      <c r="K17041" s="83" t="str">
        <f>IFERROR(IFERROR(VLOOKUP(I17041,'DE-PARA'!B:D,3,0),VLOOKUP(I17041,'DE-PARA'!C:D,2,0)),"NÃO ENCONTRADO")</f>
        <v>Outras Saídas</v>
      </c>
      <c r="L17041" s="50" t="str">
        <f>VLOOKUP(K17041,'Base -Receita-Despesa'!$B:$AS,1,FALSE)</f>
        <v>Outras Saídas</v>
      </c>
    </row>
    <row r="17042" spans="1:12" x14ac:dyDescent="0.3">
      <c r="A17042" s="82" t="str">
        <f t="shared" si="532"/>
        <v>2020</v>
      </c>
      <c r="B17042" s="260" t="s">
        <v>2228</v>
      </c>
      <c r="C17042" s="261" t="s">
        <v>138</v>
      </c>
      <c r="D17042" s="74" t="str">
        <f t="shared" si="533"/>
        <v>jan/2020</v>
      </c>
      <c r="E17042" s="264">
        <v>43861</v>
      </c>
      <c r="F17042" s="282">
        <v>501</v>
      </c>
      <c r="G17042" s="282" t="s">
        <v>2229</v>
      </c>
      <c r="H17042" s="265" t="s">
        <v>5179</v>
      </c>
      <c r="I17042" s="265" t="s">
        <v>562</v>
      </c>
      <c r="J17042" s="265">
        <v>-56.22</v>
      </c>
      <c r="K17042" s="83" t="str">
        <f>IFERROR(IFERROR(VLOOKUP(I17042,'DE-PARA'!B:D,3,0),VLOOKUP(I17042,'DE-PARA'!C:D,2,0)),"NÃO ENCONTRADO")</f>
        <v>Outras Saídas</v>
      </c>
      <c r="L17042" s="50" t="str">
        <f>VLOOKUP(K17042,'Base -Receita-Despesa'!$B:$AS,1,FALSE)</f>
        <v>Outras Saídas</v>
      </c>
    </row>
    <row r="17043" spans="1:12" x14ac:dyDescent="0.3">
      <c r="A17043" s="82" t="str">
        <f t="shared" si="532"/>
        <v>2020</v>
      </c>
      <c r="B17043" s="260" t="s">
        <v>2228</v>
      </c>
      <c r="C17043" s="261" t="s">
        <v>138</v>
      </c>
      <c r="D17043" s="74" t="str">
        <f t="shared" si="533"/>
        <v>jan/2020</v>
      </c>
      <c r="E17043" s="264">
        <v>43861</v>
      </c>
      <c r="F17043" s="282" t="s">
        <v>1261</v>
      </c>
      <c r="G17043" s="282" t="s">
        <v>2229</v>
      </c>
      <c r="H17043" s="265" t="s">
        <v>2250</v>
      </c>
      <c r="I17043" s="265" t="s">
        <v>135</v>
      </c>
      <c r="J17043" s="265">
        <v>-9.5</v>
      </c>
      <c r="K17043" s="83" t="str">
        <f>IFERROR(IFERROR(VLOOKUP(I17043,'DE-PARA'!B:D,3,0),VLOOKUP(I17043,'DE-PARA'!C:D,2,0)),"NÃO ENCONTRADO")</f>
        <v>Outras Saídas</v>
      </c>
      <c r="L17043" s="50" t="str">
        <f>VLOOKUP(K17043,'Base -Receita-Despesa'!$B:$AS,1,FALSE)</f>
        <v>Outras Saídas</v>
      </c>
    </row>
    <row r="17044" spans="1:12" x14ac:dyDescent="0.3">
      <c r="A17044" s="82" t="str">
        <f t="shared" si="532"/>
        <v>2020</v>
      </c>
      <c r="B17044" s="260" t="s">
        <v>2228</v>
      </c>
      <c r="C17044" s="261" t="s">
        <v>138</v>
      </c>
      <c r="D17044" s="74" t="str">
        <f t="shared" si="533"/>
        <v>jan/2020</v>
      </c>
      <c r="E17044" s="264">
        <v>43861</v>
      </c>
      <c r="F17044" s="282" t="s">
        <v>1261</v>
      </c>
      <c r="G17044" s="282" t="s">
        <v>2229</v>
      </c>
      <c r="H17044" s="265" t="s">
        <v>2250</v>
      </c>
      <c r="I17044" s="265" t="s">
        <v>135</v>
      </c>
      <c r="J17044" s="265">
        <v>-9.5</v>
      </c>
      <c r="K17044" s="83" t="str">
        <f>IFERROR(IFERROR(VLOOKUP(I17044,'DE-PARA'!B:D,3,0),VLOOKUP(I17044,'DE-PARA'!C:D,2,0)),"NÃO ENCONTRADO")</f>
        <v>Outras Saídas</v>
      </c>
      <c r="L17044" s="50" t="str">
        <f>VLOOKUP(K17044,'Base -Receita-Despesa'!$B:$AS,1,FALSE)</f>
        <v>Outras Saídas</v>
      </c>
    </row>
    <row r="17045" spans="1:12" x14ac:dyDescent="0.3">
      <c r="A17045" s="82" t="str">
        <f t="shared" si="532"/>
        <v>2020</v>
      </c>
      <c r="B17045" s="260" t="s">
        <v>2228</v>
      </c>
      <c r="C17045" s="261" t="s">
        <v>138</v>
      </c>
      <c r="D17045" s="74" t="str">
        <f t="shared" si="533"/>
        <v>jan/2020</v>
      </c>
      <c r="E17045" s="264">
        <v>43861</v>
      </c>
      <c r="F17045" s="282" t="s">
        <v>1261</v>
      </c>
      <c r="G17045" s="282" t="s">
        <v>2229</v>
      </c>
      <c r="H17045" s="265" t="s">
        <v>2250</v>
      </c>
      <c r="I17045" s="265" t="s">
        <v>135</v>
      </c>
      <c r="J17045" s="265">
        <v>-9.5</v>
      </c>
      <c r="K17045" s="83" t="str">
        <f>IFERROR(IFERROR(VLOOKUP(I17045,'DE-PARA'!B:D,3,0),VLOOKUP(I17045,'DE-PARA'!C:D,2,0)),"NÃO ENCONTRADO")</f>
        <v>Outras Saídas</v>
      </c>
      <c r="L17045" s="50" t="str">
        <f>VLOOKUP(K17045,'Base -Receita-Despesa'!$B:$AS,1,FALSE)</f>
        <v>Outras Saídas</v>
      </c>
    </row>
    <row r="17046" spans="1:12" x14ac:dyDescent="0.3">
      <c r="A17046" s="82" t="str">
        <f t="shared" si="532"/>
        <v>2020</v>
      </c>
      <c r="B17046" s="260" t="s">
        <v>2228</v>
      </c>
      <c r="C17046" s="261" t="s">
        <v>138</v>
      </c>
      <c r="D17046" s="74" t="str">
        <f t="shared" si="533"/>
        <v>jan/2020</v>
      </c>
      <c r="E17046" s="264">
        <v>43861</v>
      </c>
      <c r="F17046" s="282" t="s">
        <v>1261</v>
      </c>
      <c r="G17046" s="282" t="s">
        <v>2229</v>
      </c>
      <c r="H17046" s="265" t="s">
        <v>2250</v>
      </c>
      <c r="I17046" s="265" t="s">
        <v>135</v>
      </c>
      <c r="J17046" s="265">
        <v>-9.5</v>
      </c>
      <c r="K17046" s="83" t="str">
        <f>IFERROR(IFERROR(VLOOKUP(I17046,'DE-PARA'!B:D,3,0),VLOOKUP(I17046,'DE-PARA'!C:D,2,0)),"NÃO ENCONTRADO")</f>
        <v>Outras Saídas</v>
      </c>
      <c r="L17046" s="50" t="str">
        <f>VLOOKUP(K17046,'Base -Receita-Despesa'!$B:$AS,1,FALSE)</f>
        <v>Outras Saídas</v>
      </c>
    </row>
    <row r="17047" spans="1:12" x14ac:dyDescent="0.3">
      <c r="A17047" s="82" t="str">
        <f t="shared" si="532"/>
        <v>2020</v>
      </c>
      <c r="B17047" s="260" t="s">
        <v>2228</v>
      </c>
      <c r="C17047" s="261" t="s">
        <v>138</v>
      </c>
      <c r="D17047" s="74" t="str">
        <f t="shared" si="533"/>
        <v>jan/2020</v>
      </c>
      <c r="E17047" s="264">
        <v>43861</v>
      </c>
      <c r="F17047" s="282" t="s">
        <v>1261</v>
      </c>
      <c r="G17047" s="282" t="s">
        <v>2229</v>
      </c>
      <c r="H17047" s="265" t="s">
        <v>2250</v>
      </c>
      <c r="I17047" s="265" t="s">
        <v>135</v>
      </c>
      <c r="J17047" s="265">
        <v>-9.5</v>
      </c>
      <c r="K17047" s="83" t="str">
        <f>IFERROR(IFERROR(VLOOKUP(I17047,'DE-PARA'!B:D,3,0),VLOOKUP(I17047,'DE-PARA'!C:D,2,0)),"NÃO ENCONTRADO")</f>
        <v>Outras Saídas</v>
      </c>
      <c r="L17047" s="50" t="str">
        <f>VLOOKUP(K17047,'Base -Receita-Despesa'!$B:$AS,1,FALSE)</f>
        <v>Outras Saídas</v>
      </c>
    </row>
    <row r="17048" spans="1:12" x14ac:dyDescent="0.3">
      <c r="A17048" s="82" t="str">
        <f t="shared" si="532"/>
        <v>2020</v>
      </c>
      <c r="B17048" s="260" t="s">
        <v>2228</v>
      </c>
      <c r="C17048" s="261" t="s">
        <v>138</v>
      </c>
      <c r="D17048" s="74" t="str">
        <f t="shared" si="533"/>
        <v>jan/2020</v>
      </c>
      <c r="E17048" s="264">
        <v>43861</v>
      </c>
      <c r="F17048" s="282" t="s">
        <v>1261</v>
      </c>
      <c r="G17048" s="282" t="s">
        <v>2229</v>
      </c>
      <c r="H17048" s="265" t="s">
        <v>2250</v>
      </c>
      <c r="I17048" s="265" t="s">
        <v>135</v>
      </c>
      <c r="J17048" s="265">
        <v>-9.5</v>
      </c>
      <c r="K17048" s="83" t="str">
        <f>IFERROR(IFERROR(VLOOKUP(I17048,'DE-PARA'!B:D,3,0),VLOOKUP(I17048,'DE-PARA'!C:D,2,0)),"NÃO ENCONTRADO")</f>
        <v>Outras Saídas</v>
      </c>
      <c r="L17048" s="50" t="str">
        <f>VLOOKUP(K17048,'Base -Receita-Despesa'!$B:$AS,1,FALSE)</f>
        <v>Outras Saídas</v>
      </c>
    </row>
    <row r="17049" spans="1:12" x14ac:dyDescent="0.3">
      <c r="A17049" s="82" t="str">
        <f t="shared" si="532"/>
        <v>2020</v>
      </c>
      <c r="B17049" s="260" t="s">
        <v>2228</v>
      </c>
      <c r="C17049" s="261" t="s">
        <v>138</v>
      </c>
      <c r="D17049" s="74" t="str">
        <f t="shared" si="533"/>
        <v>jan/2020</v>
      </c>
      <c r="E17049" s="264">
        <v>43861</v>
      </c>
      <c r="F17049" s="282" t="s">
        <v>1261</v>
      </c>
      <c r="G17049" s="282" t="s">
        <v>2229</v>
      </c>
      <c r="H17049" s="265" t="s">
        <v>2250</v>
      </c>
      <c r="I17049" s="265" t="s">
        <v>135</v>
      </c>
      <c r="J17049" s="265">
        <v>-9.5</v>
      </c>
      <c r="K17049" s="83" t="str">
        <f>IFERROR(IFERROR(VLOOKUP(I17049,'DE-PARA'!B:D,3,0),VLOOKUP(I17049,'DE-PARA'!C:D,2,0)),"NÃO ENCONTRADO")</f>
        <v>Outras Saídas</v>
      </c>
      <c r="L17049" s="50" t="str">
        <f>VLOOKUP(K17049,'Base -Receita-Despesa'!$B:$AS,1,FALSE)</f>
        <v>Outras Saídas</v>
      </c>
    </row>
    <row r="17050" spans="1:12" x14ac:dyDescent="0.3">
      <c r="A17050" s="82" t="str">
        <f t="shared" si="532"/>
        <v>2020</v>
      </c>
      <c r="B17050" s="260" t="s">
        <v>2228</v>
      </c>
      <c r="C17050" s="261" t="s">
        <v>138</v>
      </c>
      <c r="D17050" s="74" t="str">
        <f t="shared" si="533"/>
        <v>jan/2020</v>
      </c>
      <c r="E17050" s="264">
        <v>43861</v>
      </c>
      <c r="F17050" s="282" t="s">
        <v>1261</v>
      </c>
      <c r="G17050" s="282" t="s">
        <v>2229</v>
      </c>
      <c r="H17050" s="265" t="s">
        <v>2250</v>
      </c>
      <c r="I17050" s="265" t="s">
        <v>135</v>
      </c>
      <c r="J17050" s="265">
        <v>-9.5</v>
      </c>
      <c r="K17050" s="83" t="str">
        <f>IFERROR(IFERROR(VLOOKUP(I17050,'DE-PARA'!B:D,3,0),VLOOKUP(I17050,'DE-PARA'!C:D,2,0)),"NÃO ENCONTRADO")</f>
        <v>Outras Saídas</v>
      </c>
      <c r="L17050" s="50" t="str">
        <f>VLOOKUP(K17050,'Base -Receita-Despesa'!$B:$AS,1,FALSE)</f>
        <v>Outras Saídas</v>
      </c>
    </row>
    <row r="17051" spans="1:12" x14ac:dyDescent="0.3">
      <c r="A17051" s="82" t="str">
        <f t="shared" si="532"/>
        <v>2020</v>
      </c>
      <c r="B17051" s="260" t="s">
        <v>2228</v>
      </c>
      <c r="C17051" s="261" t="s">
        <v>138</v>
      </c>
      <c r="D17051" s="74" t="str">
        <f t="shared" si="533"/>
        <v>jan/2020</v>
      </c>
      <c r="E17051" s="264">
        <v>43861</v>
      </c>
      <c r="F17051" s="282" t="s">
        <v>1261</v>
      </c>
      <c r="G17051" s="282" t="s">
        <v>2229</v>
      </c>
      <c r="H17051" s="265" t="s">
        <v>2250</v>
      </c>
      <c r="I17051" s="265" t="s">
        <v>135</v>
      </c>
      <c r="J17051" s="265">
        <v>-9.5</v>
      </c>
      <c r="K17051" s="83" t="str">
        <f>IFERROR(IFERROR(VLOOKUP(I17051,'DE-PARA'!B:D,3,0),VLOOKUP(I17051,'DE-PARA'!C:D,2,0)),"NÃO ENCONTRADO")</f>
        <v>Outras Saídas</v>
      </c>
      <c r="L17051" s="50" t="str">
        <f>VLOOKUP(K17051,'Base -Receita-Despesa'!$B:$AS,1,FALSE)</f>
        <v>Outras Saídas</v>
      </c>
    </row>
    <row r="17052" spans="1:12" x14ac:dyDescent="0.3">
      <c r="A17052" s="82" t="str">
        <f t="shared" si="532"/>
        <v>2020</v>
      </c>
      <c r="B17052" s="260" t="s">
        <v>2228</v>
      </c>
      <c r="C17052" s="261" t="s">
        <v>138</v>
      </c>
      <c r="D17052" s="74" t="str">
        <f t="shared" si="533"/>
        <v>jan/2020</v>
      </c>
      <c r="E17052" s="264">
        <v>43861</v>
      </c>
      <c r="F17052" s="282" t="s">
        <v>1261</v>
      </c>
      <c r="G17052" s="282" t="s">
        <v>2229</v>
      </c>
      <c r="H17052" s="265" t="s">
        <v>2250</v>
      </c>
      <c r="I17052" s="265" t="s">
        <v>135</v>
      </c>
      <c r="J17052" s="265">
        <v>-9.5</v>
      </c>
      <c r="K17052" s="83" t="str">
        <f>IFERROR(IFERROR(VLOOKUP(I17052,'DE-PARA'!B:D,3,0),VLOOKUP(I17052,'DE-PARA'!C:D,2,0)),"NÃO ENCONTRADO")</f>
        <v>Outras Saídas</v>
      </c>
      <c r="L17052" s="50" t="str">
        <f>VLOOKUP(K17052,'Base -Receita-Despesa'!$B:$AS,1,FALSE)</f>
        <v>Outras Saídas</v>
      </c>
    </row>
    <row r="17053" spans="1:12" x14ac:dyDescent="0.3">
      <c r="A17053" s="82" t="str">
        <f t="shared" si="532"/>
        <v>2020</v>
      </c>
      <c r="B17053" s="260" t="s">
        <v>2228</v>
      </c>
      <c r="C17053" s="261" t="s">
        <v>138</v>
      </c>
      <c r="D17053" s="74" t="str">
        <f t="shared" si="533"/>
        <v>jan/2020</v>
      </c>
      <c r="E17053" s="264">
        <v>43861</v>
      </c>
      <c r="F17053" s="282" t="s">
        <v>1261</v>
      </c>
      <c r="G17053" s="282" t="s">
        <v>2229</v>
      </c>
      <c r="H17053" s="265" t="s">
        <v>2250</v>
      </c>
      <c r="I17053" s="265" t="s">
        <v>135</v>
      </c>
      <c r="J17053" s="265">
        <v>-9.5</v>
      </c>
      <c r="K17053" s="83" t="str">
        <f>IFERROR(IFERROR(VLOOKUP(I17053,'DE-PARA'!B:D,3,0),VLOOKUP(I17053,'DE-PARA'!C:D,2,0)),"NÃO ENCONTRADO")</f>
        <v>Outras Saídas</v>
      </c>
      <c r="L17053" s="50" t="str">
        <f>VLOOKUP(K17053,'Base -Receita-Despesa'!$B:$AS,1,FALSE)</f>
        <v>Outras Saídas</v>
      </c>
    </row>
    <row r="17054" spans="1:12" x14ac:dyDescent="0.3">
      <c r="A17054" s="82" t="str">
        <f t="shared" si="532"/>
        <v>2020</v>
      </c>
      <c r="B17054" s="260" t="s">
        <v>2228</v>
      </c>
      <c r="C17054" s="261" t="s">
        <v>138</v>
      </c>
      <c r="D17054" s="74" t="str">
        <f t="shared" si="533"/>
        <v>jan/2020</v>
      </c>
      <c r="E17054" s="264">
        <v>43861</v>
      </c>
      <c r="F17054" s="282" t="s">
        <v>1261</v>
      </c>
      <c r="G17054" s="282" t="s">
        <v>2229</v>
      </c>
      <c r="H17054" s="265" t="s">
        <v>2250</v>
      </c>
      <c r="I17054" s="265" t="s">
        <v>135</v>
      </c>
      <c r="J17054" s="265">
        <v>-9.5</v>
      </c>
      <c r="K17054" s="83" t="str">
        <f>IFERROR(IFERROR(VLOOKUP(I17054,'DE-PARA'!B:D,3,0),VLOOKUP(I17054,'DE-PARA'!C:D,2,0)),"NÃO ENCONTRADO")</f>
        <v>Outras Saídas</v>
      </c>
      <c r="L17054" s="50" t="str">
        <f>VLOOKUP(K17054,'Base -Receita-Despesa'!$B:$AS,1,FALSE)</f>
        <v>Outras Saídas</v>
      </c>
    </row>
    <row r="17055" spans="1:12" x14ac:dyDescent="0.3">
      <c r="A17055" s="82" t="str">
        <f t="shared" si="532"/>
        <v>2020</v>
      </c>
      <c r="B17055" s="260" t="s">
        <v>2228</v>
      </c>
      <c r="C17055" s="261" t="s">
        <v>138</v>
      </c>
      <c r="D17055" s="74" t="str">
        <f t="shared" si="533"/>
        <v>jan/2020</v>
      </c>
      <c r="E17055" s="264">
        <v>43861</v>
      </c>
      <c r="F17055" s="282" t="s">
        <v>1261</v>
      </c>
      <c r="G17055" s="282" t="s">
        <v>2229</v>
      </c>
      <c r="H17055" s="265" t="s">
        <v>2250</v>
      </c>
      <c r="I17055" s="265" t="s">
        <v>135</v>
      </c>
      <c r="J17055" s="265">
        <v>-9.5</v>
      </c>
      <c r="K17055" s="83" t="str">
        <f>IFERROR(IFERROR(VLOOKUP(I17055,'DE-PARA'!B:D,3,0),VLOOKUP(I17055,'DE-PARA'!C:D,2,0)),"NÃO ENCONTRADO")</f>
        <v>Outras Saídas</v>
      </c>
      <c r="L17055" s="50" t="str">
        <f>VLOOKUP(K17055,'Base -Receita-Despesa'!$B:$AS,1,FALSE)</f>
        <v>Outras Saídas</v>
      </c>
    </row>
    <row r="17056" spans="1:12" x14ac:dyDescent="0.3">
      <c r="A17056" s="82" t="str">
        <f t="shared" si="532"/>
        <v>2020</v>
      </c>
      <c r="B17056" s="260" t="s">
        <v>2228</v>
      </c>
      <c r="C17056" s="261" t="s">
        <v>138</v>
      </c>
      <c r="D17056" s="74" t="str">
        <f t="shared" si="533"/>
        <v>jan/2020</v>
      </c>
      <c r="E17056" s="264">
        <v>43861</v>
      </c>
      <c r="F17056" s="282" t="s">
        <v>1261</v>
      </c>
      <c r="G17056" s="282" t="s">
        <v>2229</v>
      </c>
      <c r="H17056" s="265" t="s">
        <v>2250</v>
      </c>
      <c r="I17056" s="265" t="s">
        <v>135</v>
      </c>
      <c r="J17056" s="265">
        <v>-9.5</v>
      </c>
      <c r="K17056" s="83" t="str">
        <f>IFERROR(IFERROR(VLOOKUP(I17056,'DE-PARA'!B:D,3,0),VLOOKUP(I17056,'DE-PARA'!C:D,2,0)),"NÃO ENCONTRADO")</f>
        <v>Outras Saídas</v>
      </c>
      <c r="L17056" s="50" t="str">
        <f>VLOOKUP(K17056,'Base -Receita-Despesa'!$B:$AS,1,FALSE)</f>
        <v>Outras Saídas</v>
      </c>
    </row>
    <row r="17057" spans="1:12" x14ac:dyDescent="0.3">
      <c r="A17057" s="82" t="str">
        <f t="shared" si="532"/>
        <v>2020</v>
      </c>
      <c r="B17057" s="260" t="s">
        <v>2228</v>
      </c>
      <c r="C17057" s="261" t="s">
        <v>138</v>
      </c>
      <c r="D17057" s="74" t="str">
        <f t="shared" si="533"/>
        <v>jan/2020</v>
      </c>
      <c r="E17057" s="264">
        <v>43861</v>
      </c>
      <c r="F17057" s="282" t="s">
        <v>1261</v>
      </c>
      <c r="G17057" s="282" t="s">
        <v>2229</v>
      </c>
      <c r="H17057" s="265" t="s">
        <v>2250</v>
      </c>
      <c r="I17057" s="265" t="s">
        <v>135</v>
      </c>
      <c r="J17057" s="265">
        <v>-9.5</v>
      </c>
      <c r="K17057" s="83" t="str">
        <f>IFERROR(IFERROR(VLOOKUP(I17057,'DE-PARA'!B:D,3,0),VLOOKUP(I17057,'DE-PARA'!C:D,2,0)),"NÃO ENCONTRADO")</f>
        <v>Outras Saídas</v>
      </c>
      <c r="L17057" s="50" t="str">
        <f>VLOOKUP(K17057,'Base -Receita-Despesa'!$B:$AS,1,FALSE)</f>
        <v>Outras Saídas</v>
      </c>
    </row>
    <row r="17058" spans="1:12" x14ac:dyDescent="0.3">
      <c r="A17058" s="82" t="str">
        <f t="shared" si="532"/>
        <v>2020</v>
      </c>
      <c r="B17058" s="260" t="s">
        <v>2228</v>
      </c>
      <c r="C17058" s="261" t="s">
        <v>138</v>
      </c>
      <c r="D17058" s="74" t="str">
        <f t="shared" si="533"/>
        <v>jan/2020</v>
      </c>
      <c r="E17058" s="264">
        <v>43861</v>
      </c>
      <c r="F17058" s="282">
        <v>854</v>
      </c>
      <c r="G17058" s="282" t="s">
        <v>2229</v>
      </c>
      <c r="H17058" s="265" t="s">
        <v>5176</v>
      </c>
      <c r="I17058" s="265" t="s">
        <v>157</v>
      </c>
      <c r="J17058" s="266">
        <v>1860</v>
      </c>
      <c r="K17058" s="83" t="str">
        <f>IFERROR(IFERROR(VLOOKUP(I17058,'DE-PARA'!B:D,3,0),VLOOKUP(I17058,'DE-PARA'!C:D,2,0)),"NÃO ENCONTRADO")</f>
        <v>Materiais</v>
      </c>
      <c r="L17058" s="50" t="str">
        <f>VLOOKUP(K17058,'Base -Receita-Despesa'!$B:$AS,1,FALSE)</f>
        <v>Materiais</v>
      </c>
    </row>
    <row r="17059" spans="1:12" x14ac:dyDescent="0.3">
      <c r="A17059" s="82" t="str">
        <f t="shared" si="532"/>
        <v>2020</v>
      </c>
      <c r="B17059" s="260" t="s">
        <v>2228</v>
      </c>
      <c r="C17059" s="261" t="s">
        <v>138</v>
      </c>
      <c r="D17059" s="74" t="str">
        <f t="shared" si="533"/>
        <v>jan/2020</v>
      </c>
      <c r="E17059" s="264">
        <v>43861</v>
      </c>
      <c r="F17059" s="282" t="s">
        <v>1070</v>
      </c>
      <c r="G17059" s="282" t="s">
        <v>2229</v>
      </c>
      <c r="H17059" s="265" t="s">
        <v>1071</v>
      </c>
      <c r="I17059" s="265" t="s">
        <v>2237</v>
      </c>
      <c r="J17059" s="266">
        <v>118143.88</v>
      </c>
      <c r="K17059" s="83" t="str">
        <f>IFERROR(IFERROR(VLOOKUP(I17059,'DE-PARA'!B:D,3,0),VLOOKUP(I17059,'DE-PARA'!C:D,2,0)),"NÃO ENCONTRADO")</f>
        <v>Entrada Conta Aplicação (+)</v>
      </c>
      <c r="L17059" s="50" t="str">
        <f>VLOOKUP(K17059,'Base -Receita-Despesa'!$B:$AS,1,FALSE)</f>
        <v>ENTRADA CONTA APLICAÇÃO (+)</v>
      </c>
    </row>
    <row r="17060" spans="1:12" x14ac:dyDescent="0.3">
      <c r="A17060" s="82" t="str">
        <f t="shared" si="532"/>
        <v>2020</v>
      </c>
      <c r="B17060" s="260" t="s">
        <v>2240</v>
      </c>
      <c r="C17060" s="261" t="s">
        <v>138</v>
      </c>
      <c r="D17060" s="74" t="str">
        <f t="shared" si="533"/>
        <v>jan/2020</v>
      </c>
      <c r="E17060" s="264">
        <v>43861</v>
      </c>
      <c r="F17060" s="282" t="s">
        <v>5180</v>
      </c>
      <c r="G17060" s="282" t="s">
        <v>2229</v>
      </c>
      <c r="H17060" s="265" t="s">
        <v>5181</v>
      </c>
      <c r="I17060" s="265" t="s">
        <v>2171</v>
      </c>
      <c r="J17060" s="265">
        <v>41.59</v>
      </c>
      <c r="K17060" s="83" t="str">
        <f>IFERROR(IFERROR(VLOOKUP(I17060,'DE-PARA'!B:D,3,0),VLOOKUP(I17060,'DE-PARA'!C:D,2,0)),"NÃO ENCONTRADO")</f>
        <v>Rendimentos sobre Aplicações Financeiras</v>
      </c>
      <c r="L17060" s="50" t="str">
        <f>VLOOKUP(K17060,'Base -Receita-Despesa'!$B:$AS,1,FALSE)</f>
        <v>Rendimentos sobre Aplicações Financeiras</v>
      </c>
    </row>
    <row r="17061" spans="1:12" x14ac:dyDescent="0.3">
      <c r="A17061" s="82" t="str">
        <f t="shared" si="532"/>
        <v>2020</v>
      </c>
      <c r="B17061" s="260" t="s">
        <v>2228</v>
      </c>
      <c r="C17061" s="261" t="s">
        <v>138</v>
      </c>
      <c r="D17061" s="74" t="str">
        <f t="shared" si="533"/>
        <v>jan/2020</v>
      </c>
      <c r="E17061" s="264">
        <v>43861</v>
      </c>
      <c r="F17061" s="282" t="s">
        <v>5180</v>
      </c>
      <c r="G17061" s="282" t="s">
        <v>2229</v>
      </c>
      <c r="H17061" s="265" t="s">
        <v>5181</v>
      </c>
      <c r="I17061" s="265" t="s">
        <v>2171</v>
      </c>
      <c r="J17061" s="265">
        <v>410.75</v>
      </c>
      <c r="K17061" s="83" t="str">
        <f>IFERROR(IFERROR(VLOOKUP(I17061,'DE-PARA'!B:D,3,0),VLOOKUP(I17061,'DE-PARA'!C:D,2,0)),"NÃO ENCONTRADO")</f>
        <v>Rendimentos sobre Aplicações Financeiras</v>
      </c>
      <c r="L17061" s="50" t="str">
        <f>VLOOKUP(K17061,'Base -Receita-Despesa'!$B:$AS,1,FALSE)</f>
        <v>Rendimentos sobre Aplicações Financeiras</v>
      </c>
    </row>
  </sheetData>
  <autoFilter ref="B3:L3" xr:uid="{00000000-0001-0000-0400-000000000000}">
    <sortState xmlns:xlrd2="http://schemas.microsoft.com/office/spreadsheetml/2017/richdata2" ref="B4:L21329">
      <sortCondition ref="E3"/>
    </sortState>
  </autoFilter>
  <conditionalFormatting sqref="K4:K17061">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 ref="P16675" r:id="rId33" xr:uid="{00000000-0004-0000-0400-000020000000}"/>
  </hyperlinks>
  <pageMargins left="0.25" right="0.25" top="0.75" bottom="0.75" header="0.3" footer="0.3"/>
  <pageSetup paperSize="9" scale="55" fitToHeight="0" orientation="landscape" r:id="rId34"/>
  <drawing r:id="rId35"/>
  <legacyDrawing r:id="rId36"/>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376" t="s">
        <v>38</v>
      </c>
    </row>
    <row r="4" spans="2:10" ht="12" x14ac:dyDescent="0.3">
      <c r="B4" s="87"/>
      <c r="C4" s="87"/>
      <c r="D4" s="88"/>
      <c r="J4" s="376"/>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4726</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BA3" activePane="bottomRight" state="frozen"/>
      <selection pane="topRight" activeCell="E1" sqref="E1"/>
      <selection pane="bottomLeft" activeCell="A3" sqref="A3"/>
      <selection pane="bottomRight" activeCell="BA13" sqref="BA13"/>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5089</v>
      </c>
      <c r="D2" s="107" t="s">
        <v>3810</v>
      </c>
      <c r="E2" s="108">
        <v>42370</v>
      </c>
      <c r="F2" s="108">
        <v>42401</v>
      </c>
      <c r="G2" s="108">
        <v>42430</v>
      </c>
      <c r="H2" s="108">
        <v>42461</v>
      </c>
      <c r="I2" s="108">
        <v>42491</v>
      </c>
      <c r="J2" s="108">
        <v>42522</v>
      </c>
      <c r="K2" s="108">
        <v>42552</v>
      </c>
      <c r="L2" s="108">
        <v>42583</v>
      </c>
      <c r="M2" s="108">
        <v>42614</v>
      </c>
      <c r="N2" s="108">
        <v>42644</v>
      </c>
      <c r="O2" s="108">
        <v>42675</v>
      </c>
      <c r="P2" s="300">
        <v>42705</v>
      </c>
      <c r="Q2" s="295">
        <v>42736</v>
      </c>
      <c r="R2" s="108">
        <v>42767</v>
      </c>
      <c r="S2" s="108">
        <v>42795</v>
      </c>
      <c r="T2" s="108">
        <v>42826</v>
      </c>
      <c r="U2" s="108">
        <v>42856</v>
      </c>
      <c r="V2" s="108">
        <v>42887</v>
      </c>
      <c r="W2" s="108">
        <v>42917</v>
      </c>
      <c r="X2" s="108">
        <v>42948</v>
      </c>
      <c r="Y2" s="108">
        <v>42979</v>
      </c>
      <c r="Z2" s="108">
        <v>43009</v>
      </c>
      <c r="AA2" s="108">
        <v>43040</v>
      </c>
      <c r="AB2" s="291">
        <v>43070</v>
      </c>
      <c r="AC2" s="295">
        <v>43101</v>
      </c>
      <c r="AD2" s="108">
        <v>43132</v>
      </c>
      <c r="AE2" s="108">
        <v>43160</v>
      </c>
      <c r="AF2" s="108">
        <v>43191</v>
      </c>
      <c r="AG2" s="108">
        <v>43221</v>
      </c>
      <c r="AH2" s="108">
        <v>43252</v>
      </c>
      <c r="AI2" s="108">
        <v>43282</v>
      </c>
      <c r="AJ2" s="108">
        <v>43313</v>
      </c>
      <c r="AK2" s="108">
        <v>43344</v>
      </c>
      <c r="AL2" s="108">
        <v>43374</v>
      </c>
      <c r="AM2" s="108">
        <v>43405</v>
      </c>
      <c r="AN2" s="291">
        <v>43435</v>
      </c>
      <c r="AO2" s="308">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91">
        <f t="shared" si="0"/>
        <v>43800</v>
      </c>
      <c r="BA2" s="295">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91">
        <f t="shared" si="0"/>
        <v>44166</v>
      </c>
      <c r="BM2" s="295">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70" t="s">
        <v>3811</v>
      </c>
      <c r="C3" s="373" t="s">
        <v>2240</v>
      </c>
      <c r="D3" s="110" t="s">
        <v>3812</v>
      </c>
      <c r="E3" s="111">
        <v>50</v>
      </c>
      <c r="F3" s="111">
        <v>24.7</v>
      </c>
      <c r="G3" s="111">
        <v>291.51</v>
      </c>
      <c r="H3" s="111">
        <v>199774.45</v>
      </c>
      <c r="I3" s="111">
        <v>11430.64</v>
      </c>
      <c r="J3" s="111">
        <v>215.61</v>
      </c>
      <c r="K3" s="111">
        <v>190.31</v>
      </c>
      <c r="L3" s="111">
        <v>165.01</v>
      </c>
      <c r="M3" s="111">
        <v>24.7</v>
      </c>
      <c r="N3" s="111">
        <v>1.05</v>
      </c>
      <c r="O3" s="111">
        <v>11463.08</v>
      </c>
      <c r="P3" s="301">
        <v>213.87</v>
      </c>
      <c r="Q3" s="296">
        <v>0</v>
      </c>
      <c r="R3" s="111">
        <f>Q4</f>
        <v>391868.68</v>
      </c>
      <c r="S3" s="111">
        <v>318173.42</v>
      </c>
      <c r="T3" s="111">
        <v>580189.96</v>
      </c>
      <c r="U3" s="111">
        <v>47694.48</v>
      </c>
      <c r="V3" s="111">
        <v>2424.48</v>
      </c>
      <c r="W3" s="341">
        <v>10127.629999999999</v>
      </c>
      <c r="X3" s="111">
        <v>401.75</v>
      </c>
      <c r="Y3" s="111">
        <v>309.17</v>
      </c>
      <c r="Z3" s="111">
        <v>291655.92</v>
      </c>
      <c r="AA3" s="111">
        <v>0</v>
      </c>
      <c r="AB3" s="292">
        <v>822173.01</v>
      </c>
      <c r="AC3" s="296">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BX3" si="2">AO10</f>
        <v>59393.04</v>
      </c>
      <c r="AQ3" s="111">
        <f t="shared" si="2"/>
        <v>35.880000000000003</v>
      </c>
      <c r="AR3" s="111">
        <f t="shared" si="2"/>
        <v>0</v>
      </c>
      <c r="AS3" s="111">
        <f t="shared" si="2"/>
        <v>556961.01</v>
      </c>
      <c r="AT3" s="111">
        <f t="shared" si="2"/>
        <v>1127598.75</v>
      </c>
      <c r="AU3" s="111">
        <f t="shared" si="2"/>
        <v>295.56</v>
      </c>
      <c r="AV3" s="111">
        <f t="shared" si="2"/>
        <v>0</v>
      </c>
      <c r="AW3" s="111">
        <f t="shared" si="2"/>
        <v>20210.87</v>
      </c>
      <c r="AX3" s="111">
        <f t="shared" si="2"/>
        <v>0</v>
      </c>
      <c r="AY3" s="292">
        <f t="shared" si="2"/>
        <v>497501.75</v>
      </c>
      <c r="AZ3" s="111">
        <f t="shared" si="2"/>
        <v>1322162.8500000001</v>
      </c>
      <c r="BA3" s="111">
        <f t="shared" si="2"/>
        <v>206.3</v>
      </c>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71"/>
      <c r="C4" s="373"/>
      <c r="D4" s="110" t="s">
        <v>3813</v>
      </c>
      <c r="E4" s="111">
        <v>24.7</v>
      </c>
      <c r="F4" s="111">
        <v>291.51</v>
      </c>
      <c r="G4" s="111">
        <v>199774.45</v>
      </c>
      <c r="H4" s="111">
        <v>11430.64</v>
      </c>
      <c r="I4" s="111">
        <v>215.61</v>
      </c>
      <c r="J4" s="111">
        <v>190.31</v>
      </c>
      <c r="K4" s="111">
        <v>165.01</v>
      </c>
      <c r="L4" s="111">
        <v>24.7</v>
      </c>
      <c r="M4" s="111">
        <v>1.05</v>
      </c>
      <c r="N4" s="111">
        <v>11463.08</v>
      </c>
      <c r="O4" s="111">
        <v>213.87</v>
      </c>
      <c r="P4" s="301">
        <v>0</v>
      </c>
      <c r="Q4" s="296">
        <v>391868.68</v>
      </c>
      <c r="R4" s="111">
        <v>318173.42</v>
      </c>
      <c r="S4" s="111">
        <v>580189.96</v>
      </c>
      <c r="T4" s="111">
        <v>47694.48</v>
      </c>
      <c r="U4" s="111">
        <v>2424.48</v>
      </c>
      <c r="V4" s="341">
        <v>10127.629999999999</v>
      </c>
      <c r="W4" s="111">
        <v>401.75</v>
      </c>
      <c r="X4" s="111">
        <v>309.17</v>
      </c>
      <c r="Y4" s="111">
        <v>291655.92</v>
      </c>
      <c r="Z4" s="111">
        <v>0</v>
      </c>
      <c r="AA4" s="111">
        <v>822173.01</v>
      </c>
      <c r="AB4" s="292">
        <v>2806425.85</v>
      </c>
      <c r="AC4" s="296">
        <v>0</v>
      </c>
      <c r="AD4" s="111">
        <v>0</v>
      </c>
      <c r="AE4" s="111">
        <v>0</v>
      </c>
      <c r="AF4" s="331">
        <v>0</v>
      </c>
      <c r="AG4" s="111">
        <v>0</v>
      </c>
      <c r="AH4" s="111">
        <v>0</v>
      </c>
      <c r="AI4" s="111">
        <v>0</v>
      </c>
      <c r="AJ4" s="111">
        <v>0</v>
      </c>
      <c r="AK4" s="111">
        <v>300000</v>
      </c>
      <c r="AL4" s="111">
        <v>0</v>
      </c>
      <c r="AM4" s="111">
        <v>1284.6600000000001</v>
      </c>
      <c r="AN4" s="305">
        <v>0.94</v>
      </c>
      <c r="AO4" s="111">
        <v>59393.04</v>
      </c>
      <c r="AP4" s="111" t="s">
        <v>5086</v>
      </c>
      <c r="AQ4" s="111" t="s">
        <v>5086</v>
      </c>
      <c r="AR4" s="111">
        <v>56945.81</v>
      </c>
      <c r="AS4" s="111">
        <v>1127594.2</v>
      </c>
      <c r="AT4" s="111" t="s">
        <v>5086</v>
      </c>
      <c r="AU4" s="111" t="s">
        <v>5086</v>
      </c>
      <c r="AV4" s="111" t="s">
        <v>5086</v>
      </c>
      <c r="AW4" s="111" t="s">
        <v>5086</v>
      </c>
      <c r="AX4" s="111" t="s">
        <v>5086</v>
      </c>
      <c r="AY4" s="292">
        <v>0</v>
      </c>
      <c r="AZ4" s="111">
        <v>0</v>
      </c>
      <c r="BA4" s="111" t="s">
        <v>5087</v>
      </c>
      <c r="BB4" s="292"/>
      <c r="BC4" s="174"/>
      <c r="BD4" s="174"/>
      <c r="BE4" s="174"/>
      <c r="BF4" s="174"/>
      <c r="BG4" s="174"/>
      <c r="BH4" s="174"/>
      <c r="BI4" s="174"/>
      <c r="BJ4" s="174"/>
      <c r="BK4" s="174"/>
      <c r="BL4" s="111"/>
      <c r="BM4" s="111"/>
      <c r="BN4" s="292"/>
      <c r="BO4" s="111"/>
      <c r="BP4" s="111"/>
      <c r="BQ4" s="111"/>
      <c r="BR4" s="111"/>
      <c r="BS4" s="111"/>
      <c r="BT4" s="111"/>
      <c r="BU4" s="111"/>
      <c r="BV4" s="111"/>
      <c r="BW4" s="111"/>
      <c r="BX4" s="111"/>
    </row>
    <row r="5" spans="2:76" ht="13.5" customHeight="1" x14ac:dyDescent="0.3">
      <c r="B5" s="371"/>
      <c r="C5" s="373" t="s">
        <v>2228</v>
      </c>
      <c r="D5" s="110" t="s">
        <v>3812</v>
      </c>
      <c r="E5" s="111">
        <v>50</v>
      </c>
      <c r="F5" s="111">
        <v>50</v>
      </c>
      <c r="G5" s="111">
        <v>50</v>
      </c>
      <c r="H5" s="111">
        <v>77875.78</v>
      </c>
      <c r="I5" s="111">
        <v>91326.14</v>
      </c>
      <c r="J5" s="111">
        <v>243007.75</v>
      </c>
      <c r="K5" s="111">
        <v>50</v>
      </c>
      <c r="L5" s="111">
        <v>50</v>
      </c>
      <c r="M5" s="111">
        <v>50</v>
      </c>
      <c r="N5" s="111">
        <v>50</v>
      </c>
      <c r="O5" s="111">
        <v>38035.85</v>
      </c>
      <c r="P5" s="301">
        <v>50</v>
      </c>
      <c r="Q5" s="296">
        <v>0</v>
      </c>
      <c r="R5" s="111">
        <v>50</v>
      </c>
      <c r="S5" s="111">
        <v>50</v>
      </c>
      <c r="T5" s="111">
        <v>5868.53</v>
      </c>
      <c r="U5" s="111">
        <v>118095.1</v>
      </c>
      <c r="V5" s="111">
        <v>32406.81</v>
      </c>
      <c r="W5" s="342">
        <v>53693.26</v>
      </c>
      <c r="X5" s="111">
        <v>9266.33</v>
      </c>
      <c r="Y5" s="111">
        <v>12665.76</v>
      </c>
      <c r="Z5" s="111">
        <v>0</v>
      </c>
      <c r="AA5" s="111">
        <v>0</v>
      </c>
      <c r="AB5" s="292">
        <v>0</v>
      </c>
      <c r="AC5" s="296">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92"/>
      <c r="AZ5" s="111"/>
      <c r="BA5" s="111"/>
      <c r="BB5" s="292"/>
      <c r="BC5" s="111"/>
      <c r="BD5" s="111"/>
      <c r="BE5" s="111"/>
      <c r="BF5" s="111"/>
      <c r="BG5" s="111"/>
      <c r="BH5" s="111"/>
      <c r="BI5" s="111"/>
      <c r="BJ5" s="111"/>
      <c r="BK5" s="111"/>
      <c r="BL5" s="111"/>
      <c r="BM5" s="111"/>
      <c r="BN5" s="292"/>
      <c r="BO5" s="111"/>
      <c r="BP5" s="111"/>
      <c r="BQ5" s="111"/>
      <c r="BR5" s="111"/>
      <c r="BS5" s="111"/>
      <c r="BT5" s="111"/>
      <c r="BU5" s="111"/>
      <c r="BV5" s="111"/>
      <c r="BW5" s="111"/>
      <c r="BX5" s="111"/>
    </row>
    <row r="6" spans="2:76" ht="13.5" customHeight="1" x14ac:dyDescent="0.3">
      <c r="B6" s="371"/>
      <c r="C6" s="373"/>
      <c r="D6" s="110" t="s">
        <v>3813</v>
      </c>
      <c r="E6" s="111">
        <v>50</v>
      </c>
      <c r="F6" s="111">
        <v>50</v>
      </c>
      <c r="G6" s="111">
        <v>77875.78</v>
      </c>
      <c r="H6" s="111">
        <v>91326.14</v>
      </c>
      <c r="I6" s="111">
        <v>243007.75</v>
      </c>
      <c r="J6" s="111">
        <v>50</v>
      </c>
      <c r="K6" s="111">
        <v>50</v>
      </c>
      <c r="L6" s="111">
        <v>50</v>
      </c>
      <c r="M6" s="111">
        <v>50</v>
      </c>
      <c r="N6" s="111">
        <v>38035.85</v>
      </c>
      <c r="O6" s="111">
        <v>50</v>
      </c>
      <c r="P6" s="301">
        <v>0</v>
      </c>
      <c r="Q6" s="296">
        <v>50</v>
      </c>
      <c r="R6" s="111">
        <v>50</v>
      </c>
      <c r="S6" s="111">
        <v>5868.53</v>
      </c>
      <c r="T6" s="111">
        <v>118095.1</v>
      </c>
      <c r="U6" s="111">
        <v>32406.81</v>
      </c>
      <c r="V6" s="342">
        <v>53693.26</v>
      </c>
      <c r="W6" s="111">
        <v>9266.33</v>
      </c>
      <c r="X6" s="111">
        <v>12665.76</v>
      </c>
      <c r="Y6" s="111">
        <v>0</v>
      </c>
      <c r="Z6" s="111">
        <v>0</v>
      </c>
      <c r="AA6" s="111">
        <v>0</v>
      </c>
      <c r="AB6" s="292">
        <v>0</v>
      </c>
      <c r="AC6" s="296">
        <v>0</v>
      </c>
      <c r="AD6" s="111">
        <v>0</v>
      </c>
      <c r="AE6" s="111">
        <v>0</v>
      </c>
      <c r="AF6" s="331">
        <v>499177.1</v>
      </c>
      <c r="AG6" s="111">
        <v>0</v>
      </c>
      <c r="AH6" s="111">
        <v>0</v>
      </c>
      <c r="AI6" s="111">
        <v>0</v>
      </c>
      <c r="AJ6" s="111">
        <v>0</v>
      </c>
      <c r="AK6" s="111">
        <v>9866.39</v>
      </c>
      <c r="AL6" s="111">
        <v>34702.74</v>
      </c>
      <c r="AM6" s="111">
        <v>499539.88</v>
      </c>
      <c r="AN6" s="305">
        <v>0</v>
      </c>
      <c r="AO6" s="111" t="s">
        <v>5087</v>
      </c>
      <c r="AP6" s="111">
        <v>35.880000000000003</v>
      </c>
      <c r="AQ6" s="111" t="s">
        <v>5086</v>
      </c>
      <c r="AR6" s="111">
        <v>500015.2</v>
      </c>
      <c r="AS6" s="111">
        <v>4.55</v>
      </c>
      <c r="AT6" s="111">
        <v>295.56</v>
      </c>
      <c r="AU6" s="111" t="s">
        <v>5086</v>
      </c>
      <c r="AV6" s="111">
        <v>20210.87</v>
      </c>
      <c r="AW6" s="111" t="s">
        <v>5086</v>
      </c>
      <c r="AX6" s="111">
        <v>497501.75</v>
      </c>
      <c r="AY6" s="292">
        <v>1322162.8500000001</v>
      </c>
      <c r="AZ6" s="111">
        <v>206.3</v>
      </c>
      <c r="BA6" s="111" t="s">
        <v>5087</v>
      </c>
      <c r="BB6" s="292"/>
      <c r="BC6" s="174"/>
      <c r="BD6" s="174"/>
      <c r="BE6" s="174"/>
      <c r="BF6" s="174"/>
      <c r="BG6" s="174"/>
      <c r="BH6" s="174"/>
      <c r="BI6" s="174"/>
      <c r="BJ6" s="174"/>
      <c r="BK6" s="174"/>
      <c r="BL6" s="111"/>
      <c r="BM6" s="111"/>
      <c r="BN6" s="292"/>
      <c r="BO6" s="111"/>
      <c r="BP6" s="111"/>
      <c r="BQ6" s="111"/>
      <c r="BR6" s="111"/>
      <c r="BS6" s="111"/>
      <c r="BT6" s="111"/>
      <c r="BU6" s="111"/>
      <c r="BV6" s="111"/>
      <c r="BW6" s="111"/>
      <c r="BX6" s="111"/>
    </row>
    <row r="7" spans="2:76" ht="13.5" customHeight="1" x14ac:dyDescent="0.3">
      <c r="B7" s="371"/>
      <c r="C7" s="373" t="s">
        <v>2339</v>
      </c>
      <c r="D7" s="110" t="s">
        <v>3812</v>
      </c>
      <c r="E7" s="111">
        <v>50</v>
      </c>
      <c r="F7" s="111">
        <v>24.7</v>
      </c>
      <c r="G7" s="111">
        <v>50</v>
      </c>
      <c r="H7" s="111">
        <v>50</v>
      </c>
      <c r="I7" s="111">
        <v>24.7</v>
      </c>
      <c r="J7" s="111">
        <v>50</v>
      </c>
      <c r="K7" s="111">
        <v>24.7</v>
      </c>
      <c r="L7" s="111">
        <v>24.7</v>
      </c>
      <c r="M7" s="111">
        <v>24.7</v>
      </c>
      <c r="N7" s="111">
        <v>24.7</v>
      </c>
      <c r="O7" s="111">
        <v>24.7</v>
      </c>
      <c r="P7" s="301">
        <v>24.7</v>
      </c>
      <c r="Q7" s="296">
        <v>24.7</v>
      </c>
      <c r="R7" s="111">
        <v>24.7</v>
      </c>
      <c r="S7" s="111">
        <v>24.7</v>
      </c>
      <c r="T7" s="111">
        <v>24.7</v>
      </c>
      <c r="U7" s="111">
        <v>24.7</v>
      </c>
      <c r="V7" s="111">
        <v>24.7</v>
      </c>
      <c r="W7" s="111">
        <v>24.7</v>
      </c>
      <c r="X7" s="111">
        <v>0</v>
      </c>
      <c r="Y7" s="111">
        <v>0</v>
      </c>
      <c r="Z7" s="111">
        <v>0</v>
      </c>
      <c r="AA7" s="111">
        <v>0</v>
      </c>
      <c r="AB7" s="292">
        <v>0</v>
      </c>
      <c r="AC7" s="296">
        <v>0</v>
      </c>
      <c r="AD7" s="111">
        <v>0</v>
      </c>
      <c r="AE7" s="111">
        <v>0</v>
      </c>
      <c r="AF7" s="111">
        <v>0</v>
      </c>
      <c r="AG7" s="111">
        <v>0</v>
      </c>
      <c r="AH7" s="111">
        <v>0</v>
      </c>
      <c r="AI7" s="111">
        <v>0</v>
      </c>
      <c r="AJ7" s="111">
        <v>0</v>
      </c>
      <c r="AK7" s="111">
        <v>0</v>
      </c>
      <c r="AL7" s="111">
        <v>0</v>
      </c>
      <c r="AM7" s="111">
        <v>0</v>
      </c>
      <c r="AN7" s="305">
        <v>0</v>
      </c>
      <c r="AO7" s="111"/>
      <c r="AP7" s="111"/>
      <c r="AQ7" s="111"/>
      <c r="AR7" s="111"/>
      <c r="AS7" s="111"/>
      <c r="AT7" s="111"/>
      <c r="AU7" s="111"/>
      <c r="AV7" s="111"/>
      <c r="AW7" s="111"/>
      <c r="AX7" s="111"/>
      <c r="AY7" s="292"/>
      <c r="AZ7" s="111"/>
      <c r="BA7" s="111"/>
      <c r="BB7" s="292"/>
      <c r="BC7" s="111"/>
      <c r="BD7" s="111"/>
      <c r="BE7" s="111"/>
      <c r="BF7" s="111"/>
      <c r="BG7" s="111"/>
      <c r="BH7" s="111"/>
      <c r="BI7" s="111"/>
      <c r="BJ7" s="111"/>
      <c r="BK7" s="111"/>
      <c r="BL7" s="111"/>
      <c r="BM7" s="111"/>
      <c r="BN7" s="292"/>
      <c r="BO7" s="111"/>
      <c r="BP7" s="111"/>
      <c r="BQ7" s="111"/>
      <c r="BR7" s="111"/>
      <c r="BS7" s="111"/>
      <c r="BT7" s="111"/>
      <c r="BU7" s="111"/>
      <c r="BV7" s="111"/>
      <c r="BW7" s="111"/>
      <c r="BX7" s="111"/>
    </row>
    <row r="8" spans="2:76" ht="13.5" customHeight="1" x14ac:dyDescent="0.3">
      <c r="B8" s="372"/>
      <c r="C8" s="373"/>
      <c r="D8" s="110" t="s">
        <v>3813</v>
      </c>
      <c r="E8" s="111">
        <v>24.7</v>
      </c>
      <c r="F8" s="111">
        <v>50</v>
      </c>
      <c r="G8" s="111">
        <v>50</v>
      </c>
      <c r="H8" s="111">
        <v>24.7</v>
      </c>
      <c r="I8" s="111">
        <v>50</v>
      </c>
      <c r="J8" s="111">
        <v>24.7</v>
      </c>
      <c r="K8" s="111">
        <v>24.7</v>
      </c>
      <c r="L8" s="111">
        <v>24.7</v>
      </c>
      <c r="M8" s="111">
        <v>24.7</v>
      </c>
      <c r="N8" s="111">
        <v>24.7</v>
      </c>
      <c r="O8" s="111">
        <v>24.7</v>
      </c>
      <c r="P8" s="301">
        <v>24.7</v>
      </c>
      <c r="Q8" s="296">
        <v>24.7</v>
      </c>
      <c r="R8" s="111">
        <v>24.7</v>
      </c>
      <c r="S8" s="111">
        <v>24.7</v>
      </c>
      <c r="T8" s="111">
        <v>24.7</v>
      </c>
      <c r="U8" s="111">
        <v>24.7</v>
      </c>
      <c r="V8" s="111">
        <v>24.7</v>
      </c>
      <c r="W8" s="111">
        <v>0</v>
      </c>
      <c r="X8" s="111">
        <v>0</v>
      </c>
      <c r="Y8" s="111">
        <v>0</v>
      </c>
      <c r="Z8" s="111">
        <v>0</v>
      </c>
      <c r="AA8" s="111">
        <v>0</v>
      </c>
      <c r="AB8" s="292">
        <v>0</v>
      </c>
      <c r="AC8" s="296">
        <v>0</v>
      </c>
      <c r="AD8" s="111">
        <v>0</v>
      </c>
      <c r="AE8" s="111">
        <v>0</v>
      </c>
      <c r="AF8" s="331">
        <v>0</v>
      </c>
      <c r="AG8" s="111">
        <v>0</v>
      </c>
      <c r="AH8" s="111">
        <v>0</v>
      </c>
      <c r="AI8" s="111">
        <v>0</v>
      </c>
      <c r="AJ8" s="111">
        <v>0</v>
      </c>
      <c r="AK8" s="111">
        <v>0</v>
      </c>
      <c r="AL8" s="111">
        <v>0</v>
      </c>
      <c r="AM8" s="111">
        <v>0</v>
      </c>
      <c r="AN8" s="305">
        <v>0</v>
      </c>
      <c r="AO8" s="111" t="s">
        <v>5087</v>
      </c>
      <c r="AP8" s="111" t="s">
        <v>5086</v>
      </c>
      <c r="AQ8" s="111" t="s">
        <v>5086</v>
      </c>
      <c r="AR8" s="111" t="s">
        <v>5086</v>
      </c>
      <c r="AS8" s="111" t="s">
        <v>5086</v>
      </c>
      <c r="AT8" s="111" t="s">
        <v>5086</v>
      </c>
      <c r="AU8" s="111" t="s">
        <v>5086</v>
      </c>
      <c r="AV8" s="111" t="s">
        <v>5086</v>
      </c>
      <c r="AW8" s="111" t="s">
        <v>5086</v>
      </c>
      <c r="AX8" s="111">
        <v>0</v>
      </c>
      <c r="AY8" s="292">
        <v>0</v>
      </c>
      <c r="AZ8" s="111">
        <v>0</v>
      </c>
      <c r="BA8" s="111">
        <v>0</v>
      </c>
      <c r="BB8" s="292"/>
      <c r="BC8" s="111"/>
      <c r="BD8" s="111"/>
      <c r="BE8" s="111"/>
      <c r="BF8" s="111"/>
      <c r="BG8" s="111"/>
      <c r="BH8" s="111"/>
      <c r="BI8" s="111"/>
      <c r="BJ8" s="111"/>
      <c r="BK8" s="111"/>
      <c r="BL8" s="111"/>
      <c r="BM8" s="111"/>
      <c r="BN8" s="292"/>
      <c r="BO8" s="111"/>
      <c r="BP8" s="111"/>
      <c r="BQ8" s="111"/>
      <c r="BR8" s="111"/>
      <c r="BS8" s="111"/>
      <c r="BT8" s="111"/>
      <c r="BU8" s="111"/>
      <c r="BV8" s="111"/>
      <c r="BW8" s="111"/>
      <c r="BX8" s="111"/>
    </row>
    <row r="9" spans="2:76" x14ac:dyDescent="0.3">
      <c r="B9" s="175"/>
      <c r="C9" s="171" t="s">
        <v>3815</v>
      </c>
      <c r="D9" s="107"/>
      <c r="E9" s="309">
        <f t="shared" ref="E9:AJ9" si="4">SUM(E3,E5,E7)</f>
        <v>150</v>
      </c>
      <c r="F9" s="309">
        <f t="shared" si="4"/>
        <v>99.4</v>
      </c>
      <c r="G9" s="309">
        <f t="shared" si="4"/>
        <v>391.51</v>
      </c>
      <c r="H9" s="309">
        <f t="shared" si="4"/>
        <v>277700.23</v>
      </c>
      <c r="I9" s="309">
        <f t="shared" si="4"/>
        <v>102781.48</v>
      </c>
      <c r="J9" s="309">
        <f t="shared" si="4"/>
        <v>243273.36</v>
      </c>
      <c r="K9" s="309">
        <f t="shared" si="4"/>
        <v>265.01</v>
      </c>
      <c r="L9" s="309">
        <f t="shared" si="4"/>
        <v>239.70999999999998</v>
      </c>
      <c r="M9" s="309">
        <f t="shared" si="4"/>
        <v>99.4</v>
      </c>
      <c r="N9" s="309">
        <f t="shared" si="4"/>
        <v>75.75</v>
      </c>
      <c r="O9" s="309">
        <f t="shared" si="4"/>
        <v>49523.63</v>
      </c>
      <c r="P9" s="310">
        <f t="shared" si="4"/>
        <v>288.57</v>
      </c>
      <c r="Q9" s="311">
        <f t="shared" si="4"/>
        <v>24.7</v>
      </c>
      <c r="R9" s="309">
        <f t="shared" si="4"/>
        <v>391943.38</v>
      </c>
      <c r="S9" s="309">
        <f t="shared" si="4"/>
        <v>318248.12</v>
      </c>
      <c r="T9" s="309">
        <f t="shared" si="4"/>
        <v>586083.18999999994</v>
      </c>
      <c r="U9" s="309">
        <f t="shared" si="4"/>
        <v>165814.28000000003</v>
      </c>
      <c r="V9" s="309">
        <f t="shared" si="4"/>
        <v>34855.99</v>
      </c>
      <c r="W9" s="309">
        <f t="shared" si="4"/>
        <v>63845.59</v>
      </c>
      <c r="X9" s="309">
        <f t="shared" si="4"/>
        <v>9668.08</v>
      </c>
      <c r="Y9" s="309">
        <f t="shared" si="4"/>
        <v>12974.93</v>
      </c>
      <c r="Z9" s="309">
        <f t="shared" si="4"/>
        <v>291655.92</v>
      </c>
      <c r="AA9" s="309">
        <f t="shared" si="4"/>
        <v>0</v>
      </c>
      <c r="AB9" s="312">
        <f t="shared" si="4"/>
        <v>822173.01</v>
      </c>
      <c r="AC9" s="311">
        <f t="shared" si="4"/>
        <v>2806425.85</v>
      </c>
      <c r="AD9" s="309">
        <f t="shared" si="4"/>
        <v>0</v>
      </c>
      <c r="AE9" s="309">
        <f t="shared" si="4"/>
        <v>0</v>
      </c>
      <c r="AF9" s="309">
        <f t="shared" si="4"/>
        <v>0</v>
      </c>
      <c r="AG9" s="309">
        <f t="shared" si="4"/>
        <v>499177.1</v>
      </c>
      <c r="AH9" s="309">
        <f t="shared" si="4"/>
        <v>0</v>
      </c>
      <c r="AI9" s="309">
        <f t="shared" si="4"/>
        <v>0</v>
      </c>
      <c r="AJ9" s="309">
        <f t="shared" si="4"/>
        <v>0</v>
      </c>
      <c r="AK9" s="309">
        <f t="shared" ref="AK9:BP9" si="5">SUM(AK3,AK5,AK7)</f>
        <v>0</v>
      </c>
      <c r="AL9" s="309">
        <f t="shared" si="5"/>
        <v>309866.39</v>
      </c>
      <c r="AM9" s="309">
        <f t="shared" si="5"/>
        <v>34702.74</v>
      </c>
      <c r="AN9" s="313">
        <f t="shared" si="5"/>
        <v>500824.54</v>
      </c>
      <c r="AO9" s="309">
        <f t="shared" si="5"/>
        <v>0.94</v>
      </c>
      <c r="AP9" s="309">
        <f t="shared" si="5"/>
        <v>59393.04</v>
      </c>
      <c r="AQ9" s="309">
        <f t="shared" si="5"/>
        <v>35.880000000000003</v>
      </c>
      <c r="AR9" s="309">
        <f t="shared" si="5"/>
        <v>0</v>
      </c>
      <c r="AS9" s="309">
        <f t="shared" si="5"/>
        <v>556961.01</v>
      </c>
      <c r="AT9" s="309">
        <f t="shared" si="5"/>
        <v>1127598.75</v>
      </c>
      <c r="AU9" s="309">
        <f t="shared" si="5"/>
        <v>295.56</v>
      </c>
      <c r="AV9" s="309">
        <f t="shared" si="5"/>
        <v>0</v>
      </c>
      <c r="AW9" s="309">
        <f t="shared" si="5"/>
        <v>20210.87</v>
      </c>
      <c r="AX9" s="309">
        <f t="shared" si="5"/>
        <v>0</v>
      </c>
      <c r="AY9" s="312">
        <f t="shared" si="5"/>
        <v>497501.75</v>
      </c>
      <c r="AZ9" s="309">
        <f t="shared" si="5"/>
        <v>1322162.8500000001</v>
      </c>
      <c r="BA9" s="309">
        <f t="shared" si="5"/>
        <v>206.3</v>
      </c>
      <c r="BB9" s="312">
        <f t="shared" si="5"/>
        <v>0</v>
      </c>
      <c r="BC9" s="309">
        <f t="shared" si="5"/>
        <v>0</v>
      </c>
      <c r="BD9" s="309">
        <f t="shared" si="5"/>
        <v>0</v>
      </c>
      <c r="BE9" s="309">
        <f t="shared" si="5"/>
        <v>0</v>
      </c>
      <c r="BF9" s="309">
        <f t="shared" si="5"/>
        <v>0</v>
      </c>
      <c r="BG9" s="309">
        <f t="shared" si="5"/>
        <v>0</v>
      </c>
      <c r="BH9" s="309">
        <f t="shared" si="5"/>
        <v>0</v>
      </c>
      <c r="BI9" s="309">
        <f t="shared" si="5"/>
        <v>0</v>
      </c>
      <c r="BJ9" s="309">
        <f t="shared" si="5"/>
        <v>0</v>
      </c>
      <c r="BK9" s="309">
        <f t="shared" si="5"/>
        <v>0</v>
      </c>
      <c r="BL9" s="309">
        <f t="shared" si="5"/>
        <v>0</v>
      </c>
      <c r="BM9" s="309">
        <f t="shared" si="5"/>
        <v>0</v>
      </c>
      <c r="BN9" s="312">
        <f t="shared" si="5"/>
        <v>0</v>
      </c>
      <c r="BO9" s="309">
        <f t="shared" si="5"/>
        <v>0</v>
      </c>
      <c r="BP9" s="309">
        <f t="shared" si="5"/>
        <v>0</v>
      </c>
      <c r="BQ9" s="309">
        <f t="shared" ref="BQ9:BX9" si="6">SUM(BQ3,BQ5,BQ7)</f>
        <v>0</v>
      </c>
      <c r="BR9" s="309">
        <f t="shared" si="6"/>
        <v>0</v>
      </c>
      <c r="BS9" s="309">
        <f t="shared" si="6"/>
        <v>0</v>
      </c>
      <c r="BT9" s="309">
        <f t="shared" si="6"/>
        <v>0</v>
      </c>
      <c r="BU9" s="309">
        <f t="shared" si="6"/>
        <v>0</v>
      </c>
      <c r="BV9" s="309">
        <f t="shared" si="6"/>
        <v>0</v>
      </c>
      <c r="BW9" s="309">
        <f t="shared" si="6"/>
        <v>0</v>
      </c>
      <c r="BX9" s="309">
        <f t="shared" si="6"/>
        <v>0</v>
      </c>
    </row>
    <row r="10" spans="2:76" x14ac:dyDescent="0.3">
      <c r="B10" s="175"/>
      <c r="C10" s="171" t="s">
        <v>3816</v>
      </c>
      <c r="D10" s="107"/>
      <c r="E10" s="309">
        <f t="shared" ref="E10:AJ10" si="7">SUM(E4,E6,E8)</f>
        <v>99.4</v>
      </c>
      <c r="F10" s="309">
        <f t="shared" si="7"/>
        <v>391.51</v>
      </c>
      <c r="G10" s="309">
        <f t="shared" si="7"/>
        <v>277700.23</v>
      </c>
      <c r="H10" s="309">
        <f t="shared" si="7"/>
        <v>102781.48</v>
      </c>
      <c r="I10" s="309">
        <f t="shared" si="7"/>
        <v>243273.36</v>
      </c>
      <c r="J10" s="309">
        <f t="shared" si="7"/>
        <v>265.01</v>
      </c>
      <c r="K10" s="309">
        <f t="shared" si="7"/>
        <v>239.70999999999998</v>
      </c>
      <c r="L10" s="309">
        <f t="shared" si="7"/>
        <v>99.4</v>
      </c>
      <c r="M10" s="309">
        <f t="shared" si="7"/>
        <v>75.75</v>
      </c>
      <c r="N10" s="309">
        <f t="shared" si="7"/>
        <v>49523.63</v>
      </c>
      <c r="O10" s="309">
        <f t="shared" si="7"/>
        <v>288.57</v>
      </c>
      <c r="P10" s="310">
        <f t="shared" si="7"/>
        <v>24.7</v>
      </c>
      <c r="Q10" s="311">
        <f t="shared" si="7"/>
        <v>391943.38</v>
      </c>
      <c r="R10" s="309">
        <f t="shared" si="7"/>
        <v>318248.12</v>
      </c>
      <c r="S10" s="309">
        <f t="shared" si="7"/>
        <v>586083.18999999994</v>
      </c>
      <c r="T10" s="309">
        <f t="shared" si="7"/>
        <v>165814.28000000003</v>
      </c>
      <c r="U10" s="309">
        <f t="shared" si="7"/>
        <v>34855.99</v>
      </c>
      <c r="V10" s="309">
        <f t="shared" si="7"/>
        <v>63845.59</v>
      </c>
      <c r="W10" s="309">
        <f t="shared" si="7"/>
        <v>9668.08</v>
      </c>
      <c r="X10" s="309">
        <f t="shared" si="7"/>
        <v>12974.93</v>
      </c>
      <c r="Y10" s="309">
        <f t="shared" si="7"/>
        <v>291655.92</v>
      </c>
      <c r="Z10" s="309">
        <f t="shared" si="7"/>
        <v>0</v>
      </c>
      <c r="AA10" s="309">
        <f t="shared" si="7"/>
        <v>822173.01</v>
      </c>
      <c r="AB10" s="312">
        <f t="shared" si="7"/>
        <v>2806425.85</v>
      </c>
      <c r="AC10" s="311">
        <f t="shared" si="7"/>
        <v>0</v>
      </c>
      <c r="AD10" s="309">
        <f t="shared" si="7"/>
        <v>0</v>
      </c>
      <c r="AE10" s="309">
        <f t="shared" si="7"/>
        <v>0</v>
      </c>
      <c r="AF10" s="309">
        <f t="shared" si="7"/>
        <v>499177.1</v>
      </c>
      <c r="AG10" s="309">
        <f t="shared" si="7"/>
        <v>0</v>
      </c>
      <c r="AH10" s="309">
        <f t="shared" si="7"/>
        <v>0</v>
      </c>
      <c r="AI10" s="309">
        <f t="shared" si="7"/>
        <v>0</v>
      </c>
      <c r="AJ10" s="309">
        <f t="shared" si="7"/>
        <v>0</v>
      </c>
      <c r="AK10" s="309">
        <f t="shared" ref="AK10:BP10" si="8">SUM(AK4,AK6,AK8)</f>
        <v>309866.39</v>
      </c>
      <c r="AL10" s="309">
        <f t="shared" si="8"/>
        <v>34702.74</v>
      </c>
      <c r="AM10" s="309">
        <f t="shared" si="8"/>
        <v>500824.54</v>
      </c>
      <c r="AN10" s="309">
        <f t="shared" si="8"/>
        <v>0.94</v>
      </c>
      <c r="AO10" s="309">
        <f t="shared" si="8"/>
        <v>59393.04</v>
      </c>
      <c r="AP10" s="309">
        <f t="shared" si="8"/>
        <v>35.880000000000003</v>
      </c>
      <c r="AQ10" s="309">
        <f t="shared" si="8"/>
        <v>0</v>
      </c>
      <c r="AR10" s="309">
        <f t="shared" si="8"/>
        <v>556961.01</v>
      </c>
      <c r="AS10" s="309">
        <f t="shared" si="8"/>
        <v>1127598.75</v>
      </c>
      <c r="AT10" s="309">
        <f t="shared" si="8"/>
        <v>295.56</v>
      </c>
      <c r="AU10" s="309">
        <f t="shared" si="8"/>
        <v>0</v>
      </c>
      <c r="AV10" s="309">
        <f t="shared" si="8"/>
        <v>20210.87</v>
      </c>
      <c r="AW10" s="309">
        <f t="shared" si="8"/>
        <v>0</v>
      </c>
      <c r="AX10" s="309">
        <f t="shared" si="8"/>
        <v>497501.75</v>
      </c>
      <c r="AY10" s="312">
        <f t="shared" si="8"/>
        <v>1322162.8500000001</v>
      </c>
      <c r="AZ10" s="309">
        <f t="shared" si="8"/>
        <v>206.3</v>
      </c>
      <c r="BA10" s="309">
        <f t="shared" si="8"/>
        <v>0</v>
      </c>
      <c r="BB10" s="312">
        <f t="shared" si="8"/>
        <v>0</v>
      </c>
      <c r="BC10" s="309">
        <f t="shared" si="8"/>
        <v>0</v>
      </c>
      <c r="BD10" s="309">
        <f t="shared" si="8"/>
        <v>0</v>
      </c>
      <c r="BE10" s="309">
        <f t="shared" si="8"/>
        <v>0</v>
      </c>
      <c r="BF10" s="309">
        <f t="shared" si="8"/>
        <v>0</v>
      </c>
      <c r="BG10" s="309">
        <f t="shared" si="8"/>
        <v>0</v>
      </c>
      <c r="BH10" s="309">
        <f t="shared" si="8"/>
        <v>0</v>
      </c>
      <c r="BI10" s="309">
        <f t="shared" si="8"/>
        <v>0</v>
      </c>
      <c r="BJ10" s="309">
        <f t="shared" si="8"/>
        <v>0</v>
      </c>
      <c r="BK10" s="309">
        <f t="shared" si="8"/>
        <v>0</v>
      </c>
      <c r="BL10" s="309">
        <f t="shared" si="8"/>
        <v>0</v>
      </c>
      <c r="BM10" s="309">
        <f t="shared" si="8"/>
        <v>0</v>
      </c>
      <c r="BN10" s="312">
        <f t="shared" si="8"/>
        <v>0</v>
      </c>
      <c r="BO10" s="309">
        <f t="shared" si="8"/>
        <v>0</v>
      </c>
      <c r="BP10" s="309">
        <f t="shared" si="8"/>
        <v>0</v>
      </c>
      <c r="BQ10" s="309">
        <f t="shared" ref="BQ10:BX10" si="9">SUM(BQ4,BQ6,BQ8)</f>
        <v>0</v>
      </c>
      <c r="BR10" s="309">
        <f t="shared" si="9"/>
        <v>0</v>
      </c>
      <c r="BS10" s="309">
        <f t="shared" si="9"/>
        <v>0</v>
      </c>
      <c r="BT10" s="309">
        <f t="shared" si="9"/>
        <v>0</v>
      </c>
      <c r="BU10" s="309">
        <f t="shared" si="9"/>
        <v>0</v>
      </c>
      <c r="BV10" s="309">
        <f t="shared" si="9"/>
        <v>0</v>
      </c>
      <c r="BW10" s="309">
        <f t="shared" si="9"/>
        <v>0</v>
      </c>
      <c r="BX10" s="309">
        <f t="shared" si="9"/>
        <v>0</v>
      </c>
    </row>
    <row r="11" spans="2:76" x14ac:dyDescent="0.3">
      <c r="P11" s="256"/>
      <c r="Q11" s="297"/>
      <c r="AC11" s="297"/>
    </row>
    <row r="12" spans="2:76" x14ac:dyDescent="0.3">
      <c r="B12" s="171" t="s">
        <v>3809</v>
      </c>
      <c r="C12" s="171" t="s">
        <v>5088</v>
      </c>
      <c r="D12" s="171" t="s">
        <v>3810</v>
      </c>
      <c r="E12" s="172">
        <v>42370</v>
      </c>
      <c r="F12" s="172">
        <v>42401</v>
      </c>
      <c r="G12" s="172">
        <v>42430</v>
      </c>
      <c r="H12" s="172">
        <v>42461</v>
      </c>
      <c r="I12" s="172">
        <v>42491</v>
      </c>
      <c r="J12" s="172">
        <v>42522</v>
      </c>
      <c r="K12" s="172">
        <v>42552</v>
      </c>
      <c r="L12" s="172">
        <v>42583</v>
      </c>
      <c r="M12" s="172">
        <v>42614</v>
      </c>
      <c r="N12" s="172">
        <v>42644</v>
      </c>
      <c r="O12" s="172">
        <v>42675</v>
      </c>
      <c r="P12" s="302">
        <v>42705</v>
      </c>
      <c r="Q12" s="298">
        <v>42736</v>
      </c>
      <c r="R12" s="172">
        <v>42767</v>
      </c>
      <c r="S12" s="172">
        <v>42795</v>
      </c>
      <c r="T12" s="172">
        <v>42826</v>
      </c>
      <c r="U12" s="172">
        <v>42856</v>
      </c>
      <c r="V12" s="172">
        <v>42887</v>
      </c>
      <c r="W12" s="172">
        <v>42917</v>
      </c>
      <c r="X12" s="172">
        <v>42948</v>
      </c>
      <c r="Y12" s="172">
        <v>42979</v>
      </c>
      <c r="Z12" s="172">
        <v>43009</v>
      </c>
      <c r="AA12" s="172">
        <v>43040</v>
      </c>
      <c r="AB12" s="293">
        <v>43070</v>
      </c>
      <c r="AC12" s="298">
        <v>43101</v>
      </c>
      <c r="AD12" s="172">
        <v>43132</v>
      </c>
      <c r="AE12" s="172">
        <v>43160</v>
      </c>
      <c r="AF12" s="172">
        <v>43191</v>
      </c>
      <c r="AG12" s="172">
        <v>43221</v>
      </c>
      <c r="AH12" s="172">
        <v>43252</v>
      </c>
      <c r="AI12" s="172">
        <v>43282</v>
      </c>
      <c r="AJ12" s="172">
        <v>43313</v>
      </c>
      <c r="AK12" s="172">
        <v>43344</v>
      </c>
      <c r="AL12" s="172">
        <v>43374</v>
      </c>
      <c r="AM12" s="172">
        <v>43405</v>
      </c>
      <c r="AN12" s="306">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91">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374" t="s">
        <v>3811</v>
      </c>
      <c r="C13" s="375" t="s">
        <v>2240</v>
      </c>
      <c r="D13" s="173" t="s">
        <v>3812</v>
      </c>
      <c r="E13" s="174">
        <v>234.09</v>
      </c>
      <c r="F13" s="174">
        <v>236.49</v>
      </c>
      <c r="G13" s="174">
        <v>238.77</v>
      </c>
      <c r="H13" s="174">
        <v>241.44</v>
      </c>
      <c r="I13" s="174">
        <v>243.92</v>
      </c>
      <c r="J13" s="174">
        <v>244.28</v>
      </c>
      <c r="K13" s="174">
        <v>247.03</v>
      </c>
      <c r="L13" s="174">
        <v>249.7</v>
      </c>
      <c r="M13" s="174">
        <v>369.21</v>
      </c>
      <c r="N13" s="174">
        <v>0</v>
      </c>
      <c r="O13" s="174">
        <v>0</v>
      </c>
      <c r="P13" s="303">
        <v>89256.69</v>
      </c>
      <c r="Q13" s="299">
        <v>1004414.44</v>
      </c>
      <c r="R13" s="174">
        <v>280838.82</v>
      </c>
      <c r="S13" s="174">
        <v>235582.9</v>
      </c>
      <c r="T13" s="174">
        <v>237987.16</v>
      </c>
      <c r="U13" s="174">
        <v>239807.32</v>
      </c>
      <c r="V13" s="174">
        <v>1753790.91</v>
      </c>
      <c r="W13" s="174">
        <v>1775937.29</v>
      </c>
      <c r="X13" s="174">
        <v>2536629.89</v>
      </c>
      <c r="Y13" s="174">
        <v>2037484</v>
      </c>
      <c r="Z13" s="174">
        <v>1462052.09</v>
      </c>
      <c r="AA13" s="174">
        <v>1661314.99</v>
      </c>
      <c r="AB13" s="294">
        <v>1346799.34</v>
      </c>
      <c r="AC13" s="299">
        <v>6030177.0800000001</v>
      </c>
      <c r="AD13" s="174">
        <f>AC14</f>
        <v>8210959.9500000002</v>
      </c>
      <c r="AE13" s="174">
        <f t="shared" ref="AE13:AN13" si="11">AD14</f>
        <v>5593571.7199999997</v>
      </c>
      <c r="AF13" s="174">
        <f t="shared" si="11"/>
        <v>6057789.1799999997</v>
      </c>
      <c r="AG13" s="174">
        <f t="shared" si="11"/>
        <v>3140559.02</v>
      </c>
      <c r="AH13" s="174">
        <f t="shared" si="11"/>
        <v>0.01</v>
      </c>
      <c r="AI13" s="174">
        <f t="shared" si="11"/>
        <v>21.69</v>
      </c>
      <c r="AJ13" s="174">
        <f t="shared" si="11"/>
        <v>2.13</v>
      </c>
      <c r="AK13" s="174">
        <f t="shared" si="11"/>
        <v>0</v>
      </c>
      <c r="AL13" s="174">
        <f t="shared" si="11"/>
        <v>0</v>
      </c>
      <c r="AM13" s="174">
        <f t="shared" si="11"/>
        <v>0</v>
      </c>
      <c r="AN13" s="174">
        <f t="shared" si="11"/>
        <v>790000</v>
      </c>
      <c r="AO13" s="111">
        <f>AN20</f>
        <v>1207.06</v>
      </c>
      <c r="AP13" s="111">
        <f t="shared" ref="AP13:BX13" si="12">AO20</f>
        <v>90281.4</v>
      </c>
      <c r="AQ13" s="111">
        <f t="shared" si="12"/>
        <v>423424.54000000004</v>
      </c>
      <c r="AR13" s="111">
        <f t="shared" si="12"/>
        <v>76549.72</v>
      </c>
      <c r="AS13" s="111">
        <f t="shared" si="12"/>
        <v>1000867.24</v>
      </c>
      <c r="AT13" s="111">
        <f t="shared" si="12"/>
        <v>543136.29</v>
      </c>
      <c r="AU13" s="111">
        <f t="shared" si="12"/>
        <v>2344727.0299999998</v>
      </c>
      <c r="AV13" s="111">
        <f t="shared" si="12"/>
        <v>2037011.2</v>
      </c>
      <c r="AW13" s="111">
        <f t="shared" si="12"/>
        <v>1103273.72</v>
      </c>
      <c r="AX13" s="111">
        <f t="shared" si="12"/>
        <v>4804.2000000000007</v>
      </c>
      <c r="AY13" s="292">
        <f t="shared" si="12"/>
        <v>4281882.82</v>
      </c>
      <c r="AZ13" s="111">
        <f t="shared" si="12"/>
        <v>2771165.7299999995</v>
      </c>
      <c r="BA13" s="111">
        <f t="shared" si="12"/>
        <v>875315.93</v>
      </c>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74"/>
      <c r="C14" s="375"/>
      <c r="D14" s="173" t="s">
        <v>3813</v>
      </c>
      <c r="E14" s="174">
        <v>236.49</v>
      </c>
      <c r="F14" s="174">
        <v>238.77</v>
      </c>
      <c r="G14" s="174">
        <v>241.44</v>
      </c>
      <c r="H14" s="174">
        <v>243.92</v>
      </c>
      <c r="I14" s="174">
        <v>244.28</v>
      </c>
      <c r="J14" s="174">
        <v>247.03</v>
      </c>
      <c r="K14" s="174">
        <v>249.7</v>
      </c>
      <c r="L14" s="174">
        <v>369.21</v>
      </c>
      <c r="M14" s="174">
        <v>0</v>
      </c>
      <c r="N14" s="174">
        <v>0</v>
      </c>
      <c r="O14" s="174">
        <v>89256.69</v>
      </c>
      <c r="P14" s="303">
        <v>1004414.44</v>
      </c>
      <c r="Q14" s="299">
        <v>280838.82</v>
      </c>
      <c r="R14" s="174">
        <v>235582.9</v>
      </c>
      <c r="S14" s="174">
        <v>237987.16</v>
      </c>
      <c r="T14" s="174">
        <v>239807.32</v>
      </c>
      <c r="U14" s="174">
        <v>1753790.91</v>
      </c>
      <c r="V14" s="174">
        <v>1775937.29</v>
      </c>
      <c r="W14" s="174">
        <v>2536629.89</v>
      </c>
      <c r="X14" s="174">
        <v>2037484</v>
      </c>
      <c r="Y14" s="174">
        <v>1462052.09</v>
      </c>
      <c r="Z14" s="174">
        <v>1661314.99</v>
      </c>
      <c r="AA14" s="174">
        <v>1346799.34</v>
      </c>
      <c r="AB14" s="294">
        <v>6030177.0800000001</v>
      </c>
      <c r="AC14" s="299">
        <v>8210959.9500000002</v>
      </c>
      <c r="AD14" s="174">
        <v>5593571.7199999997</v>
      </c>
      <c r="AE14" s="174">
        <v>6057789.1799999997</v>
      </c>
      <c r="AF14" s="332">
        <v>3140559.02</v>
      </c>
      <c r="AG14" s="174">
        <v>0.01</v>
      </c>
      <c r="AH14" s="174">
        <v>21.69</v>
      </c>
      <c r="AI14" s="174">
        <v>2.13</v>
      </c>
      <c r="AJ14" s="174">
        <v>0</v>
      </c>
      <c r="AK14" s="174">
        <v>0</v>
      </c>
      <c r="AL14" s="174">
        <v>0</v>
      </c>
      <c r="AM14" s="174">
        <v>790000</v>
      </c>
      <c r="AN14" s="305">
        <v>0</v>
      </c>
      <c r="AO14" s="111"/>
      <c r="AP14" s="111" t="s">
        <v>5087</v>
      </c>
      <c r="AQ14" s="111" t="s">
        <v>5086</v>
      </c>
      <c r="AR14" s="111">
        <v>1000000</v>
      </c>
      <c r="AS14" s="111" t="s">
        <v>5086</v>
      </c>
      <c r="AT14" s="111">
        <v>2343604</v>
      </c>
      <c r="AU14" s="111">
        <v>12.79</v>
      </c>
      <c r="AV14" s="111">
        <v>663241.14</v>
      </c>
      <c r="AW14" s="111">
        <v>0.01</v>
      </c>
      <c r="AX14" s="111">
        <v>1210923.33</v>
      </c>
      <c r="AY14" s="292">
        <v>792419.28</v>
      </c>
      <c r="AZ14" s="111" t="s">
        <v>5086</v>
      </c>
      <c r="BA14" s="111">
        <v>8.4600000000000009</v>
      </c>
      <c r="BB14" s="292"/>
      <c r="BC14" s="174"/>
      <c r="BD14" s="174"/>
      <c r="BE14" s="174"/>
      <c r="BF14" s="174"/>
      <c r="BG14" s="174"/>
      <c r="BH14" s="174"/>
      <c r="BI14" s="174"/>
      <c r="BJ14" s="174"/>
      <c r="BK14" s="174"/>
      <c r="BL14" s="111"/>
      <c r="BM14" s="111"/>
      <c r="BN14" s="111"/>
      <c r="BO14" s="174"/>
      <c r="BP14" s="174"/>
      <c r="BQ14" s="174"/>
      <c r="BR14" s="174"/>
      <c r="BS14" s="174"/>
      <c r="BT14" s="174"/>
      <c r="BU14" s="174"/>
      <c r="BV14" s="174"/>
      <c r="BW14" s="174"/>
      <c r="BX14" s="174"/>
    </row>
    <row r="15" spans="2:76" x14ac:dyDescent="0.3">
      <c r="B15" s="374"/>
      <c r="C15" s="375"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303">
        <v>38505.839999999997</v>
      </c>
      <c r="Q15" s="299">
        <v>130325.09</v>
      </c>
      <c r="R15" s="174">
        <v>59000.04</v>
      </c>
      <c r="S15" s="174">
        <v>6254.15</v>
      </c>
      <c r="T15" s="174">
        <v>4624.76</v>
      </c>
      <c r="U15" s="174">
        <v>4660.13</v>
      </c>
      <c r="V15" s="174">
        <v>11302.12</v>
      </c>
      <c r="W15" s="174">
        <v>3942.87</v>
      </c>
      <c r="X15" s="174">
        <v>3020.92</v>
      </c>
      <c r="Y15" s="174">
        <v>3044.09</v>
      </c>
      <c r="Z15" s="174">
        <v>10131.17</v>
      </c>
      <c r="AA15" s="174">
        <v>8230.14</v>
      </c>
      <c r="AB15" s="294">
        <v>254062.06</v>
      </c>
      <c r="AC15" s="299">
        <v>41309.019999999997</v>
      </c>
      <c r="AD15" s="174">
        <f>AC16</f>
        <v>23979.08</v>
      </c>
      <c r="AE15" s="174">
        <f t="shared" ref="AE15:AN15" si="13">AD16</f>
        <v>828785.81</v>
      </c>
      <c r="AF15" s="174">
        <f t="shared" si="13"/>
        <v>163936.26</v>
      </c>
      <c r="AG15" s="174">
        <f t="shared" si="13"/>
        <v>1643239.66</v>
      </c>
      <c r="AH15" s="174">
        <f t="shared" si="13"/>
        <v>5275488.46</v>
      </c>
      <c r="AI15" s="174">
        <f t="shared" si="13"/>
        <v>4353709.72</v>
      </c>
      <c r="AJ15" s="174">
        <f t="shared" si="13"/>
        <v>3446684.55</v>
      </c>
      <c r="AK15" s="174">
        <f t="shared" si="13"/>
        <v>989599.57</v>
      </c>
      <c r="AL15" s="174">
        <f t="shared" si="13"/>
        <v>185106.04</v>
      </c>
      <c r="AM15" s="174">
        <f t="shared" si="13"/>
        <v>1028.6600000000001</v>
      </c>
      <c r="AN15" s="174">
        <f t="shared" si="13"/>
        <v>220.91</v>
      </c>
      <c r="AO15" s="174"/>
      <c r="AP15" s="174"/>
      <c r="AQ15" s="174"/>
      <c r="AR15" s="174"/>
      <c r="AS15" s="174"/>
      <c r="AT15" s="174"/>
      <c r="AU15" s="174"/>
      <c r="AV15" s="174"/>
      <c r="AW15" s="174"/>
      <c r="AX15" s="174"/>
      <c r="AY15" s="294"/>
      <c r="AZ15" s="174"/>
      <c r="BA15" s="174"/>
      <c r="BB15" s="294"/>
      <c r="BC15" s="174"/>
      <c r="BD15" s="174"/>
      <c r="BE15" s="174"/>
      <c r="BF15" s="174"/>
      <c r="BG15" s="174"/>
      <c r="BH15" s="174"/>
      <c r="BI15" s="174"/>
      <c r="BJ15" s="174"/>
      <c r="BK15" s="174"/>
      <c r="BL15" s="174"/>
      <c r="BM15" s="174"/>
      <c r="BN15" s="294"/>
      <c r="BO15" s="174"/>
      <c r="BP15" s="174"/>
      <c r="BQ15" s="174"/>
      <c r="BR15" s="174"/>
      <c r="BS15" s="174"/>
      <c r="BT15" s="174"/>
      <c r="BU15" s="174"/>
      <c r="BV15" s="174"/>
      <c r="BW15" s="174"/>
      <c r="BX15" s="174"/>
    </row>
    <row r="16" spans="2:76" x14ac:dyDescent="0.3">
      <c r="B16" s="374"/>
      <c r="C16" s="375"/>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303">
        <v>130325.09</v>
      </c>
      <c r="Q16" s="299">
        <v>59000.04</v>
      </c>
      <c r="R16" s="174">
        <v>6254.15</v>
      </c>
      <c r="S16" s="174">
        <v>4624.76</v>
      </c>
      <c r="T16" s="174">
        <v>4660.13</v>
      </c>
      <c r="U16" s="174">
        <v>11302.12</v>
      </c>
      <c r="V16" s="174">
        <v>3942.87</v>
      </c>
      <c r="W16" s="174">
        <v>3020.92</v>
      </c>
      <c r="X16" s="174">
        <v>3044.09</v>
      </c>
      <c r="Y16" s="174">
        <v>10131.17</v>
      </c>
      <c r="Z16" s="174">
        <v>8230.14</v>
      </c>
      <c r="AA16" s="174">
        <v>254062.06</v>
      </c>
      <c r="AB16" s="294">
        <v>41309.019999999997</v>
      </c>
      <c r="AC16" s="299">
        <v>23979.08</v>
      </c>
      <c r="AD16" s="174">
        <v>828785.81</v>
      </c>
      <c r="AE16" s="174">
        <v>163936.26</v>
      </c>
      <c r="AF16" s="332">
        <v>1643239.66</v>
      </c>
      <c r="AG16" s="174">
        <v>5275488.46</v>
      </c>
      <c r="AH16" s="174">
        <v>4353709.72</v>
      </c>
      <c r="AI16" s="174">
        <v>3446684.55</v>
      </c>
      <c r="AJ16" s="174">
        <v>989599.57</v>
      </c>
      <c r="AK16" s="174">
        <v>185106.04</v>
      </c>
      <c r="AL16" s="174">
        <v>1028.6600000000001</v>
      </c>
      <c r="AM16" s="174">
        <v>220.91</v>
      </c>
      <c r="AN16" s="305">
        <v>1207.05</v>
      </c>
      <c r="AO16" s="111">
        <v>90281.39</v>
      </c>
      <c r="AP16" s="111">
        <v>423424.53</v>
      </c>
      <c r="AQ16" s="111">
        <v>76549.710000000006</v>
      </c>
      <c r="AR16" s="111">
        <v>867.23</v>
      </c>
      <c r="AS16" s="111">
        <v>543136.28</v>
      </c>
      <c r="AT16" s="111">
        <v>1123.02</v>
      </c>
      <c r="AU16" s="111">
        <v>2036998.4</v>
      </c>
      <c r="AV16" s="111">
        <v>440032.57</v>
      </c>
      <c r="AW16" s="111">
        <v>4804.18</v>
      </c>
      <c r="AX16" s="111">
        <v>3070959.48</v>
      </c>
      <c r="AY16" s="292">
        <v>1978746.44</v>
      </c>
      <c r="AZ16" s="111">
        <v>875315.92</v>
      </c>
      <c r="BA16" s="111">
        <v>856232.65</v>
      </c>
      <c r="BB16" s="292"/>
      <c r="BC16" s="174"/>
      <c r="BD16" s="174"/>
      <c r="BE16" s="174"/>
      <c r="BF16" s="174"/>
      <c r="BG16" s="174"/>
      <c r="BH16" s="174"/>
      <c r="BI16" s="174"/>
      <c r="BJ16" s="174"/>
      <c r="BK16" s="174"/>
      <c r="BL16" s="111"/>
      <c r="BM16" s="111"/>
      <c r="BN16" s="292"/>
      <c r="BO16" s="174"/>
      <c r="BP16" s="174"/>
      <c r="BQ16" s="174"/>
      <c r="BR16" s="174"/>
      <c r="BS16" s="174"/>
      <c r="BT16" s="174"/>
      <c r="BU16" s="174"/>
      <c r="BV16" s="174"/>
      <c r="BW16" s="174"/>
      <c r="BX16" s="174"/>
    </row>
    <row r="17" spans="2:76" x14ac:dyDescent="0.3">
      <c r="B17" s="374"/>
      <c r="C17" s="375"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303">
        <v>882.37</v>
      </c>
      <c r="Q17" s="299">
        <v>891.91</v>
      </c>
      <c r="R17" s="174">
        <v>901.31</v>
      </c>
      <c r="S17" s="174">
        <v>908.92</v>
      </c>
      <c r="T17" s="174">
        <v>918.2</v>
      </c>
      <c r="U17" s="174">
        <v>925.22</v>
      </c>
      <c r="V17" s="174">
        <v>925.87</v>
      </c>
      <c r="W17" s="174">
        <v>933.36</v>
      </c>
      <c r="X17" s="174">
        <v>753.1</v>
      </c>
      <c r="Y17" s="174">
        <v>716.47</v>
      </c>
      <c r="Z17" s="174">
        <v>640.91</v>
      </c>
      <c r="AA17" s="174">
        <v>565.25</v>
      </c>
      <c r="AB17" s="294">
        <v>485.67</v>
      </c>
      <c r="AC17" s="299">
        <v>408.93</v>
      </c>
      <c r="AD17" s="174">
        <v>331.84</v>
      </c>
      <c r="AE17" s="174">
        <v>253.96</v>
      </c>
      <c r="AF17" s="174">
        <v>155.74</v>
      </c>
      <c r="AG17" s="174">
        <v>56.95</v>
      </c>
      <c r="AH17" s="174">
        <v>0.01</v>
      </c>
      <c r="AI17" s="174">
        <v>0.01</v>
      </c>
      <c r="AJ17" s="174">
        <v>0.01</v>
      </c>
      <c r="AK17" s="174">
        <v>0.01</v>
      </c>
      <c r="AL17" s="174">
        <v>0.01</v>
      </c>
      <c r="AM17" s="174">
        <v>0.01</v>
      </c>
      <c r="AN17" s="307">
        <v>0.01</v>
      </c>
      <c r="AO17" s="174"/>
      <c r="AP17" s="174"/>
      <c r="AQ17" s="174"/>
      <c r="AR17" s="174"/>
      <c r="AS17" s="174"/>
      <c r="AT17" s="174"/>
      <c r="AU17" s="174"/>
      <c r="AV17" s="174"/>
      <c r="AW17" s="174"/>
      <c r="AX17" s="174"/>
      <c r="AY17" s="294"/>
      <c r="AZ17" s="174"/>
      <c r="BA17" s="174"/>
      <c r="BB17" s="294"/>
      <c r="BC17" s="174"/>
      <c r="BD17" s="174"/>
      <c r="BE17" s="174"/>
      <c r="BF17" s="174"/>
      <c r="BG17" s="174"/>
      <c r="BH17" s="174"/>
      <c r="BI17" s="174"/>
      <c r="BJ17" s="174"/>
      <c r="BK17" s="174"/>
      <c r="BL17" s="174"/>
      <c r="BM17" s="174"/>
      <c r="BN17" s="294"/>
      <c r="BO17" s="174"/>
      <c r="BP17" s="174"/>
      <c r="BQ17" s="174"/>
      <c r="BR17" s="174"/>
      <c r="BS17" s="174"/>
      <c r="BT17" s="174"/>
      <c r="BU17" s="174"/>
      <c r="BV17" s="174"/>
      <c r="BW17" s="174"/>
      <c r="BX17" s="174"/>
    </row>
    <row r="18" spans="2:76" x14ac:dyDescent="0.3">
      <c r="B18" s="374"/>
      <c r="C18" s="375"/>
      <c r="D18" s="173" t="s">
        <v>3813</v>
      </c>
      <c r="E18" s="174">
        <v>962.56</v>
      </c>
      <c r="F18" s="174">
        <v>920.79</v>
      </c>
      <c r="G18" s="174">
        <v>875.63</v>
      </c>
      <c r="H18" s="174">
        <v>884.62</v>
      </c>
      <c r="I18" s="174">
        <v>835.08</v>
      </c>
      <c r="J18" s="174">
        <v>844.49</v>
      </c>
      <c r="K18" s="174">
        <v>853.6</v>
      </c>
      <c r="L18" s="174">
        <v>863.65</v>
      </c>
      <c r="M18" s="174">
        <v>872.93</v>
      </c>
      <c r="N18" s="174">
        <v>881.82</v>
      </c>
      <c r="O18" s="174">
        <v>882.37</v>
      </c>
      <c r="P18" s="303">
        <v>891.91</v>
      </c>
      <c r="Q18" s="299">
        <v>901.31</v>
      </c>
      <c r="R18" s="174">
        <v>908.92</v>
      </c>
      <c r="S18" s="174">
        <v>918.2</v>
      </c>
      <c r="T18" s="174">
        <v>925.22</v>
      </c>
      <c r="U18" s="174">
        <v>925.87</v>
      </c>
      <c r="V18" s="174">
        <v>933.36</v>
      </c>
      <c r="W18" s="174">
        <v>753.1</v>
      </c>
      <c r="X18" s="174">
        <v>716.47</v>
      </c>
      <c r="Y18" s="174">
        <v>640.91</v>
      </c>
      <c r="Z18" s="174">
        <v>565.25</v>
      </c>
      <c r="AA18" s="174">
        <v>485.67</v>
      </c>
      <c r="AB18" s="294">
        <v>408.93</v>
      </c>
      <c r="AC18" s="299">
        <v>331.84</v>
      </c>
      <c r="AD18" s="174">
        <v>253.96</v>
      </c>
      <c r="AE18" s="174">
        <v>155.74</v>
      </c>
      <c r="AF18" s="332">
        <v>56.95</v>
      </c>
      <c r="AG18" s="174">
        <v>0.01</v>
      </c>
      <c r="AH18" s="174">
        <v>0.01</v>
      </c>
      <c r="AI18" s="174">
        <v>0.01</v>
      </c>
      <c r="AJ18" s="174">
        <v>0.01</v>
      </c>
      <c r="AK18" s="174">
        <v>0.01</v>
      </c>
      <c r="AL18" s="174">
        <v>0.01</v>
      </c>
      <c r="AM18" s="174">
        <v>0.01</v>
      </c>
      <c r="AN18" s="305">
        <v>0.01</v>
      </c>
      <c r="AO18" s="111">
        <v>0.01</v>
      </c>
      <c r="AP18" s="111">
        <v>0.01</v>
      </c>
      <c r="AQ18" s="111">
        <v>0.01</v>
      </c>
      <c r="AR18" s="111">
        <v>0.01</v>
      </c>
      <c r="AS18" s="111">
        <v>0.01</v>
      </c>
      <c r="AT18" s="111">
        <v>0.01</v>
      </c>
      <c r="AU18" s="111">
        <v>0.01</v>
      </c>
      <c r="AV18" s="111">
        <v>0.01</v>
      </c>
      <c r="AW18" s="111">
        <v>0.01</v>
      </c>
      <c r="AX18" s="111">
        <v>0.01</v>
      </c>
      <c r="AY18" s="292">
        <v>0.01</v>
      </c>
      <c r="AZ18" s="111">
        <v>0.01</v>
      </c>
      <c r="BA18" s="111">
        <v>0.01</v>
      </c>
      <c r="BB18" s="292"/>
      <c r="BC18" s="174"/>
      <c r="BD18" s="174"/>
      <c r="BE18" s="174"/>
      <c r="BF18" s="174"/>
      <c r="BG18" s="174"/>
      <c r="BH18" s="174"/>
      <c r="BI18" s="174"/>
      <c r="BJ18" s="174"/>
      <c r="BK18" s="174"/>
      <c r="BL18" s="111"/>
      <c r="BM18" s="111"/>
      <c r="BN18" s="292"/>
      <c r="BO18" s="174"/>
      <c r="BP18" s="174"/>
      <c r="BQ18" s="174"/>
      <c r="BR18" s="174"/>
      <c r="BS18" s="174"/>
      <c r="BT18" s="174"/>
      <c r="BU18" s="174"/>
      <c r="BV18" s="174"/>
      <c r="BW18" s="174"/>
      <c r="BX18" s="174"/>
    </row>
    <row r="19" spans="2:76" x14ac:dyDescent="0.3">
      <c r="B19" s="175"/>
      <c r="C19" s="171" t="s">
        <v>3815</v>
      </c>
      <c r="D19" s="107"/>
      <c r="E19" s="309">
        <f>SUM(E13,E15,E17)</f>
        <v>196484.15</v>
      </c>
      <c r="F19" s="309">
        <f t="shared" ref="F19:AN20" si="14">SUM(F13,F15,F17)</f>
        <v>147744.84</v>
      </c>
      <c r="G19" s="309">
        <f t="shared" si="14"/>
        <v>403446.74</v>
      </c>
      <c r="H19" s="309">
        <f t="shared" si="14"/>
        <v>139105.32</v>
      </c>
      <c r="I19" s="309">
        <f t="shared" si="14"/>
        <v>58130.37</v>
      </c>
      <c r="J19" s="309">
        <f t="shared" si="14"/>
        <v>23930.880000000001</v>
      </c>
      <c r="K19" s="309">
        <f t="shared" si="14"/>
        <v>388279.76</v>
      </c>
      <c r="L19" s="309">
        <f t="shared" si="14"/>
        <v>272231.81</v>
      </c>
      <c r="M19" s="309">
        <f t="shared" si="14"/>
        <v>143087.84</v>
      </c>
      <c r="N19" s="309">
        <f t="shared" si="14"/>
        <v>169411.44999999998</v>
      </c>
      <c r="O19" s="309">
        <f t="shared" si="14"/>
        <v>228984.87</v>
      </c>
      <c r="P19" s="310">
        <f t="shared" si="14"/>
        <v>128644.9</v>
      </c>
      <c r="Q19" s="311">
        <f t="shared" si="14"/>
        <v>1135631.44</v>
      </c>
      <c r="R19" s="309">
        <f t="shared" si="14"/>
        <v>340740.17</v>
      </c>
      <c r="S19" s="309">
        <f t="shared" si="14"/>
        <v>242745.97</v>
      </c>
      <c r="T19" s="309">
        <f t="shared" si="14"/>
        <v>243530.12000000002</v>
      </c>
      <c r="U19" s="309">
        <f t="shared" si="14"/>
        <v>245392.67</v>
      </c>
      <c r="V19" s="309">
        <f t="shared" si="14"/>
        <v>1766018.9000000001</v>
      </c>
      <c r="W19" s="309">
        <f t="shared" si="14"/>
        <v>1780813.5200000003</v>
      </c>
      <c r="X19" s="309">
        <f t="shared" si="14"/>
        <v>2540403.91</v>
      </c>
      <c r="Y19" s="309">
        <f t="shared" si="14"/>
        <v>2041244.56</v>
      </c>
      <c r="Z19" s="309">
        <f t="shared" si="14"/>
        <v>1472824.17</v>
      </c>
      <c r="AA19" s="309">
        <f t="shared" si="14"/>
        <v>1670110.38</v>
      </c>
      <c r="AB19" s="312">
        <f t="shared" si="14"/>
        <v>1601347.07</v>
      </c>
      <c r="AC19" s="311">
        <f t="shared" si="14"/>
        <v>6071895.0299999993</v>
      </c>
      <c r="AD19" s="309">
        <f t="shared" si="14"/>
        <v>8235270.8700000001</v>
      </c>
      <c r="AE19" s="309">
        <f t="shared" si="14"/>
        <v>6422611.4899999993</v>
      </c>
      <c r="AF19" s="309">
        <f t="shared" si="14"/>
        <v>6221881.1799999997</v>
      </c>
      <c r="AG19" s="309">
        <f t="shared" si="14"/>
        <v>4783855.63</v>
      </c>
      <c r="AH19" s="309">
        <f t="shared" si="14"/>
        <v>5275488.4799999995</v>
      </c>
      <c r="AI19" s="309">
        <f t="shared" si="14"/>
        <v>4353731.42</v>
      </c>
      <c r="AJ19" s="309">
        <f t="shared" si="14"/>
        <v>3446686.6899999995</v>
      </c>
      <c r="AK19" s="309">
        <f t="shared" si="14"/>
        <v>989599.58</v>
      </c>
      <c r="AL19" s="309">
        <f t="shared" si="14"/>
        <v>185106.05000000002</v>
      </c>
      <c r="AM19" s="309">
        <f t="shared" si="14"/>
        <v>1028.67</v>
      </c>
      <c r="AN19" s="313">
        <f t="shared" si="14"/>
        <v>790220.92</v>
      </c>
      <c r="AO19" s="309">
        <f t="shared" ref="AO19:BX19" si="15">SUM(AO13,AO15,AO17)</f>
        <v>1207.06</v>
      </c>
      <c r="AP19" s="309">
        <f t="shared" si="15"/>
        <v>90281.4</v>
      </c>
      <c r="AQ19" s="309">
        <f t="shared" si="15"/>
        <v>423424.54000000004</v>
      </c>
      <c r="AR19" s="309">
        <f t="shared" si="15"/>
        <v>76549.72</v>
      </c>
      <c r="AS19" s="309">
        <f t="shared" si="15"/>
        <v>1000867.24</v>
      </c>
      <c r="AT19" s="309">
        <f t="shared" si="15"/>
        <v>543136.29</v>
      </c>
      <c r="AU19" s="309">
        <f t="shared" si="15"/>
        <v>2344727.0299999998</v>
      </c>
      <c r="AV19" s="309">
        <f t="shared" si="15"/>
        <v>2037011.2</v>
      </c>
      <c r="AW19" s="309">
        <f t="shared" si="15"/>
        <v>1103273.72</v>
      </c>
      <c r="AX19" s="309">
        <f t="shared" si="15"/>
        <v>4804.2000000000007</v>
      </c>
      <c r="AY19" s="312">
        <f t="shared" si="15"/>
        <v>4281882.82</v>
      </c>
      <c r="AZ19" s="309">
        <f t="shared" si="15"/>
        <v>2771165.7299999995</v>
      </c>
      <c r="BA19" s="309">
        <f t="shared" si="15"/>
        <v>875315.93</v>
      </c>
      <c r="BB19" s="312">
        <f t="shared" si="15"/>
        <v>0</v>
      </c>
      <c r="BC19" s="309">
        <f t="shared" si="15"/>
        <v>0</v>
      </c>
      <c r="BD19" s="309">
        <f t="shared" si="15"/>
        <v>0</v>
      </c>
      <c r="BE19" s="309">
        <f t="shared" si="15"/>
        <v>0</v>
      </c>
      <c r="BF19" s="309">
        <f t="shared" si="15"/>
        <v>0</v>
      </c>
      <c r="BG19" s="309">
        <f t="shared" si="15"/>
        <v>0</v>
      </c>
      <c r="BH19" s="309">
        <f t="shared" si="15"/>
        <v>0</v>
      </c>
      <c r="BI19" s="309">
        <f t="shared" si="15"/>
        <v>0</v>
      </c>
      <c r="BJ19" s="309">
        <f t="shared" si="15"/>
        <v>0</v>
      </c>
      <c r="BK19" s="309">
        <f t="shared" si="15"/>
        <v>0</v>
      </c>
      <c r="BL19" s="309">
        <f t="shared" si="15"/>
        <v>0</v>
      </c>
      <c r="BM19" s="309">
        <f t="shared" si="15"/>
        <v>0</v>
      </c>
      <c r="BN19" s="312">
        <f t="shared" si="15"/>
        <v>0</v>
      </c>
      <c r="BO19" s="309">
        <f t="shared" si="15"/>
        <v>0</v>
      </c>
      <c r="BP19" s="309">
        <f t="shared" si="15"/>
        <v>0</v>
      </c>
      <c r="BQ19" s="309">
        <f t="shared" si="15"/>
        <v>0</v>
      </c>
      <c r="BR19" s="309">
        <f t="shared" si="15"/>
        <v>0</v>
      </c>
      <c r="BS19" s="309">
        <f t="shared" si="15"/>
        <v>0</v>
      </c>
      <c r="BT19" s="309">
        <f t="shared" si="15"/>
        <v>0</v>
      </c>
      <c r="BU19" s="309">
        <f t="shared" si="15"/>
        <v>0</v>
      </c>
      <c r="BV19" s="309">
        <f t="shared" si="15"/>
        <v>0</v>
      </c>
      <c r="BW19" s="309">
        <f t="shared" si="15"/>
        <v>0</v>
      </c>
      <c r="BX19" s="309">
        <f t="shared" si="15"/>
        <v>0</v>
      </c>
    </row>
    <row r="20" spans="2:76" x14ac:dyDescent="0.3">
      <c r="B20" s="175"/>
      <c r="C20" s="171" t="s">
        <v>3816</v>
      </c>
      <c r="D20" s="107"/>
      <c r="E20" s="309">
        <f>SUM(E14,E16,E18)</f>
        <v>147744.84</v>
      </c>
      <c r="F20" s="309">
        <f t="shared" si="14"/>
        <v>403446.74</v>
      </c>
      <c r="G20" s="309">
        <f t="shared" si="14"/>
        <v>139105.32</v>
      </c>
      <c r="H20" s="309">
        <f t="shared" si="14"/>
        <v>58130.37</v>
      </c>
      <c r="I20" s="309">
        <f t="shared" si="14"/>
        <v>23930.880000000001</v>
      </c>
      <c r="J20" s="309">
        <f t="shared" si="14"/>
        <v>388279.76</v>
      </c>
      <c r="K20" s="309">
        <f t="shared" si="14"/>
        <v>272231.81</v>
      </c>
      <c r="L20" s="309">
        <f t="shared" si="14"/>
        <v>143087.84</v>
      </c>
      <c r="M20" s="309">
        <f t="shared" si="14"/>
        <v>169411.44999999998</v>
      </c>
      <c r="N20" s="309">
        <f t="shared" si="14"/>
        <v>228984.87</v>
      </c>
      <c r="O20" s="309">
        <f t="shared" si="14"/>
        <v>128644.9</v>
      </c>
      <c r="P20" s="310">
        <f t="shared" si="14"/>
        <v>1135631.44</v>
      </c>
      <c r="Q20" s="311">
        <f t="shared" si="14"/>
        <v>340740.17</v>
      </c>
      <c r="R20" s="309">
        <f t="shared" si="14"/>
        <v>242745.97</v>
      </c>
      <c r="S20" s="309">
        <f t="shared" si="14"/>
        <v>243530.12000000002</v>
      </c>
      <c r="T20" s="309">
        <f t="shared" si="14"/>
        <v>245392.67</v>
      </c>
      <c r="U20" s="309">
        <f t="shared" si="14"/>
        <v>1766018.9000000001</v>
      </c>
      <c r="V20" s="309">
        <f t="shared" si="14"/>
        <v>1780813.5200000003</v>
      </c>
      <c r="W20" s="309">
        <f t="shared" si="14"/>
        <v>2540403.91</v>
      </c>
      <c r="X20" s="309">
        <f t="shared" si="14"/>
        <v>2041244.56</v>
      </c>
      <c r="Y20" s="309">
        <f t="shared" si="14"/>
        <v>1472824.17</v>
      </c>
      <c r="Z20" s="309">
        <f t="shared" si="14"/>
        <v>1670110.38</v>
      </c>
      <c r="AA20" s="309">
        <f t="shared" si="14"/>
        <v>1601347.07</v>
      </c>
      <c r="AB20" s="312">
        <f t="shared" si="14"/>
        <v>6071895.0299999993</v>
      </c>
      <c r="AC20" s="311">
        <f t="shared" si="14"/>
        <v>8235270.8700000001</v>
      </c>
      <c r="AD20" s="309">
        <f t="shared" si="14"/>
        <v>6422611.4899999993</v>
      </c>
      <c r="AE20" s="309">
        <f t="shared" si="14"/>
        <v>6221881.1799999997</v>
      </c>
      <c r="AF20" s="339">
        <f t="shared" si="14"/>
        <v>4783855.63</v>
      </c>
      <c r="AG20" s="309">
        <f t="shared" si="14"/>
        <v>5275488.4799999995</v>
      </c>
      <c r="AH20" s="309">
        <f t="shared" si="14"/>
        <v>4353731.42</v>
      </c>
      <c r="AI20" s="309">
        <f t="shared" si="14"/>
        <v>3446686.6899999995</v>
      </c>
      <c r="AJ20" s="309">
        <f t="shared" si="14"/>
        <v>989599.58</v>
      </c>
      <c r="AK20" s="309">
        <f t="shared" si="14"/>
        <v>185106.05000000002</v>
      </c>
      <c r="AL20" s="309">
        <f t="shared" si="14"/>
        <v>1028.67</v>
      </c>
      <c r="AM20" s="309">
        <f t="shared" si="14"/>
        <v>790220.92</v>
      </c>
      <c r="AN20" s="313">
        <f t="shared" si="14"/>
        <v>1207.06</v>
      </c>
      <c r="AO20" s="309">
        <f t="shared" ref="AO20:BX20" si="16">SUM(AO14,AO16,AO18)</f>
        <v>90281.4</v>
      </c>
      <c r="AP20" s="309">
        <f t="shared" si="16"/>
        <v>423424.54000000004</v>
      </c>
      <c r="AQ20" s="309">
        <f t="shared" si="16"/>
        <v>76549.72</v>
      </c>
      <c r="AR20" s="309">
        <f t="shared" si="16"/>
        <v>1000867.24</v>
      </c>
      <c r="AS20" s="309">
        <f t="shared" si="16"/>
        <v>543136.29</v>
      </c>
      <c r="AT20" s="309">
        <f t="shared" si="16"/>
        <v>2344727.0299999998</v>
      </c>
      <c r="AU20" s="309">
        <f t="shared" si="16"/>
        <v>2037011.2</v>
      </c>
      <c r="AV20" s="309">
        <f t="shared" si="16"/>
        <v>1103273.72</v>
      </c>
      <c r="AW20" s="309">
        <f t="shared" si="16"/>
        <v>4804.2000000000007</v>
      </c>
      <c r="AX20" s="309">
        <f t="shared" si="16"/>
        <v>4281882.82</v>
      </c>
      <c r="AY20" s="312">
        <f t="shared" si="16"/>
        <v>2771165.7299999995</v>
      </c>
      <c r="AZ20" s="309">
        <f t="shared" si="16"/>
        <v>875315.93</v>
      </c>
      <c r="BA20" s="309">
        <f t="shared" si="16"/>
        <v>856241.12</v>
      </c>
      <c r="BB20" s="312">
        <f t="shared" si="16"/>
        <v>0</v>
      </c>
      <c r="BC20" s="309">
        <f t="shared" si="16"/>
        <v>0</v>
      </c>
      <c r="BD20" s="309">
        <f t="shared" si="16"/>
        <v>0</v>
      </c>
      <c r="BE20" s="309">
        <f t="shared" si="16"/>
        <v>0</v>
      </c>
      <c r="BF20" s="309">
        <f t="shared" si="16"/>
        <v>0</v>
      </c>
      <c r="BG20" s="309">
        <f t="shared" si="16"/>
        <v>0</v>
      </c>
      <c r="BH20" s="309">
        <f t="shared" si="16"/>
        <v>0</v>
      </c>
      <c r="BI20" s="309">
        <f t="shared" si="16"/>
        <v>0</v>
      </c>
      <c r="BJ20" s="309">
        <f t="shared" si="16"/>
        <v>0</v>
      </c>
      <c r="BK20" s="309">
        <f t="shared" si="16"/>
        <v>0</v>
      </c>
      <c r="BL20" s="309">
        <f t="shared" si="16"/>
        <v>0</v>
      </c>
      <c r="BM20" s="309">
        <f t="shared" si="16"/>
        <v>0</v>
      </c>
      <c r="BN20" s="312">
        <f t="shared" si="16"/>
        <v>0</v>
      </c>
      <c r="BO20" s="309">
        <f t="shared" si="16"/>
        <v>0</v>
      </c>
      <c r="BP20" s="309">
        <f t="shared" si="16"/>
        <v>0</v>
      </c>
      <c r="BQ20" s="309">
        <f t="shared" si="16"/>
        <v>0</v>
      </c>
      <c r="BR20" s="309">
        <f t="shared" si="16"/>
        <v>0</v>
      </c>
      <c r="BS20" s="309">
        <f t="shared" si="16"/>
        <v>0</v>
      </c>
      <c r="BT20" s="309">
        <f t="shared" si="16"/>
        <v>0</v>
      </c>
      <c r="BU20" s="309">
        <f t="shared" si="16"/>
        <v>0</v>
      </c>
      <c r="BV20" s="309">
        <f t="shared" si="16"/>
        <v>0</v>
      </c>
      <c r="BW20" s="309">
        <f t="shared" si="16"/>
        <v>0</v>
      </c>
      <c r="BX20" s="309">
        <f t="shared" si="16"/>
        <v>0</v>
      </c>
    </row>
    <row r="22" spans="2:76" x14ac:dyDescent="0.3">
      <c r="BA22" s="112">
        <f>BA9+BA19</f>
        <v>875522.2300000001</v>
      </c>
      <c r="BB22" s="112">
        <f t="shared" ref="BB22:BO22" si="17">BB9+BB19</f>
        <v>0</v>
      </c>
      <c r="BC22" s="112">
        <f t="shared" si="17"/>
        <v>0</v>
      </c>
      <c r="BD22" s="112">
        <f t="shared" si="17"/>
        <v>0</v>
      </c>
      <c r="BE22" s="112">
        <f t="shared" si="17"/>
        <v>0</v>
      </c>
      <c r="BF22" s="112">
        <f t="shared" si="17"/>
        <v>0</v>
      </c>
      <c r="BG22" s="112">
        <f t="shared" si="17"/>
        <v>0</v>
      </c>
      <c r="BH22" s="112">
        <f t="shared" si="17"/>
        <v>0</v>
      </c>
      <c r="BI22" s="112">
        <f t="shared" si="17"/>
        <v>0</v>
      </c>
      <c r="BJ22" s="314">
        <f t="shared" si="17"/>
        <v>0</v>
      </c>
      <c r="BK22" s="112">
        <f t="shared" si="17"/>
        <v>0</v>
      </c>
      <c r="BL22" s="112">
        <f t="shared" si="17"/>
        <v>0</v>
      </c>
      <c r="BM22" s="112">
        <f t="shared" si="17"/>
        <v>0</v>
      </c>
      <c r="BN22" s="112">
        <f t="shared" si="17"/>
        <v>0</v>
      </c>
      <c r="BO22" s="112">
        <f t="shared" si="17"/>
        <v>0</v>
      </c>
    </row>
    <row r="23" spans="2:76" x14ac:dyDescent="0.3">
      <c r="BJ23" s="314" t="s">
        <v>5090</v>
      </c>
    </row>
    <row r="24" spans="2:76" x14ac:dyDescent="0.3">
      <c r="BJ24" s="314">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DOCID-2020503232-2446509</_dlc_DocId>
    <_dlc_DocIdUrl xmlns="c1178b72-d3f5-4356-be28-21acd058a982">
      <Url>https://ibghorg.sharepoint.com/documentos/_layouts/15/DocIdRedir.aspx?ID=DOCID-2020503232-2446509</Url>
      <Description>DOCID-2020503232-2446509</Description>
    </_dlc_DocIdUrl>
  </documentManagement>
</p:properties>
</file>

<file path=customXml/itemProps1.xml><?xml version="1.0" encoding="utf-8"?>
<ds:datastoreItem xmlns:ds="http://schemas.openxmlformats.org/officeDocument/2006/customXml" ds:itemID="{4B9E2031-F58A-42E6-9C9A-4FD2ED62650B}"/>
</file>

<file path=customXml/itemProps2.xml><?xml version="1.0" encoding="utf-8"?>
<ds:datastoreItem xmlns:ds="http://schemas.openxmlformats.org/officeDocument/2006/customXml" ds:itemID="{1135AB12-39E8-4981-A2F4-DC47BE7553CA}"/>
</file>

<file path=customXml/itemProps3.xml><?xml version="1.0" encoding="utf-8"?>
<ds:datastoreItem xmlns:ds="http://schemas.openxmlformats.org/officeDocument/2006/customXml" ds:itemID="{53D3FC6C-0BFA-4CD9-8D0F-D4E1F04A19CA}"/>
</file>

<file path=customXml/itemProps4.xml><?xml version="1.0" encoding="utf-8"?>
<ds:datastoreItem xmlns:ds="http://schemas.openxmlformats.org/officeDocument/2006/customXml" ds:itemID="{954BFC5F-BB48-4FBD-8C6F-288FC5C987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Conciliação Bancária 2016.17.18</vt:lpstr>
      <vt:lpstr>DE-PARA</vt:lpstr>
      <vt:lpstr>HEELJ - Saldos Bancários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2022-09-16T17:49:04Z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94f4a6ea-b8ee-4b5b-be50-3607526163be</vt:lpwstr>
  </property>
</Properties>
</file>