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02\"/>
    </mc:Choice>
  </mc:AlternateContent>
  <xr:revisionPtr revIDLastSave="0" documentId="13_ncr:1_{C75AD651-2609-43DD-BE3D-AE22F8656D55}" xr6:coauthVersionLast="47" xr6:coauthVersionMax="47" xr10:uidLastSave="{00000000-0000-0000-0000-000000000000}"/>
  <bookViews>
    <workbookView xWindow="-108" yWindow="-108" windowWidth="23256" windowHeight="12576" tabRatio="787" firstSheet="1" activeTab="4"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G67" i="3"/>
  <c r="BF67" i="3"/>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AW19" i="9" l="1"/>
  <c r="BC9" i="3" s="1"/>
  <c r="BW9" i="9"/>
  <c r="BD65" i="3"/>
  <c r="BD69" i="3" s="1"/>
  <c r="AY9" i="9"/>
  <c r="BE8" i="3" s="1"/>
  <c r="AV65" i="3"/>
  <c r="AV69" i="3" s="1"/>
  <c r="BU9" i="9"/>
  <c r="BM9" i="9"/>
  <c r="BE9" i="9"/>
  <c r="BB65" i="3"/>
  <c r="BB69" i="3" s="1"/>
  <c r="AW9" i="9"/>
  <c r="BC8" i="3" s="1"/>
  <c r="BW19" i="9"/>
  <c r="BC65" i="3"/>
  <c r="BC69" i="3" s="1"/>
  <c r="AX9" i="9"/>
  <c r="BD8" i="3" s="1"/>
  <c r="BT9" i="9"/>
  <c r="BD9" i="9"/>
  <c r="BA65" i="3"/>
  <c r="BA69" i="3" s="1"/>
  <c r="BV19" i="9"/>
  <c r="BS9" i="9"/>
  <c r="BK9" i="9"/>
  <c r="AZ65" i="3"/>
  <c r="AZ69" i="3" s="1"/>
  <c r="AU9" i="9"/>
  <c r="BA8" i="3" s="1"/>
  <c r="BS19" i="9"/>
  <c r="BR9" i="9"/>
  <c r="BB9" i="9"/>
  <c r="AY65" i="3"/>
  <c r="AY69" i="3" s="1"/>
  <c r="AT9" i="9"/>
  <c r="AZ8" i="3" s="1"/>
  <c r="BQ19" i="9"/>
  <c r="BQ9" i="9"/>
  <c r="BI9" i="9"/>
  <c r="BF65" i="3"/>
  <c r="BG65" i="3" s="1"/>
  <c r="BA9" i="9"/>
  <c r="AX65" i="3"/>
  <c r="AX69" i="3" s="1"/>
  <c r="BV9" i="9"/>
  <c r="AU65" i="3"/>
  <c r="AP3" i="9"/>
  <c r="BX9" i="9"/>
  <c r="BP9" i="9"/>
  <c r="BE65" i="3"/>
  <c r="BE69" i="3" s="1"/>
  <c r="AW65" i="3"/>
  <c r="AR9" i="9"/>
  <c r="AX8" i="3" s="1"/>
  <c r="BT19" i="9"/>
  <c r="BO9" i="9"/>
  <c r="BU19" i="9"/>
  <c r="BO19" i="9"/>
  <c r="AU19" i="9"/>
  <c r="BA9" i="3" s="1"/>
  <c r="BR19" i="9"/>
  <c r="BN19" i="9"/>
  <c r="BX19" i="9"/>
  <c r="BP19" i="9"/>
  <c r="BN9" i="9"/>
  <c r="BG19" i="9"/>
  <c r="BC19" i="9"/>
  <c r="BJ9" i="9"/>
  <c r="BK19" i="9"/>
  <c r="BM19" i="9"/>
  <c r="BE19" i="9"/>
  <c r="AS9" i="9"/>
  <c r="AY8" i="3" s="1"/>
  <c r="AT19" i="9"/>
  <c r="AZ9" i="3" s="1"/>
  <c r="BL19" i="9"/>
  <c r="BD19" i="9"/>
  <c r="AZ9" i="9"/>
  <c r="BF8" i="3" s="1"/>
  <c r="BG8" i="3" s="1"/>
  <c r="AS19" i="9"/>
  <c r="AY9" i="3" s="1"/>
  <c r="BH9" i="9"/>
  <c r="AZ19" i="9"/>
  <c r="BF9" i="3" s="1"/>
  <c r="BG9" i="3" s="1"/>
  <c r="AR19" i="9"/>
  <c r="AX9" i="3" s="1"/>
  <c r="BG9" i="9"/>
  <c r="BJ19" i="9"/>
  <c r="AY19" i="9"/>
  <c r="BE9" i="3" s="1"/>
  <c r="BF9" i="9"/>
  <c r="BI19" i="9"/>
  <c r="AX19" i="9"/>
  <c r="BD9" i="3" s="1"/>
  <c r="BA19" i="9"/>
  <c r="AV9" i="9"/>
  <c r="BB8" i="3" s="1"/>
  <c r="BL9" i="9"/>
  <c r="AV19" i="9"/>
  <c r="BB9" i="3" s="1"/>
  <c r="BC9" i="9"/>
  <c r="AQ9" i="9"/>
  <c r="AW8" i="3" s="1"/>
  <c r="AQ19" i="9"/>
  <c r="AW9" i="3" s="1"/>
  <c r="AP9" i="9"/>
  <c r="AV8" i="3" s="1"/>
  <c r="AP13" i="9"/>
  <c r="AP19" i="9" s="1"/>
  <c r="AV9" i="3" s="1"/>
  <c r="AW69" i="3"/>
  <c r="AU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C14" i="3" l="1"/>
  <c r="BA14" i="3"/>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A11321" i="7"/>
  <c r="L5116" i="7"/>
  <c r="L5066" i="7"/>
  <c r="L5097" i="7"/>
  <c r="L5396" i="7"/>
  <c r="L5776" i="7"/>
  <c r="L6201" i="7"/>
  <c r="L6238" i="7"/>
  <c r="L6443" i="7"/>
  <c r="L6858" i="7"/>
  <c r="L6197" i="7"/>
  <c r="L6592" i="7"/>
  <c r="L5091" i="7"/>
  <c r="L5700" i="7"/>
  <c r="L5995" i="7"/>
  <c r="L6185" i="7"/>
  <c r="L6242" i="7"/>
  <c r="L7057" i="7"/>
  <c r="L7110" i="7"/>
  <c r="A9771" i="7"/>
  <c r="A11339" i="7"/>
  <c r="L6189" i="7"/>
  <c r="L6431" i="7"/>
  <c r="L4948" i="7"/>
  <c r="L5729" i="7"/>
  <c r="L5907" i="7"/>
  <c r="L6187" i="7"/>
  <c r="L6214" i="7"/>
  <c r="L6445" i="7"/>
  <c r="L6881" i="7"/>
  <c r="L7058" i="7"/>
  <c r="L6069" i="7"/>
  <c r="A11261" i="7"/>
  <c r="A11565" i="7"/>
  <c r="L5376" i="7"/>
  <c r="L7069" i="7"/>
  <c r="L5890" i="7"/>
  <c r="L5971" i="7"/>
  <c r="L6071" i="7"/>
  <c r="L6457" i="7"/>
  <c r="L6683" i="7"/>
  <c r="L6960" i="7"/>
  <c r="A9703" i="7"/>
  <c r="A11567" i="7"/>
  <c r="L6953" i="7"/>
  <c r="L5378" i="7"/>
  <c r="L5535" i="7"/>
  <c r="L5381" i="7"/>
  <c r="L5537" i="7"/>
  <c r="L6236" i="7"/>
  <c r="L6684" i="7"/>
  <c r="L6844"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2349" i="7"/>
  <c r="K12365" i="7"/>
  <c r="K12207" i="7"/>
  <c r="K12192"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649" i="7"/>
  <c r="K12370" i="7"/>
  <c r="K12458" i="7"/>
  <c r="K12538" i="7"/>
  <c r="K12690" i="7"/>
  <c r="K12587" i="7"/>
  <c r="K12172" i="7"/>
  <c r="K12372" i="7"/>
  <c r="K12588" i="7"/>
  <c r="K12221" i="7"/>
  <c r="K12621" i="7"/>
  <c r="K12222" i="7"/>
  <c r="K12366" i="7"/>
  <c r="K12374" i="7"/>
  <c r="K12390" i="7"/>
  <c r="K12223" i="7"/>
  <c r="K12224" i="7"/>
  <c r="K12376" i="7"/>
  <c r="K12620" i="7"/>
  <c r="K12368" i="7"/>
  <c r="A5962" i="7"/>
  <c r="K9226" i="7"/>
  <c r="K9222" i="7"/>
  <c r="K12080" i="7"/>
  <c r="K12641" i="7"/>
  <c r="K7605" i="7"/>
  <c r="K7606" i="7"/>
  <c r="K8032" i="7"/>
  <c r="K8511" i="7"/>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7899" i="7"/>
  <c r="K8237" i="7"/>
  <c r="K8333" i="7"/>
  <c r="K8238" i="7"/>
  <c r="K8334" i="7"/>
  <c r="K7847" i="7"/>
  <c r="K8335" i="7"/>
  <c r="K7848" i="7"/>
  <c r="K7896" i="7"/>
  <c r="K8336" i="7"/>
  <c r="K7850" i="7"/>
  <c r="K7898" i="7"/>
  <c r="K8274" i="7"/>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12516" i="7"/>
  <c r="K12517" i="7"/>
  <c r="K7973" i="7"/>
  <c r="K7615" i="7"/>
  <c r="K7751" i="7"/>
  <c r="K8255" i="7"/>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609" i="7"/>
  <c r="K12234" i="7"/>
  <c r="K12610" i="7"/>
  <c r="K12285" i="7"/>
  <c r="K12672" i="7"/>
  <c r="K12640" i="7"/>
  <c r="K7040" i="7"/>
  <c r="K7790" i="7"/>
  <c r="K8198" i="7"/>
  <c r="K8247" i="7"/>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537" i="7"/>
  <c r="K12585" i="7"/>
  <c r="K12617" i="7"/>
  <c r="K12729" i="7"/>
  <c r="K12483" i="7"/>
  <c r="K12484" i="7"/>
  <c r="K12302" i="7"/>
  <c r="K12583" i="7"/>
  <c r="K12616" i="7"/>
  <c r="K12584" i="7"/>
  <c r="K7596" i="7"/>
  <c r="K8109" i="7"/>
  <c r="K8159" i="7"/>
  <c r="K7736" i="7"/>
  <c r="K8761" i="7"/>
  <c r="A12557" i="7" s="1"/>
  <c r="K8961" i="7"/>
  <c r="A12364" i="7" s="1"/>
  <c r="K9337" i="7"/>
  <c r="K9131" i="7"/>
  <c r="A12197" i="7" s="1"/>
  <c r="K9196" i="7"/>
  <c r="K10290" i="7"/>
  <c r="K9925" i="7"/>
  <c r="K7788" i="7"/>
  <c r="K8188" i="7"/>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546" i="7"/>
  <c r="K12228" i="7"/>
  <c r="K12693" i="7"/>
  <c r="K8368" i="7"/>
  <c r="K8892" i="7"/>
  <c r="K9594" i="7"/>
  <c r="K9228" i="7"/>
  <c r="K7885" i="7"/>
  <c r="K8286" i="7"/>
  <c r="K8622" i="7"/>
  <c r="K9494" i="7"/>
  <c r="K9943" i="7"/>
  <c r="K9077" i="7"/>
  <c r="K10974" i="7"/>
  <c r="K10665" i="7"/>
  <c r="K10299" i="7"/>
  <c r="A11030" i="7" s="1"/>
  <c r="K12074" i="7"/>
  <c r="K11622" i="7"/>
  <c r="K12449" i="7"/>
  <c r="K12605" i="7"/>
  <c r="A7377" i="7"/>
  <c r="K7945" i="7"/>
  <c r="K8706" i="7"/>
  <c r="K8292" i="7"/>
  <c r="K10190" i="7"/>
  <c r="K9968" i="7"/>
  <c r="A11357" i="7" s="1"/>
  <c r="K9229" i="7"/>
  <c r="K9730" i="7"/>
  <c r="A11601" i="7" s="1"/>
  <c r="K10472" i="7"/>
  <c r="A10909" i="7" s="1"/>
  <c r="K10695" i="7"/>
  <c r="K9884" i="7"/>
  <c r="K11014" i="7"/>
  <c r="K11631" i="7"/>
  <c r="K11341" i="7"/>
  <c r="K12236" i="7"/>
  <c r="K12622" i="7"/>
  <c r="K10807" i="7"/>
  <c r="K10856" i="7"/>
  <c r="K10857" i="7"/>
  <c r="K12291" i="7"/>
  <c r="K12379" i="7"/>
  <c r="K12293" i="7"/>
  <c r="A8998" i="7" s="1"/>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K7833" i="7"/>
  <c r="K8364" i="7"/>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A8434"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A8467" i="7"/>
  <c r="A8175"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A7590" i="7"/>
  <c r="K12504" i="7"/>
  <c r="K12704" i="7"/>
  <c r="K12736" i="7"/>
  <c r="A8363" i="7"/>
  <c r="A7148" i="7"/>
  <c r="K12320" i="7"/>
  <c r="K12424" i="7"/>
  <c r="K12512" i="7"/>
  <c r="K12568" i="7"/>
  <c r="K12676" i="7"/>
  <c r="K12708" i="7"/>
  <c r="K12740" i="7"/>
  <c r="K12240" i="7"/>
  <c r="K12328" i="7"/>
  <c r="K12432" i="7"/>
  <c r="K12678" i="7"/>
  <c r="K12710" i="7"/>
  <c r="K12336" i="7"/>
  <c r="K12440" i="7"/>
  <c r="A8987" i="7" s="1"/>
  <c r="K12624" i="7"/>
  <c r="K12680" i="7"/>
  <c r="K12592" i="7"/>
  <c r="K12628" i="7"/>
  <c r="K12528" i="7"/>
  <c r="K12596" i="7"/>
  <c r="K12630" i="7"/>
  <c r="A6678" i="7"/>
  <c r="K12598" i="7"/>
  <c r="K12632" i="7"/>
  <c r="K12700" i="7"/>
  <c r="A4691" i="7"/>
  <c r="A4692" i="7"/>
  <c r="A4877" i="7"/>
  <c r="A5135" i="7"/>
  <c r="A5136" i="7"/>
  <c r="K7725" i="7"/>
  <c r="K7957" i="7"/>
  <c r="K7862" i="7"/>
  <c r="K8791" i="7"/>
  <c r="K8283" i="7"/>
  <c r="K8849" i="7"/>
  <c r="A12468" i="7" s="1"/>
  <c r="K8738" i="7"/>
  <c r="A12579" i="7" s="1"/>
  <c r="K8739" i="7"/>
  <c r="A12580" i="7" s="1"/>
  <c r="K8033" i="7"/>
  <c r="K8540" i="7"/>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713" i="7"/>
  <c r="K12442" i="7"/>
  <c r="K12571" i="7"/>
  <c r="K12268" i="7"/>
  <c r="K12572" i="7"/>
  <c r="K12269" i="7"/>
  <c r="K12573" i="7"/>
  <c r="K12471" i="7"/>
  <c r="K12519" i="7"/>
  <c r="K12520" i="7"/>
  <c r="K12712" i="7"/>
  <c r="K12472"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A12746" i="7" s="1"/>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A12657" i="7" s="1"/>
  <c r="K9035" i="7"/>
  <c r="K8073" i="7"/>
  <c r="K8113" i="7"/>
  <c r="K8203" i="7"/>
  <c r="K8233" i="7"/>
  <c r="K8556" i="7"/>
  <c r="K8564" i="7"/>
  <c r="K8572" i="7"/>
  <c r="A12742" i="7" s="1"/>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A12475" i="7" s="1"/>
  <c r="K8872" i="7"/>
  <c r="K8904" i="7"/>
  <c r="K8960" i="7"/>
  <c r="K7657" i="7"/>
  <c r="K7729" i="7"/>
  <c r="K8289" i="7"/>
  <c r="K8769" i="7"/>
  <c r="K8873" i="7"/>
  <c r="A12459" i="7" s="1"/>
  <c r="K8937" i="7"/>
  <c r="A12386" i="7" s="1"/>
  <c r="K8977" i="7"/>
  <c r="K9049" i="7"/>
  <c r="K9105" i="7"/>
  <c r="K8177" i="7"/>
  <c r="K8290" i="7"/>
  <c r="K8498" i="7"/>
  <c r="K8538" i="7"/>
  <c r="K8562" i="7"/>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K8533" i="7"/>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689" i="7"/>
  <c r="K12666" i="7"/>
  <c r="K12682" i="7"/>
  <c r="K12730" i="7"/>
  <c r="K12259" i="7"/>
  <c r="K12355" i="7"/>
  <c r="K12395" i="7"/>
  <c r="K12547" i="7"/>
  <c r="K12220" i="7"/>
  <c r="K12356" i="7"/>
  <c r="K12404" i="7"/>
  <c r="K12412" i="7"/>
  <c r="K12548" i="7"/>
  <c r="K12261" i="7"/>
  <c r="K12357" i="7"/>
  <c r="K12397" i="7"/>
  <c r="K12413" i="7"/>
  <c r="K12549" i="7"/>
  <c r="K12717" i="7"/>
  <c r="K12725" i="7"/>
  <c r="K12350" i="7"/>
  <c r="K12406" i="7"/>
  <c r="K12550" i="7"/>
  <c r="K12590" i="7"/>
  <c r="K12399" i="7"/>
  <c r="K12447" i="7"/>
  <c r="K12551" i="7"/>
  <c r="K12615" i="7"/>
  <c r="K12647" i="7"/>
  <c r="K12719" i="7"/>
  <c r="K12662" i="7"/>
  <c r="K12750" i="7"/>
  <c r="K12654" i="7"/>
  <c r="K12694" i="7"/>
  <c r="K12656" i="7"/>
  <c r="K12648" i="7"/>
  <c r="K12684" i="7"/>
  <c r="K12686" i="7"/>
  <c r="A7510" i="7"/>
  <c r="K12408" i="7"/>
  <c r="K12652" i="7"/>
  <c r="K12688" i="7"/>
  <c r="A5966" i="7"/>
  <c r="A4799" i="7"/>
  <c r="K7730" i="7"/>
  <c r="K8050" i="7"/>
  <c r="K8145" i="7"/>
  <c r="K9061" i="7"/>
  <c r="K9180" i="7"/>
  <c r="A12188" i="7" s="1"/>
  <c r="K9064" i="7"/>
  <c r="K10988" i="7"/>
  <c r="K10588" i="7"/>
  <c r="K10893" i="7"/>
  <c r="K11766" i="7"/>
  <c r="K12085" i="7"/>
  <c r="K12380" i="7"/>
  <c r="K12744" i="7"/>
  <c r="K12464" i="7"/>
  <c r="K12732" i="7"/>
  <c r="K7864" i="7"/>
  <c r="K8248" i="7"/>
  <c r="K8799" i="7"/>
  <c r="A12502" i="7" s="1"/>
  <c r="K8305" i="7"/>
  <c r="K8306" i="7"/>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294"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K12514" i="7"/>
  <c r="A7517" i="7"/>
  <c r="K12348" i="7"/>
  <c r="K12388" i="7"/>
  <c r="K12492" i="7"/>
  <c r="K12301" i="7"/>
  <c r="K12309" i="7"/>
  <c r="A9014" i="7" s="1"/>
  <c r="K12389" i="7"/>
  <c r="K12303" i="7"/>
  <c r="K12343" i="7"/>
  <c r="K12351" i="7"/>
  <c r="K12503" i="7"/>
  <c r="K12312" i="7"/>
  <c r="K12600" i="7"/>
  <c r="K12288" i="7"/>
  <c r="K12296" i="7"/>
  <c r="K12304" i="7"/>
  <c r="K12352" i="7"/>
  <c r="K8236" i="7"/>
  <c r="K7845" i="7"/>
  <c r="K7846" i="7"/>
  <c r="K7894" i="7"/>
  <c r="K7895" i="7"/>
  <c r="K8272" i="7"/>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A4880" i="7"/>
  <c r="A5995" i="7"/>
  <c r="K7795" i="7"/>
  <c r="K8375" i="7"/>
  <c r="K8619" i="7"/>
  <c r="K9112" i="7"/>
  <c r="K9565" i="7"/>
  <c r="K10314" i="7"/>
  <c r="A11013" i="7" s="1"/>
  <c r="K9972" i="7"/>
  <c r="A11361" i="7" s="1"/>
  <c r="K10716" i="7"/>
  <c r="K11006" i="7"/>
  <c r="A10309" i="7" s="1"/>
  <c r="K11673" i="7"/>
  <c r="K11411" i="7"/>
  <c r="K12493"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745" i="7"/>
  <c r="K12450" i="7"/>
  <c r="K12748" i="7"/>
  <c r="K12144" i="7"/>
  <c r="K12146" i="7"/>
  <c r="K12131" i="7"/>
  <c r="A9208" i="7" s="1"/>
  <c r="K12147" i="7"/>
  <c r="K12133" i="7"/>
  <c r="K12134" i="7"/>
  <c r="K12157" i="7"/>
  <c r="K12158" i="7"/>
  <c r="K12132" i="7"/>
  <c r="A5396" i="7"/>
  <c r="K7863" i="7"/>
  <c r="K8571" i="7"/>
  <c r="K10345" i="7"/>
  <c r="K10714" i="7"/>
  <c r="A10602" i="7" s="1"/>
  <c r="K11223" i="7"/>
  <c r="K11629" i="7"/>
  <c r="K12102" i="7"/>
  <c r="K12337" i="7"/>
  <c r="K12338" i="7"/>
  <c r="K12216" i="7"/>
  <c r="K7958" i="7"/>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581" i="7"/>
  <c r="K12384" i="7"/>
  <c r="A5801" i="7"/>
  <c r="K8966" i="7"/>
  <c r="A12369" i="7" s="1"/>
  <c r="K7787" i="7"/>
  <c r="K7906" i="7"/>
  <c r="K7930" i="7"/>
  <c r="K8839" i="7"/>
  <c r="K8737" i="7"/>
  <c r="A12578" i="7" s="1"/>
  <c r="K8347" i="7"/>
  <c r="K8348" i="7"/>
  <c r="K8382" i="7"/>
  <c r="K8838" i="7"/>
  <c r="K8862" i="7"/>
  <c r="K9111" i="7"/>
  <c r="K9710" i="7"/>
  <c r="K9633" i="7"/>
  <c r="K9745" i="7"/>
  <c r="K8185" i="7"/>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601" i="7"/>
  <c r="K12226" i="7"/>
  <c r="K12490" i="7"/>
  <c r="K12602" i="7"/>
  <c r="K12227" i="7"/>
  <c r="K12638" i="7"/>
  <c r="K12344"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A3691" i="7"/>
  <c r="K12522" i="7"/>
  <c r="K12530" i="7"/>
  <c r="K12204"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481" i="7"/>
  <c r="K12474" i="7"/>
  <c r="K12482" i="7"/>
  <c r="K12498" i="7"/>
  <c r="K12181" i="7"/>
  <c r="K12477" i="7"/>
  <c r="K12182" i="7"/>
  <c r="K12462" i="7"/>
  <c r="K12463" i="7"/>
  <c r="K12479" i="7"/>
  <c r="K12480" i="7"/>
  <c r="K11803" i="7"/>
  <c r="L11803" i="7" s="1"/>
  <c r="A4624" i="7"/>
  <c r="K12521" i="7"/>
  <c r="K12487" i="7"/>
  <c r="K12200" i="7"/>
  <c r="K12208"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346" i="7"/>
  <c r="K12347" i="7"/>
  <c r="A8894" i="7" s="1"/>
  <c r="A31" i="7"/>
  <c r="A888" i="7"/>
  <c r="K7876" i="7"/>
  <c r="K7940" i="7"/>
  <c r="K8284" i="7"/>
  <c r="K9223" i="7"/>
  <c r="K9383" i="7"/>
  <c r="K9634" i="7"/>
  <c r="K10064" i="7"/>
  <c r="K10760" i="7"/>
  <c r="K10530" i="7"/>
  <c r="K11074" i="7"/>
  <c r="K11269" i="7"/>
  <c r="K11645" i="7"/>
  <c r="K12287" i="7"/>
  <c r="K12718" i="7"/>
  <c r="K7709" i="7"/>
  <c r="K8150" i="7"/>
  <c r="K8603" i="7"/>
  <c r="K9062" i="7"/>
  <c r="K9690" i="7"/>
  <c r="K10285" i="7"/>
  <c r="K9906" i="7"/>
  <c r="K11655" i="7"/>
  <c r="K10691" i="7"/>
  <c r="K10996" i="7"/>
  <c r="K11372" i="7"/>
  <c r="K11852" i="7"/>
  <c r="K12206" i="7"/>
  <c r="K8252" i="7"/>
  <c r="K7774" i="7"/>
  <c r="K8625" i="7"/>
  <c r="K8626" i="7"/>
  <c r="K9183" i="7"/>
  <c r="K9496" i="7"/>
  <c r="K9942" i="7"/>
  <c r="A9942" i="7" s="1"/>
  <c r="K11009" i="7"/>
  <c r="K11409" i="7"/>
  <c r="K10312" i="7"/>
  <c r="K11630" i="7"/>
  <c r="K10715" i="7"/>
  <c r="K12245" i="7"/>
  <c r="K12614" i="7"/>
  <c r="K7950" i="7"/>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299" i="7"/>
  <c r="K12387" i="7"/>
  <c r="K12643" i="7"/>
  <c r="K12300" i="7"/>
  <c r="K12308" i="7"/>
  <c r="K12589" i="7"/>
  <c r="K12644" i="7"/>
  <c r="A6238" i="7"/>
  <c r="K8314" i="7"/>
  <c r="K7889" i="7"/>
  <c r="K8804" i="7"/>
  <c r="K9680" i="7"/>
  <c r="K9306" i="7"/>
  <c r="K10137" i="7"/>
  <c r="K10449" i="7"/>
  <c r="K10816" i="7"/>
  <c r="A10551" i="7" s="1"/>
  <c r="K11149" i="7"/>
  <c r="A10181" i="7" s="1"/>
  <c r="K11385" i="7"/>
  <c r="K11594" i="7"/>
  <c r="K12577" i="7"/>
  <c r="K12535" i="7"/>
  <c r="K12607" i="7"/>
  <c r="A7255" i="7"/>
  <c r="K7740" i="7"/>
  <c r="K7902" i="7"/>
  <c r="K7967" i="7"/>
  <c r="K8295" i="7"/>
  <c r="K7752" i="7"/>
  <c r="K8624" i="7"/>
  <c r="K8945" i="7"/>
  <c r="A12394" i="7" s="1"/>
  <c r="K9075" i="7"/>
  <c r="K8251" i="7"/>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569" i="7"/>
  <c r="K12283" i="7"/>
  <c r="K12747" i="7"/>
  <c r="K12340" i="7"/>
  <c r="K12556" i="7"/>
  <c r="K12445" i="7"/>
  <c r="K12310" i="7"/>
  <c r="K12558" i="7"/>
  <c r="K12544" i="7"/>
  <c r="K7747" i="7"/>
  <c r="K8148" i="7"/>
  <c r="K7743" i="7"/>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2733" i="7"/>
  <c r="K12734" i="7"/>
  <c r="K12692" i="7"/>
  <c r="A8632" i="7" s="1"/>
  <c r="K9051" i="7"/>
  <c r="K9802" i="7"/>
  <c r="K9804" i="7"/>
  <c r="K12049" i="7"/>
  <c r="K11267" i="7"/>
  <c r="K11674" i="7"/>
  <c r="K12401" i="7"/>
  <c r="K12252" i="7"/>
  <c r="K12254" i="7"/>
  <c r="K12687"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274" i="7"/>
  <c r="K12203" i="7"/>
  <c r="K12560" i="7"/>
  <c r="A7256" i="7"/>
  <c r="K8253" i="7"/>
  <c r="K7818" i="7"/>
  <c r="K8809" i="7"/>
  <c r="K8969" i="7"/>
  <c r="K9082" i="7"/>
  <c r="A12264" i="7" s="1"/>
  <c r="K8516" i="7"/>
  <c r="K9406" i="7"/>
  <c r="K9705" i="7"/>
  <c r="K9706" i="7"/>
  <c r="K9580" i="7"/>
  <c r="K10112" i="7"/>
  <c r="A11212" i="7" s="1"/>
  <c r="K9945" i="7"/>
  <c r="K10473" i="7"/>
  <c r="A10910" i="7" s="1"/>
  <c r="K10800" i="7"/>
  <c r="K10769" i="7"/>
  <c r="K10684" i="7"/>
  <c r="K11010" i="7"/>
  <c r="K11346" i="7"/>
  <c r="K11626" i="7"/>
  <c r="A9747" i="7" s="1"/>
  <c r="K12618" i="7"/>
  <c r="K12248" i="7"/>
  <c r="A7575" i="7"/>
  <c r="K7922" i="7"/>
  <c r="K8623" i="7"/>
  <c r="K8249" i="7"/>
  <c r="K9018" i="7"/>
  <c r="A12292" i="7" s="1"/>
  <c r="K9568" i="7"/>
  <c r="K9181" i="7"/>
  <c r="K9971" i="7"/>
  <c r="A9971" i="7" s="1"/>
  <c r="K10474" i="7"/>
  <c r="A10911" i="7" s="1"/>
  <c r="K11094" i="7"/>
  <c r="K11345" i="7"/>
  <c r="K11539" i="7"/>
  <c r="K11627" i="7"/>
  <c r="K11218" i="7"/>
  <c r="K11661" i="7"/>
  <c r="K12494" i="7"/>
  <c r="K12606" i="7"/>
  <c r="K8117" i="7"/>
  <c r="K7631" i="7"/>
  <c r="K8569" i="7"/>
  <c r="K9041" i="7"/>
  <c r="K8939" i="7"/>
  <c r="K9443" i="7"/>
  <c r="K9659" i="7"/>
  <c r="K9894" i="7"/>
  <c r="K10266" i="7"/>
  <c r="K10631" i="7"/>
  <c r="K10957" i="7"/>
  <c r="K11330" i="7"/>
  <c r="K11499" i="7"/>
  <c r="K11965" i="7"/>
  <c r="K12533" i="7"/>
  <c r="K12198" i="7"/>
  <c r="K9689" i="7"/>
  <c r="K9445" i="7"/>
  <c r="K9722" i="7"/>
  <c r="K9938" i="7"/>
  <c r="K9939" i="7"/>
  <c r="K12028" i="7"/>
  <c r="K12196" i="7"/>
  <c r="K5957" i="7"/>
  <c r="K7924" i="7"/>
  <c r="K8631" i="7"/>
  <c r="K9242" i="7"/>
  <c r="K9626" i="7"/>
  <c r="K9117" i="7"/>
  <c r="K9907" i="7"/>
  <c r="K10605" i="7"/>
  <c r="K11195" i="7"/>
  <c r="K11283" i="7"/>
  <c r="K11468" i="7"/>
  <c r="K12515" i="7"/>
  <c r="K12456" i="7"/>
  <c r="K7908" i="7"/>
  <c r="K8309" i="7"/>
  <c r="K7855" i="7"/>
  <c r="K7911" i="7"/>
  <c r="K8352" i="7"/>
  <c r="K8242" i="7"/>
  <c r="K7913" i="7"/>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2555" i="7"/>
  <c r="K12230" i="7"/>
  <c r="K8254" i="7"/>
  <c r="K7865" i="7"/>
  <c r="K8630" i="7"/>
  <c r="K9582" i="7"/>
  <c r="K9227" i="7"/>
  <c r="K9611" i="7"/>
  <c r="A9611" i="7" s="1"/>
  <c r="K9870" i="7"/>
  <c r="K9970" i="7"/>
  <c r="A11359" i="7" s="1"/>
  <c r="K10241" i="7"/>
  <c r="K10313" i="7"/>
  <c r="K11568" i="7"/>
  <c r="K11680" i="7"/>
  <c r="K10932" i="7"/>
  <c r="K11206" i="7"/>
  <c r="A11206" i="7" s="1"/>
  <c r="K11100" i="7"/>
  <c r="K11404" i="7"/>
  <c r="K12553" i="7"/>
  <c r="K12499" i="7"/>
  <c r="K12619" i="7"/>
  <c r="K12189" i="7"/>
  <c r="K12191" i="7"/>
  <c r="K7883" i="7"/>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2497" i="7"/>
  <c r="K12298" i="7"/>
  <c r="K12612"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2685" i="7"/>
  <c r="K12231" i="7"/>
  <c r="K12295"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12650" i="7"/>
  <c r="K12500" i="7"/>
  <c r="K12495"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354" i="7"/>
  <c r="K12362" i="7"/>
  <c r="K12410" i="7"/>
  <c r="K12658" i="7"/>
  <c r="K12363" i="7"/>
  <c r="K12411" i="7"/>
  <c r="K12603" i="7"/>
  <c r="K12683" i="7"/>
  <c r="K12723" i="7"/>
  <c r="K12405" i="7"/>
  <c r="K12645" i="7"/>
  <c r="K12246" i="7"/>
  <c r="K12382" i="7"/>
  <c r="K12414" i="7"/>
  <c r="K12359" i="7"/>
  <c r="K12383" i="7"/>
  <c r="K12407" i="7"/>
  <c r="K12415" i="7"/>
  <c r="K12639" i="7"/>
  <c r="K12727" i="7"/>
  <c r="K12360" i="7"/>
  <c r="K12664" i="7"/>
  <c r="K12646" i="7"/>
  <c r="K12668" i="7"/>
  <c r="K12660" i="7"/>
  <c r="K12670" i="7"/>
  <c r="K8044" i="7"/>
  <c r="K7990" i="7"/>
  <c r="K7738" i="7"/>
  <c r="K8871" i="7"/>
  <c r="A12457" i="7" s="1"/>
  <c r="K8049" i="7"/>
  <c r="K8600" i="7"/>
  <c r="A12731" i="7" s="1"/>
  <c r="K8778" i="7"/>
  <c r="A12574" i="7" s="1"/>
  <c r="K7609" i="7"/>
  <c r="K9121" i="7"/>
  <c r="K9163" i="7"/>
  <c r="A12171" i="7" s="1"/>
  <c r="K10962" i="7"/>
  <c r="K10446" i="7"/>
  <c r="K11600" i="7"/>
  <c r="K9476" i="7"/>
  <c r="K10447" i="7"/>
  <c r="K11466" i="7"/>
  <c r="K11077" i="7"/>
  <c r="K11669" i="7"/>
  <c r="A537" i="7"/>
  <c r="K7920" i="7"/>
  <c r="K8300" i="7"/>
  <c r="K8850" i="7"/>
  <c r="A12469" i="7" s="1"/>
  <c r="K9605" i="7"/>
  <c r="K10142" i="7"/>
  <c r="K10465" i="7"/>
  <c r="K9717" i="7"/>
  <c r="A11588" i="7" s="1"/>
  <c r="K10825" i="7"/>
  <c r="A10560" i="7" s="1"/>
  <c r="K11119" i="7"/>
  <c r="K11755" i="7"/>
  <c r="K12545" i="7"/>
  <c r="K12284" i="7"/>
  <c r="K7597" i="7"/>
  <c r="K8317" i="7"/>
  <c r="K7976" i="7"/>
  <c r="K7890" i="7"/>
  <c r="K8315" i="7"/>
  <c r="K8316" i="7"/>
  <c r="K8993" i="7"/>
  <c r="K9010" i="7"/>
  <c r="K8500" i="7"/>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2540" i="7"/>
  <c r="K12416" i="7"/>
  <c r="K12696" i="7"/>
  <c r="K8279" i="7"/>
  <c r="K8280" i="7"/>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2219" i="7"/>
  <c r="K12280" i="7"/>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A12669" i="7" s="1"/>
  <c r="K8792" i="7"/>
  <c r="K8912" i="7"/>
  <c r="K8346" i="7"/>
  <c r="K7929" i="7"/>
  <c r="K7953" i="7"/>
  <c r="K8337" i="7"/>
  <c r="K8674" i="7"/>
  <c r="K8834" i="7"/>
  <c r="K8906" i="7"/>
  <c r="K8507" i="7"/>
  <c r="K8835" i="7"/>
  <c r="K9059" i="7"/>
  <c r="K8323" i="7"/>
  <c r="K8436" i="7"/>
  <c r="K8716" i="7"/>
  <c r="K8812" i="7"/>
  <c r="K8836" i="7"/>
  <c r="A12539" i="7" s="1"/>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561" i="7"/>
  <c r="K12307" i="7"/>
  <c r="K12339" i="7"/>
  <c r="A9044" i="7" s="1"/>
  <c r="K12443" i="7"/>
  <c r="K12277" i="7"/>
  <c r="K12278" i="7"/>
  <c r="K12286" i="7"/>
  <c r="K12342" i="7"/>
  <c r="K12486" i="7"/>
  <c r="K12518" i="7"/>
  <c r="K12263" i="7"/>
  <c r="K12527" i="7"/>
  <c r="K12575" i="7"/>
  <c r="K12272" i="7"/>
  <c r="K8371" i="7"/>
  <c r="K8372" i="7"/>
  <c r="K8662" i="7"/>
  <c r="A12715" i="7" s="1"/>
  <c r="K9421" i="7"/>
  <c r="K9814" i="7"/>
  <c r="A9814" i="7" s="1"/>
  <c r="K9973" i="7"/>
  <c r="K9997" i="7"/>
  <c r="K10545" i="7"/>
  <c r="K11157" i="7"/>
  <c r="A10189" i="7" s="1"/>
  <c r="K11641" i="7"/>
  <c r="K11011" i="7"/>
  <c r="K11413" i="7"/>
  <c r="A11413" i="7" s="1"/>
  <c r="K12232"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A11962"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L12575" i="7"/>
  <c r="A12575" i="7"/>
  <c r="L12284" i="7"/>
  <c r="A12284" i="7"/>
  <c r="L12660" i="7"/>
  <c r="A12660" i="7"/>
  <c r="L12382" i="7"/>
  <c r="A12382" i="7"/>
  <c r="L12603" i="7"/>
  <c r="A12603" i="7"/>
  <c r="L12410" i="7"/>
  <c r="A12410" i="7"/>
  <c r="L12295" i="7"/>
  <c r="A12295" i="7"/>
  <c r="L12298" i="7"/>
  <c r="A12298" i="7"/>
  <c r="L12191" i="7"/>
  <c r="A12191" i="7"/>
  <c r="L12560" i="7"/>
  <c r="A12560" i="7"/>
  <c r="L12273" i="7"/>
  <c r="A12273" i="7"/>
  <c r="L12401" i="7"/>
  <c r="A12401" i="7"/>
  <c r="L12544" i="7"/>
  <c r="A12544" i="7"/>
  <c r="L12340" i="7"/>
  <c r="A12340" i="7"/>
  <c r="L12535" i="7"/>
  <c r="A12535" i="7"/>
  <c r="L12308" i="7"/>
  <c r="A12308" i="7"/>
  <c r="L12722" i="7"/>
  <c r="A12722" i="7"/>
  <c r="L12521" i="7"/>
  <c r="A12521" i="7"/>
  <c r="L12462" i="7"/>
  <c r="A12462" i="7"/>
  <c r="L12181" i="7"/>
  <c r="A12181" i="7"/>
  <c r="L12490" i="7"/>
  <c r="A12490" i="7"/>
  <c r="L12745" i="7"/>
  <c r="A12745" i="7"/>
  <c r="L12343" i="7"/>
  <c r="A12343" i="7"/>
  <c r="L12301" i="7"/>
  <c r="A12301" i="7"/>
  <c r="L12289" i="7"/>
  <c r="A12289" i="7"/>
  <c r="L12408" i="7"/>
  <c r="A12408" i="7"/>
  <c r="L12654" i="7"/>
  <c r="A12654" i="7"/>
  <c r="L12551" i="7"/>
  <c r="A12551" i="7"/>
  <c r="L12725" i="7"/>
  <c r="A12725" i="7"/>
  <c r="L12412" i="7"/>
  <c r="A12412" i="7"/>
  <c r="L12547" i="7"/>
  <c r="A12547" i="7"/>
  <c r="L12471" i="7"/>
  <c r="A12471" i="7"/>
  <c r="L12571" i="7"/>
  <c r="A12571" i="7"/>
  <c r="L12598" i="7"/>
  <c r="A12598" i="7"/>
  <c r="L12336" i="7"/>
  <c r="A12336" i="7"/>
  <c r="L12678" i="7"/>
  <c r="A12678" i="7"/>
  <c r="L12676" i="7"/>
  <c r="A12676" i="7"/>
  <c r="L12703" i="7"/>
  <c r="A12703" i="7"/>
  <c r="L12439" i="7"/>
  <c r="A12439" i="7"/>
  <c r="L12215" i="7"/>
  <c r="A12215" i="7"/>
  <c r="L12334" i="7"/>
  <c r="A12334" i="7"/>
  <c r="L12629" i="7"/>
  <c r="A12629" i="7"/>
  <c r="L12429" i="7"/>
  <c r="A12429" i="7"/>
  <c r="L12564" i="7"/>
  <c r="A12564" i="7"/>
  <c r="L12324" i="7"/>
  <c r="A12324" i="7"/>
  <c r="L12595" i="7"/>
  <c r="A12595" i="7"/>
  <c r="L12331" i="7"/>
  <c r="A12331" i="7"/>
  <c r="L12195" i="7"/>
  <c r="A12195" i="7"/>
  <c r="L12674" i="7"/>
  <c r="A12674" i="7"/>
  <c r="L12322" i="7"/>
  <c r="A12322" i="7"/>
  <c r="L12705" i="7"/>
  <c r="A12705" i="7"/>
  <c r="L12505" i="7"/>
  <c r="A12505" i="7"/>
  <c r="L12236" i="7"/>
  <c r="A12236" i="7"/>
  <c r="L12546" i="7"/>
  <c r="A12546" i="7"/>
  <c r="L12584" i="7"/>
  <c r="A12584" i="7"/>
  <c r="L12585" i="7"/>
  <c r="A12585" i="7"/>
  <c r="L12172" i="7"/>
  <c r="A12172" i="7"/>
  <c r="L12365" i="7"/>
  <c r="A12365" i="7"/>
  <c r="L12527" i="7"/>
  <c r="A12527" i="7"/>
  <c r="L12277" i="7"/>
  <c r="A12277" i="7"/>
  <c r="L12545" i="7"/>
  <c r="A12545" i="7"/>
  <c r="L12668" i="7"/>
  <c r="A12668" i="7"/>
  <c r="L12727" i="7"/>
  <c r="A12727" i="7"/>
  <c r="L12246" i="7"/>
  <c r="A12246" i="7"/>
  <c r="L12411" i="7"/>
  <c r="A12411" i="7"/>
  <c r="L12362" i="7"/>
  <c r="A12362" i="7"/>
  <c r="L12231" i="7"/>
  <c r="A12231" i="7"/>
  <c r="L12497" i="7"/>
  <c r="A12497" i="7"/>
  <c r="L12230" i="7"/>
  <c r="A12230" i="7"/>
  <c r="L12577" i="7"/>
  <c r="A12577" i="7"/>
  <c r="L12300" i="7"/>
  <c r="A12300" i="7"/>
  <c r="L12642" i="7"/>
  <c r="A12642" i="7"/>
  <c r="L12345" i="7"/>
  <c r="A12345" i="7"/>
  <c r="L12182" i="7"/>
  <c r="A12182" i="7"/>
  <c r="L12226" i="7"/>
  <c r="A12226" i="7"/>
  <c r="L12384" i="7"/>
  <c r="A12384" i="7"/>
  <c r="L12493" i="7"/>
  <c r="A12493" i="7"/>
  <c r="L12303" i="7"/>
  <c r="A12303" i="7"/>
  <c r="L12492" i="7"/>
  <c r="A12492" i="7"/>
  <c r="L12514" i="7"/>
  <c r="A12514" i="7"/>
  <c r="L12380" i="7"/>
  <c r="A12380" i="7"/>
  <c r="L12447" i="7"/>
  <c r="A12447" i="7"/>
  <c r="L12717" i="7"/>
  <c r="A12717" i="7"/>
  <c r="L12404" i="7"/>
  <c r="A12404" i="7"/>
  <c r="L12395" i="7"/>
  <c r="A12395" i="7"/>
  <c r="L12689" i="7"/>
  <c r="A12689" i="7"/>
  <c r="L12520" i="7"/>
  <c r="A12520" i="7"/>
  <c r="L12432" i="7"/>
  <c r="A12432" i="7"/>
  <c r="L12568" i="7"/>
  <c r="A12568" i="7"/>
  <c r="L12736" i="7"/>
  <c r="A12736" i="7"/>
  <c r="L12679" i="7"/>
  <c r="A12679" i="7"/>
  <c r="L12431" i="7"/>
  <c r="A12431" i="7"/>
  <c r="L12175" i="7"/>
  <c r="A12175" i="7"/>
  <c r="L12326" i="7"/>
  <c r="A12326" i="7"/>
  <c r="L12597" i="7"/>
  <c r="A12597" i="7"/>
  <c r="L12421" i="7"/>
  <c r="A12421" i="7"/>
  <c r="L12524" i="7"/>
  <c r="A12524" i="7"/>
  <c r="L12316" i="7"/>
  <c r="A12316" i="7"/>
  <c r="L12563" i="7"/>
  <c r="A12563" i="7"/>
  <c r="L12323" i="7"/>
  <c r="A12323" i="7"/>
  <c r="L12634" i="7"/>
  <c r="A12634" i="7"/>
  <c r="L12314" i="7"/>
  <c r="A12314" i="7"/>
  <c r="L12681" i="7"/>
  <c r="A12681" i="7"/>
  <c r="L12441" i="7"/>
  <c r="A12441" i="7"/>
  <c r="L12233" i="7"/>
  <c r="A12233" i="7"/>
  <c r="L12583" i="7"/>
  <c r="A12583" i="7"/>
  <c r="L12537" i="7"/>
  <c r="A12537" i="7"/>
  <c r="L12224" i="7"/>
  <c r="A12224" i="7"/>
  <c r="L12349" i="7"/>
  <c r="A12349" i="7"/>
  <c r="L12263" i="7"/>
  <c r="A12263" i="7"/>
  <c r="L12664" i="7"/>
  <c r="A12664" i="7"/>
  <c r="L12639" i="7"/>
  <c r="A12639" i="7"/>
  <c r="L12363" i="7"/>
  <c r="A12363" i="7"/>
  <c r="L12354" i="7"/>
  <c r="A12354" i="7"/>
  <c r="L12650" i="7"/>
  <c r="A12650" i="7"/>
  <c r="L12189" i="7"/>
  <c r="A12189" i="7"/>
  <c r="L12456" i="7"/>
  <c r="A12456" i="7"/>
  <c r="L12606" i="7"/>
  <c r="A12606" i="7"/>
  <c r="L12248" i="7"/>
  <c r="A12248" i="7"/>
  <c r="L12687" i="7"/>
  <c r="A12687" i="7"/>
  <c r="L12734" i="7"/>
  <c r="A12734" i="7"/>
  <c r="L12558" i="7"/>
  <c r="A12558" i="7"/>
  <c r="L12697" i="7"/>
  <c r="A12697" i="7"/>
  <c r="L12208" i="7"/>
  <c r="A12208" i="7"/>
  <c r="L12498" i="7"/>
  <c r="A12498" i="7"/>
  <c r="L12638" i="7"/>
  <c r="A12638" i="7"/>
  <c r="L12601" i="7"/>
  <c r="A12601" i="7"/>
  <c r="L12581" i="7"/>
  <c r="A12581" i="7"/>
  <c r="L12388" i="7"/>
  <c r="A12388" i="7"/>
  <c r="L12418" i="7"/>
  <c r="A12418" i="7"/>
  <c r="L12744" i="7"/>
  <c r="A12744" i="7"/>
  <c r="L12684" i="7"/>
  <c r="A12684" i="7"/>
  <c r="L12399" i="7"/>
  <c r="A12399" i="7"/>
  <c r="L12549" i="7"/>
  <c r="A12549" i="7"/>
  <c r="L12356" i="7"/>
  <c r="A12356" i="7"/>
  <c r="L12355" i="7"/>
  <c r="A12355" i="7"/>
  <c r="L12393" i="7"/>
  <c r="A12393" i="7"/>
  <c r="L12442" i="7"/>
  <c r="A12442" i="7"/>
  <c r="L12328" i="7"/>
  <c r="A12328" i="7"/>
  <c r="L12512" i="7"/>
  <c r="A12512" i="7"/>
  <c r="L12704" i="7"/>
  <c r="A12704" i="7"/>
  <c r="L12631" i="7"/>
  <c r="A12631" i="7"/>
  <c r="L12423" i="7"/>
  <c r="A12423" i="7"/>
  <c r="L12566" i="7"/>
  <c r="A12566" i="7"/>
  <c r="L12318" i="7"/>
  <c r="A12318" i="7"/>
  <c r="L12749" i="7"/>
  <c r="A12749" i="7"/>
  <c r="L12565" i="7"/>
  <c r="A12565" i="7"/>
  <c r="L12333" i="7"/>
  <c r="A12333" i="7"/>
  <c r="L12508" i="7"/>
  <c r="A12508" i="7"/>
  <c r="L12276" i="7"/>
  <c r="A12276" i="7"/>
  <c r="L12507" i="7"/>
  <c r="A12507" i="7"/>
  <c r="L12315" i="7"/>
  <c r="A12315" i="7"/>
  <c r="L12626" i="7"/>
  <c r="A12626" i="7"/>
  <c r="L12266" i="7"/>
  <c r="A12266" i="7"/>
  <c r="L12673" i="7"/>
  <c r="A12673" i="7"/>
  <c r="L12433" i="7"/>
  <c r="A12433" i="7"/>
  <c r="L12293" i="7"/>
  <c r="A12293" i="7"/>
  <c r="L12302" i="7"/>
  <c r="A12302" i="7"/>
  <c r="L12483" i="7"/>
  <c r="A12483" i="7"/>
  <c r="L12640" i="7"/>
  <c r="A12640" i="7"/>
  <c r="L12610" i="7"/>
  <c r="A12610" i="7"/>
  <c r="L12376" i="7"/>
  <c r="A12376" i="7"/>
  <c r="L12223" i="7"/>
  <c r="A12223" i="7"/>
  <c r="L12690" i="7"/>
  <c r="A12690" i="7"/>
  <c r="L12232" i="7"/>
  <c r="A12232" i="7"/>
  <c r="L12518" i="7"/>
  <c r="A12518" i="7"/>
  <c r="L12280" i="7"/>
  <c r="A12280" i="7"/>
  <c r="L12282" i="7"/>
  <c r="A12282" i="7"/>
  <c r="L12696" i="7"/>
  <c r="A12696" i="7"/>
  <c r="L12670" i="7"/>
  <c r="A12670" i="7"/>
  <c r="L12415" i="7"/>
  <c r="A12415" i="7"/>
  <c r="L12612" i="7"/>
  <c r="A12612" i="7"/>
  <c r="L12203" i="7"/>
  <c r="A12203" i="7"/>
  <c r="L12254" i="7"/>
  <c r="A12254" i="7"/>
  <c r="L12310" i="7"/>
  <c r="A12310" i="7"/>
  <c r="L12747" i="7"/>
  <c r="A12747" i="7"/>
  <c r="L12347" i="7"/>
  <c r="A12347" i="7"/>
  <c r="L12487" i="7"/>
  <c r="A12487" i="7"/>
  <c r="L12482" i="7"/>
  <c r="A12482" i="7"/>
  <c r="L12296" i="7"/>
  <c r="A12296" i="7"/>
  <c r="L12348" i="7"/>
  <c r="A12348" i="7"/>
  <c r="L12306" i="7"/>
  <c r="A12306" i="7"/>
  <c r="L12294" i="7"/>
  <c r="A12294" i="7"/>
  <c r="L12648" i="7"/>
  <c r="A12648" i="7"/>
  <c r="L12750" i="7"/>
  <c r="A12750" i="7"/>
  <c r="L12590" i="7"/>
  <c r="A12590" i="7"/>
  <c r="L12413" i="7"/>
  <c r="A12413" i="7"/>
  <c r="L12220" i="7"/>
  <c r="A12220" i="7"/>
  <c r="L12259" i="7"/>
  <c r="A12259" i="7"/>
  <c r="L12385" i="7"/>
  <c r="A12385" i="7"/>
  <c r="L12573" i="7"/>
  <c r="A12573" i="7"/>
  <c r="L12713" i="7"/>
  <c r="A12713" i="7"/>
  <c r="L12240" i="7"/>
  <c r="A12240" i="7"/>
  <c r="L12424" i="7"/>
  <c r="A12424" i="7"/>
  <c r="L12504" i="7"/>
  <c r="A12504" i="7"/>
  <c r="L12702" i="7"/>
  <c r="A12702" i="7"/>
  <c r="L12623" i="7"/>
  <c r="A12623" i="7"/>
  <c r="L12335" i="7"/>
  <c r="A12335" i="7"/>
  <c r="L12542" i="7"/>
  <c r="A12542" i="7"/>
  <c r="L12238" i="7"/>
  <c r="A12238" i="7"/>
  <c r="L12741" i="7"/>
  <c r="A12741" i="7"/>
  <c r="L12541" i="7"/>
  <c r="A12541" i="7"/>
  <c r="L12325" i="7"/>
  <c r="A12325" i="7"/>
  <c r="L12452" i="7"/>
  <c r="A12452" i="7"/>
  <c r="L12244" i="7"/>
  <c r="A12244" i="7"/>
  <c r="L12739" i="7"/>
  <c r="A12739" i="7"/>
  <c r="L12491" i="7"/>
  <c r="A12491" i="7"/>
  <c r="L12275" i="7"/>
  <c r="A12275" i="7"/>
  <c r="L12594" i="7"/>
  <c r="A12594" i="7"/>
  <c r="L12250" i="7"/>
  <c r="A12250" i="7"/>
  <c r="L12633" i="7"/>
  <c r="A12633" i="7"/>
  <c r="L12425" i="7"/>
  <c r="A12425" i="7"/>
  <c r="L12379" i="7"/>
  <c r="A12379" i="7"/>
  <c r="L12234" i="7"/>
  <c r="A12234" i="7"/>
  <c r="L12390" i="7"/>
  <c r="A12390" i="7"/>
  <c r="L12538" i="7"/>
  <c r="A12538" i="7"/>
  <c r="L12486" i="7"/>
  <c r="A12486" i="7"/>
  <c r="L12443" i="7"/>
  <c r="A12443" i="7"/>
  <c r="L12561" i="7"/>
  <c r="A12561" i="7"/>
  <c r="L12218" i="7"/>
  <c r="A12218" i="7"/>
  <c r="L12646" i="7"/>
  <c r="A12646" i="7"/>
  <c r="L12407" i="7"/>
  <c r="A12407" i="7"/>
  <c r="L12685" i="7"/>
  <c r="A12685" i="7"/>
  <c r="L12619" i="7"/>
  <c r="A12619" i="7"/>
  <c r="L12555" i="7"/>
  <c r="A12555" i="7"/>
  <c r="L12283" i="7"/>
  <c r="A12283" i="7"/>
  <c r="L12643" i="7"/>
  <c r="A12643" i="7"/>
  <c r="L12474" i="7"/>
  <c r="A12474" i="7"/>
  <c r="L12204" i="7"/>
  <c r="A12204" i="7"/>
  <c r="L12352" i="7"/>
  <c r="A12352" i="7"/>
  <c r="L12288" i="7"/>
  <c r="A12288" i="7"/>
  <c r="L12600" i="7"/>
  <c r="A12600" i="7"/>
  <c r="L12353" i="7"/>
  <c r="A12353" i="7"/>
  <c r="L12732" i="7"/>
  <c r="A12732" i="7"/>
  <c r="L12686" i="7"/>
  <c r="A12686" i="7"/>
  <c r="L12656" i="7"/>
  <c r="A12656" i="7"/>
  <c r="L12662" i="7"/>
  <c r="A12662" i="7"/>
  <c r="L12550" i="7"/>
  <c r="A12550" i="7"/>
  <c r="L12397" i="7"/>
  <c r="A12397" i="7"/>
  <c r="L12361" i="7"/>
  <c r="A12361" i="7"/>
  <c r="L12472" i="7"/>
  <c r="A12472" i="7"/>
  <c r="L12269" i="7"/>
  <c r="A12269" i="7"/>
  <c r="L12177" i="7"/>
  <c r="A12177" i="7"/>
  <c r="L12320" i="7"/>
  <c r="A12320" i="7"/>
  <c r="L12636" i="7"/>
  <c r="A12636" i="7"/>
  <c r="L12567" i="7"/>
  <c r="A12567" i="7"/>
  <c r="L12327" i="7"/>
  <c r="A12327" i="7"/>
  <c r="L12510" i="7"/>
  <c r="A12510" i="7"/>
  <c r="L12214" i="7"/>
  <c r="A12214" i="7"/>
  <c r="L12709" i="7"/>
  <c r="A12709" i="7"/>
  <c r="L12525" i="7"/>
  <c r="A12525" i="7"/>
  <c r="L12317" i="7"/>
  <c r="A12317" i="7"/>
  <c r="L12436" i="7"/>
  <c r="A12436" i="7"/>
  <c r="L12212" i="7"/>
  <c r="A12212" i="7"/>
  <c r="L12707" i="7"/>
  <c r="A12707" i="7"/>
  <c r="L12467" i="7"/>
  <c r="A12467" i="7"/>
  <c r="L12267" i="7"/>
  <c r="A12267" i="7"/>
  <c r="L12506" i="7"/>
  <c r="A12506" i="7"/>
  <c r="L12242" i="7"/>
  <c r="A12242" i="7"/>
  <c r="L12625" i="7"/>
  <c r="A12625" i="7"/>
  <c r="L12329" i="7"/>
  <c r="A12329" i="7"/>
  <c r="L12291" i="7"/>
  <c r="A12291" i="7"/>
  <c r="L12693" i="7"/>
  <c r="A12693" i="7"/>
  <c r="L12672" i="7"/>
  <c r="A12672" i="7"/>
  <c r="L12609" i="7"/>
  <c r="A12609" i="7"/>
  <c r="L12620" i="7"/>
  <c r="A12620" i="7"/>
  <c r="L12374" i="7"/>
  <c r="A12374" i="7"/>
  <c r="L12621" i="7"/>
  <c r="A12621" i="7"/>
  <c r="L12458" i="7"/>
  <c r="A12458" i="7"/>
  <c r="L12192" i="7"/>
  <c r="A12192" i="7"/>
  <c r="L12342" i="7"/>
  <c r="A12342" i="7"/>
  <c r="L12339" i="7"/>
  <c r="A12339" i="7"/>
  <c r="L12281" i="7"/>
  <c r="A12281" i="7"/>
  <c r="L12383" i="7"/>
  <c r="A12383" i="7"/>
  <c r="L12409" i="7"/>
  <c r="A12409" i="7"/>
  <c r="L12499" i="7"/>
  <c r="A12499" i="7"/>
  <c r="L12733" i="7"/>
  <c r="A12733" i="7"/>
  <c r="L12387" i="7"/>
  <c r="A12387" i="7"/>
  <c r="L12614" i="7"/>
  <c r="A12614" i="7"/>
  <c r="L12718" i="7"/>
  <c r="A12718" i="7"/>
  <c r="L12480" i="7"/>
  <c r="A12480" i="7"/>
  <c r="L12481" i="7"/>
  <c r="A12481" i="7"/>
  <c r="L12216" i="7"/>
  <c r="A12216" i="7"/>
  <c r="L12304" i="7"/>
  <c r="A12304" i="7"/>
  <c r="L12312" i="7"/>
  <c r="A12312" i="7"/>
  <c r="L12313" i="7"/>
  <c r="A12313" i="7"/>
  <c r="L12464" i="7"/>
  <c r="A12464" i="7"/>
  <c r="L12719" i="7"/>
  <c r="A12719" i="7"/>
  <c r="L12406" i="7"/>
  <c r="A12406" i="7"/>
  <c r="L12357" i="7"/>
  <c r="A12357" i="7"/>
  <c r="L12730" i="7"/>
  <c r="A12730" i="7"/>
  <c r="L12572" i="7"/>
  <c r="A12572" i="7"/>
  <c r="L12630" i="7"/>
  <c r="A12630" i="7"/>
  <c r="L12628" i="7"/>
  <c r="A12628" i="7"/>
  <c r="L12680" i="7"/>
  <c r="A12680" i="7"/>
  <c r="L12256" i="7"/>
  <c r="A12256" i="7"/>
  <c r="L12543" i="7"/>
  <c r="A12543" i="7"/>
  <c r="L12319" i="7"/>
  <c r="A12319" i="7"/>
  <c r="L12438" i="7"/>
  <c r="A12438" i="7"/>
  <c r="L12701" i="7"/>
  <c r="A12701" i="7"/>
  <c r="L12509" i="7"/>
  <c r="A12509" i="7"/>
  <c r="L12237" i="7"/>
  <c r="A12237" i="7"/>
  <c r="L12428" i="7"/>
  <c r="A12428" i="7"/>
  <c r="L12675" i="7"/>
  <c r="A12675" i="7"/>
  <c r="L12435" i="7"/>
  <c r="A12435" i="7"/>
  <c r="L12251" i="7"/>
  <c r="A12251" i="7"/>
  <c r="L12434" i="7"/>
  <c r="A12434" i="7"/>
  <c r="L12210" i="7"/>
  <c r="A12210" i="7"/>
  <c r="L12593" i="7"/>
  <c r="A12593" i="7"/>
  <c r="L12321" i="7"/>
  <c r="A12321" i="7"/>
  <c r="L12622" i="7"/>
  <c r="A12622" i="7"/>
  <c r="L12228" i="7"/>
  <c r="A12228" i="7"/>
  <c r="L12616" i="7"/>
  <c r="A12616" i="7"/>
  <c r="L12201" i="7"/>
  <c r="A12201" i="7"/>
  <c r="L12366" i="7"/>
  <c r="A12366" i="7"/>
  <c r="L12221" i="7"/>
  <c r="A12221" i="7"/>
  <c r="L12587" i="7"/>
  <c r="A12587" i="7"/>
  <c r="L12370" i="7"/>
  <c r="A12370" i="7"/>
  <c r="L12207" i="7"/>
  <c r="A12207" i="7"/>
  <c r="L12286" i="7"/>
  <c r="A12286" i="7"/>
  <c r="L12307" i="7"/>
  <c r="A12307" i="7"/>
  <c r="L12217" i="7"/>
  <c r="A12217" i="7"/>
  <c r="L12416" i="7"/>
  <c r="A12416" i="7"/>
  <c r="L12360" i="7"/>
  <c r="A12360" i="7"/>
  <c r="L12359" i="7"/>
  <c r="A12359" i="7"/>
  <c r="L12645" i="7"/>
  <c r="A12645" i="7"/>
  <c r="L12723" i="7"/>
  <c r="A12723" i="7"/>
  <c r="L12495" i="7"/>
  <c r="A12495" i="7"/>
  <c r="L12515" i="7"/>
  <c r="A12515" i="7"/>
  <c r="L12196" i="7"/>
  <c r="A12196" i="7"/>
  <c r="L12198" i="7"/>
  <c r="A12198" i="7"/>
  <c r="L12494" i="7"/>
  <c r="A12494" i="7"/>
  <c r="L12618" i="7"/>
  <c r="A12618" i="7"/>
  <c r="L12274" i="7"/>
  <c r="A12274" i="7"/>
  <c r="L12252" i="7"/>
  <c r="A12252" i="7"/>
  <c r="L12445" i="7"/>
  <c r="A12445" i="7"/>
  <c r="L12644" i="7"/>
  <c r="A12644" i="7"/>
  <c r="L12299" i="7"/>
  <c r="A12299" i="7"/>
  <c r="L12287" i="7"/>
  <c r="A12287" i="7"/>
  <c r="L12200" i="7"/>
  <c r="A12200" i="7"/>
  <c r="L12479" i="7"/>
  <c r="A12479" i="7"/>
  <c r="L12185" i="7"/>
  <c r="A12185" i="7"/>
  <c r="L12530" i="7"/>
  <c r="A12530" i="7"/>
  <c r="L12227" i="7"/>
  <c r="A12227" i="7"/>
  <c r="L12257" i="7"/>
  <c r="A12257" i="7"/>
  <c r="L12338" i="7"/>
  <c r="A12338" i="7"/>
  <c r="L12503" i="7"/>
  <c r="A12503" i="7"/>
  <c r="L12389" i="7"/>
  <c r="A12389" i="7"/>
  <c r="L12305" i="7"/>
  <c r="A12305" i="7"/>
  <c r="L12554" i="7"/>
  <c r="A12554" i="7"/>
  <c r="L12688" i="7"/>
  <c r="A12688" i="7"/>
  <c r="L12694" i="7"/>
  <c r="A12694" i="7"/>
  <c r="L12647" i="7"/>
  <c r="A12647" i="7"/>
  <c r="L12350" i="7"/>
  <c r="A12350" i="7"/>
  <c r="L12261" i="7"/>
  <c r="A12261" i="7"/>
  <c r="L12682" i="7"/>
  <c r="A12682" i="7"/>
  <c r="L12268" i="7"/>
  <c r="A12268" i="7"/>
  <c r="L12700" i="7"/>
  <c r="A12700" i="7"/>
  <c r="L12596" i="7"/>
  <c r="A12596" i="7"/>
  <c r="L12592" i="7"/>
  <c r="A12592" i="7"/>
  <c r="L12624" i="7"/>
  <c r="A12624" i="7"/>
  <c r="L12740" i="7"/>
  <c r="A12740" i="7"/>
  <c r="L12735" i="7"/>
  <c r="A12735" i="7"/>
  <c r="L12511" i="7"/>
  <c r="A12511" i="7"/>
  <c r="L12255" i="7"/>
  <c r="A12255" i="7"/>
  <c r="L12430" i="7"/>
  <c r="A12430" i="7"/>
  <c r="L12677" i="7"/>
  <c r="A12677" i="7"/>
  <c r="L12453" i="7"/>
  <c r="A12453" i="7"/>
  <c r="L12229" i="7"/>
  <c r="A12229" i="7"/>
  <c r="L12420" i="7"/>
  <c r="A12420" i="7"/>
  <c r="L12635" i="7"/>
  <c r="A12635" i="7"/>
  <c r="L12427" i="7"/>
  <c r="A12427" i="7"/>
  <c r="L12243" i="7"/>
  <c r="A12243" i="7"/>
  <c r="L12738" i="7"/>
  <c r="A12738" i="7"/>
  <c r="L12426" i="7"/>
  <c r="A12426" i="7"/>
  <c r="L12178" i="7"/>
  <c r="A12178" i="7"/>
  <c r="L12529" i="7"/>
  <c r="A12529" i="7"/>
  <c r="L12241" i="7"/>
  <c r="A12241" i="7"/>
  <c r="L12605" i="7"/>
  <c r="A12605" i="7"/>
  <c r="L12729" i="7"/>
  <c r="A12729" i="7"/>
  <c r="L12517" i="7"/>
  <c r="A12517" i="7"/>
  <c r="L12641" i="7"/>
  <c r="A12641" i="7"/>
  <c r="L12222" i="7"/>
  <c r="A12222" i="7"/>
  <c r="L12588" i="7"/>
  <c r="A12588" i="7"/>
  <c r="L12649" i="7"/>
  <c r="A12649" i="7"/>
  <c r="L12272" i="7"/>
  <c r="A12272" i="7"/>
  <c r="L12278" i="7"/>
  <c r="A12278" i="7"/>
  <c r="L12219" i="7"/>
  <c r="A12219" i="7"/>
  <c r="L12540" i="7"/>
  <c r="A12540" i="7"/>
  <c r="L12414" i="7"/>
  <c r="A12414" i="7"/>
  <c r="L12405" i="7"/>
  <c r="A12405" i="7"/>
  <c r="L12683" i="7"/>
  <c r="A12683" i="7"/>
  <c r="L12658" i="7"/>
  <c r="A12658" i="7"/>
  <c r="L12500" i="7"/>
  <c r="A12500" i="7"/>
  <c r="L12553" i="7"/>
  <c r="A12553" i="7"/>
  <c r="L12533" i="7"/>
  <c r="A12533" i="7"/>
  <c r="L12692" i="7"/>
  <c r="A12692" i="7"/>
  <c r="L12556" i="7"/>
  <c r="A12556" i="7"/>
  <c r="L12569" i="7"/>
  <c r="A12569" i="7"/>
  <c r="L12607" i="7"/>
  <c r="A12607" i="7"/>
  <c r="L12589" i="7"/>
  <c r="A12589" i="7"/>
  <c r="L12245" i="7"/>
  <c r="A12245" i="7"/>
  <c r="L12206" i="7"/>
  <c r="A12206" i="7"/>
  <c r="L12346" i="7"/>
  <c r="A12346" i="7"/>
  <c r="L12463" i="7"/>
  <c r="A12463" i="7"/>
  <c r="L12477" i="7"/>
  <c r="A12477" i="7"/>
  <c r="L12522" i="7"/>
  <c r="A12522" i="7"/>
  <c r="L12344" i="7"/>
  <c r="A12344" i="7"/>
  <c r="L12602" i="7"/>
  <c r="A12602" i="7"/>
  <c r="L12337" i="7"/>
  <c r="A12337" i="7"/>
  <c r="L12748" i="7"/>
  <c r="A12748" i="7"/>
  <c r="L12450" i="7"/>
  <c r="A12450" i="7"/>
  <c r="L12351" i="7"/>
  <c r="A12351" i="7"/>
  <c r="L12309" i="7"/>
  <c r="A12309" i="7"/>
  <c r="L12297" i="7"/>
  <c r="A12297" i="7"/>
  <c r="L12652" i="7"/>
  <c r="A12652" i="7"/>
  <c r="L12615" i="7"/>
  <c r="A12615" i="7"/>
  <c r="L12548" i="7"/>
  <c r="A12548" i="7"/>
  <c r="L12666" i="7"/>
  <c r="A12666" i="7"/>
  <c r="L12712" i="7"/>
  <c r="A12712" i="7"/>
  <c r="L12519" i="7"/>
  <c r="A12519" i="7"/>
  <c r="L12632" i="7"/>
  <c r="A12632" i="7"/>
  <c r="L12528" i="7"/>
  <c r="A12528" i="7"/>
  <c r="L12440" i="7"/>
  <c r="A12440" i="7"/>
  <c r="L12710" i="7"/>
  <c r="A12710" i="7"/>
  <c r="L12708" i="7"/>
  <c r="A12708" i="7"/>
  <c r="L12711" i="7"/>
  <c r="A12711" i="7"/>
  <c r="L12455" i="7"/>
  <c r="A12455" i="7"/>
  <c r="L12239" i="7"/>
  <c r="A12239" i="7"/>
  <c r="L12422" i="7"/>
  <c r="A12422" i="7"/>
  <c r="L12637" i="7"/>
  <c r="A12637" i="7"/>
  <c r="L12437" i="7"/>
  <c r="A12437" i="7"/>
  <c r="L12213" i="7"/>
  <c r="A12213" i="7"/>
  <c r="L12332" i="7"/>
  <c r="A12332" i="7"/>
  <c r="L12627" i="7"/>
  <c r="A12627" i="7"/>
  <c r="L12419" i="7"/>
  <c r="A12419" i="7"/>
  <c r="L12211" i="7"/>
  <c r="A12211" i="7"/>
  <c r="L12706" i="7"/>
  <c r="A12706" i="7"/>
  <c r="L12330" i="7"/>
  <c r="A12330" i="7"/>
  <c r="L12737" i="7"/>
  <c r="A12737" i="7"/>
  <c r="L12513" i="7"/>
  <c r="A12513" i="7"/>
  <c r="L12209" i="7"/>
  <c r="A12209" i="7"/>
  <c r="L12449" i="7"/>
  <c r="A12449" i="7"/>
  <c r="L12484" i="7"/>
  <c r="A12484" i="7"/>
  <c r="L12617" i="7"/>
  <c r="A12617" i="7"/>
  <c r="L12285" i="7"/>
  <c r="A12285" i="7"/>
  <c r="L12516" i="7"/>
  <c r="A12516" i="7"/>
  <c r="L12368" i="7"/>
  <c r="A12368" i="7"/>
  <c r="L12372" i="7"/>
  <c r="A12372" i="7"/>
  <c r="L12225" i="7"/>
  <c r="A12225"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F9" i="1"/>
  <c r="I9" i="1"/>
  <c r="E11" i="1"/>
  <c r="I13" i="1"/>
  <c r="G9" i="1"/>
  <c r="D14" i="1"/>
  <c r="F11" i="1"/>
  <c r="H10" i="1"/>
  <c r="I14" i="1"/>
  <c r="G11" i="1"/>
  <c r="H11" i="1"/>
  <c r="D11" i="1"/>
  <c r="D10" i="1"/>
  <c r="G10" i="1"/>
  <c r="I12" i="1"/>
  <c r="E13" i="1"/>
  <c r="F12" i="1"/>
  <c r="D13" i="1"/>
  <c r="I10" i="1"/>
  <c r="D9" i="1"/>
  <c r="F10" i="1"/>
  <c r="H12" i="1"/>
  <c r="D12" i="1"/>
  <c r="H14" i="1"/>
  <c r="G12" i="1"/>
  <c r="G13" i="1"/>
  <c r="E12" i="1"/>
  <c r="H9" i="1"/>
  <c r="E9" i="1"/>
  <c r="G14" i="1"/>
  <c r="F14" i="1"/>
  <c r="I11" i="1"/>
  <c r="E14" i="1"/>
  <c r="H13" i="1"/>
  <c r="F13"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H7" i="1"/>
  <c r="I7" i="1"/>
  <c r="E7" i="1"/>
  <c r="D7" i="1"/>
  <c r="F7" i="1"/>
  <c r="G7" i="1"/>
  <c r="AO69" i="3" l="1"/>
  <c r="AP10" i="3"/>
  <c r="AO7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67" i="3" l="1"/>
  <c r="AQ69" i="3"/>
  <c r="F6" i="1" s="1"/>
  <c r="K6" i="1" s="1"/>
  <c r="L6" i="1" s="1"/>
  <c r="AQ70" i="3"/>
  <c r="AR70" i="3" s="1"/>
  <c r="AR64" i="3"/>
  <c r="AR14" i="3"/>
  <c r="AS10" i="3"/>
  <c r="Y60" i="3"/>
  <c r="Y64" i="3" s="1"/>
  <c r="Y70" i="3" s="1"/>
  <c r="Y72" i="3"/>
  <c r="Y74" i="3" s="1"/>
  <c r="W60" i="3"/>
  <c r="W64" i="3" s="1"/>
  <c r="W70" i="3" s="1"/>
  <c r="W72" i="3"/>
  <c r="W74" i="3" s="1"/>
  <c r="AC48" i="3"/>
  <c r="Z53" i="3"/>
  <c r="X53" i="3"/>
  <c r="AC47" i="3"/>
  <c r="E10" i="1"/>
  <c r="AR69" i="3" l="1"/>
  <c r="AS67" i="3"/>
  <c r="BH14" i="3"/>
  <c r="BH12" i="3"/>
  <c r="BH11" i="3"/>
  <c r="BH10" i="3"/>
  <c r="BH13" i="3"/>
  <c r="BH9" i="3"/>
  <c r="BH8" i="3"/>
  <c r="AR60" i="3"/>
  <c r="AS11" i="3"/>
  <c r="AS13" i="3"/>
  <c r="AS9" i="3"/>
  <c r="AS8" i="3"/>
  <c r="AS14" i="3"/>
  <c r="AS12" i="3"/>
  <c r="J10" i="1"/>
  <c r="Z60" i="3"/>
  <c r="Z64" i="3" s="1"/>
  <c r="Z70" i="3" s="1"/>
  <c r="Z72" i="3"/>
  <c r="Z74" i="3" s="1"/>
  <c r="X60" i="3"/>
  <c r="X64" i="3" s="1"/>
  <c r="X70" i="3" s="1"/>
  <c r="X72" i="3"/>
  <c r="X74" i="3" s="1"/>
  <c r="L10" i="1"/>
  <c r="AA53" i="3"/>
  <c r="AB53" i="3"/>
  <c r="AS65" i="3" l="1"/>
  <c r="BH67" i="3"/>
  <c r="BH68" i="3"/>
  <c r="AS68" i="3"/>
  <c r="BH69" i="3"/>
  <c r="AS69" i="3"/>
  <c r="AS66" i="3"/>
  <c r="BH66" i="3"/>
  <c r="BH65"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<sst xmlns="http://schemas.openxmlformats.org/spreadsheetml/2006/main" count="69426" uniqueCount="4457">
  <si>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</si>
  <si>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</si>
  <si>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</si>
  <si>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</si>
  <si>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</si>
  <si>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</si>
  <si>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</si>
  <si>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</si>
  <si>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</si>
  <si>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</si>
  <si>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</si>
  <si>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</si>
  <si>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</si>
  <si>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</si>
  <si>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</si>
  <si>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</si>
  <si>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</si>
  <si>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</si>
  <si>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</si>
  <si>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</si>
  <si>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</si>
  <si>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</si>
  <si>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</si>
  <si>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</si>
  <si>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</si>
  <si>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</si>
  <si>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</si>
  <si>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</si>
  <si>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</si>
  <si>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</si>
  <si>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</si>
  <si>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</si>
  <si>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</si>
  <si>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</si>
  <si>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</si>
  <si>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</si>
  <si>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</si>
  <si>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</si>
  <si>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</si>
  <si>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</si>
  <si>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</si>
  <si>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</si>
  <si>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</si>
  <si>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</si>
  <si>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</si>
  <si>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</si>
  <si>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</si>
  <si>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</si>
  <si>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</si>
  <si>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</si>
  <si>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</si>
  <si>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</si>
  <si>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</si>
  <si>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</si>
  <si>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</si>
  <si>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</si>
  <si>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</si>
  <si>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</si>
  <si>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</si>
  <si>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</si>
  <si>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</si>
  <si>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</si>
  <si>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</si>
  <si>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</si>
  <si>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</si>
  <si>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</si>
  <si>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</si>
  <si>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</si>
  <si>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</si>
  <si>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</si>
  <si>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</si>
  <si>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</si>
  <si>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</si>
  <si>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</si>
  <si>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</si>
  <si>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</si>
  <si>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</si>
  <si>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</si>
  <si>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</si>
  <si>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</si>
  <si>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</si>
  <si>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</si>
  <si>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</si>
  <si>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</si>
  <si>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</si>
  <si>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</si>
  <si>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</si>
  <si>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</si>
  <si>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</si>
  <si>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</si>
  <si>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</si>
  <si>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</si>
  <si>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</si>
  <si>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</si>
  <si>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</si>
  <si>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</si>
  <si>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</si>
  <si>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</si>
  <si>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</si>
  <si>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</si>
  <si>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</si>
  <si>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</si>
  <si>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</si>
  <si>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</si>
  <si>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</si>
  <si>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</si>
  <si>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</si>
  <si>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</si>
  <si>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</si>
  <si>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</si>
  <si>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</si>
  <si>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</si>
  <si>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</si>
  <si>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</si>
  <si>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</si>
  <si>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</si>
  <si>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</si>
  <si>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</si>
  <si>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</si>
  <si>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</si>
  <si>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</si>
  <si>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</si>
  <si>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</si>
  <si>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</si>
  <si>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</si>
  <si>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</si>
  <si>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</si>
  <si>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</si>
  <si>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</si>
  <si>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</si>
  <si>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</si>
  <si>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</si>
  <si>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</si>
  <si>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</si>
  <si>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</si>
  <si>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</si>
  <si>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</si>
  <si>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</si>
  <si>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</si>
  <si>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</si>
  <si>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</si>
  <si>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</si>
  <si>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</si>
  <si>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</si>
  <si>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</si>
  <si>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</si>
  <si>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</si>
  <si>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</si>
  <si>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</si>
  <si>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</si>
  <si>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</si>
  <si>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</si>
  <si>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</si>
  <si>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</si>
  <si>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</si>
  <si>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</si>
  <si>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</si>
  <si>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</si>
  <si>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</si>
  <si>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</si>
  <si>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</si>
  <si>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</si>
  <si>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</si>
  <si>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</si>
  <si>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</si>
  <si>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</si>
  <si>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</si>
  <si>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</si>
  <si>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</si>
  <si>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</si>
  <si>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</si>
  <si>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</si>
  <si>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</si>
  <si>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</si>
  <si>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</si>
  <si>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</si>
  <si>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</si>
  <si>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</si>
  <si>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</si>
  <si>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</si>
  <si>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</si>
  <si>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</si>
  <si>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</si>
  <si>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</si>
  <si>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</si>
  <si>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</si>
  <si>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</si>
  <si>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</si>
  <si>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</si>
  <si>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</si>
  <si>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</si>
  <si>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</si>
  <si>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</si>
  <si>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</si>
  <si>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</si>
  <si>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</si>
  <si>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</si>
  <si>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</si>
  <si>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</si>
  <si>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</si>
  <si>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</si>
  <si>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</si>
  <si>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</si>
  <si>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</si>
  <si>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</si>
  <si>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</si>
  <si>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</si>
  <si>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</si>
  <si>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</si>
  <si>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</si>
  <si>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</si>
  <si>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</si>
  <si>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</si>
  <si>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</si>
  <si>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</si>
  <si>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</si>
  <si>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</si>
  <si>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</si>
  <si>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</si>
  <si>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</si>
  <si>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</si>
  <si>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</si>
  <si>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</si>
  <si>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</si>
  <si>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</si>
  <si>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</si>
  <si>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</si>
  <si>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</si>
  <si>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</si>
  <si>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</si>
  <si>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</si>
  <si>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</si>
  <si>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</si>
  <si>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</si>
  <si>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</si>
  <si>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</si>
  <si>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</si>
  <si>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</si>
  <si>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</si>
  <si>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</si>
  <si>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</si>
  <si>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</si>
  <si>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</si>
  <si>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</si>
  <si>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</si>
  <si>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</si>
  <si>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</si>
  <si>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</si>
  <si>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</si>
  <si>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</si>
  <si>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</si>
  <si>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</si>
  <si>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</si>
  <si>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</si>
  <si>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</si>
  <si>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</si>
  <si>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</si>
  <si>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</si>
  <si>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</si>
  <si>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</si>
  <si>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</si>
  <si>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</si>
  <si>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</si>
  <si>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</si>
  <si>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</si>
  <si>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</si>
  <si>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</si>
  <si>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</si>
  <si>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</si>
  <si>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</si>
  <si>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</si>
  <si>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</si>
  <si>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</si>
  <si>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</si>
  <si>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</si>
  <si>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</si>
  <si>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</si>
  <si>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</si>
  <si>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</si>
  <si>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</si>
  <si>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</si>
  <si>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</si>
  <si>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</si>
  <si>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</si>
  <si>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</si>
  <si>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</si>
  <si>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</si>
  <si>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</si>
  <si>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</si>
  <si>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</si>
  <si>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</si>
  <si>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</si>
  <si>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</si>
  <si>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</si>
  <si>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</si>
  <si>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</si>
  <si>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</si>
  <si>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</si>
  <si>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</si>
  <si>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</si>
  <si>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</si>
  <si>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</si>
  <si>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</si>
  <si>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</si>
  <si>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</si>
  <si>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</si>
  <si>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</si>
  <si>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</si>
  <si>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</si>
  <si>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</si>
  <si>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</si>
  <si>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</si>
  <si>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</si>
  <si>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</si>
  <si>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</si>
  <si>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</si>
  <si>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</si>
  <si>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</si>
  <si>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</si>
  <si>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</si>
  <si>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</si>
  <si>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</si>
  <si>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</si>
  <si>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</si>
  <si>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</si>
  <si>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</si>
  <si>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</si>
  <si>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</si>
  <si>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</si>
  <si>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</si>
  <si>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</si>
  <si>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</si>
  <si>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</si>
  <si>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</si>
  <si>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</si>
  <si>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</si>
  <si>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</si>
  <si>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</si>
  <si>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</si>
  <si>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</si>
  <si>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</si>
  <si>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</si>
  <si>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</si>
  <si>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</si>
  <si>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</si>
  <si>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</si>
  <si>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</si>
  <si>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</si>
  <si>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</si>
  <si>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</si>
  <si>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</si>
  <si>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</si>
  <si>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</si>
  <si>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</si>
  <si>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</si>
  <si>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</si>
  <si>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</si>
  <si>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</si>
  <si>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</si>
  <si>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</si>
  <si>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</si>
  <si>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</si>
  <si>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</si>
  <si>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</si>
  <si>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</si>
  <si>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</si>
  <si>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</si>
  <si>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</si>
  <si>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</si>
  <si>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</si>
  <si>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</si>
  <si>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</si>
  <si>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</si>
  <si>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</si>
  <si>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</si>
  <si>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</si>
  <si>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</si>
  <si>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</si>
  <si>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</si>
  <si>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</si>
  <si>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</si>
  <si>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</si>
  <si>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</si>
  <si>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</si>
  <si>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</si>
  <si>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</si>
  <si>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</si>
  <si>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</si>
  <si>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</si>
  <si>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</si>
  <si>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</si>
  <si>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</si>
  <si>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</si>
  <si>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</si>
  <si>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</si>
  <si>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</si>
  <si>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</si>
  <si>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</si>
  <si>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</si>
  <si>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</si>
  <si>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</si>
  <si>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</si>
  <si>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</si>
  <si>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</si>
  <si>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</si>
  <si>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</si>
  <si>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</si>
  <si>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</si>
  <si>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</si>
  <si>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</si>
  <si>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</si>
  <si>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</si>
  <si>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</si>
  <si>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</si>
  <si>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</si>
  <si>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</si>
  <si>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</si>
  <si>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</si>
  <si>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</si>
  <si>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</si>
  <si>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</si>
  <si>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</si>
  <si>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</si>
  <si>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</si>
  <si>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</si>
  <si>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</si>
  <si>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</si>
  <si>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</si>
  <si>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</si>
  <si>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</si>
  <si>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</si>
  <si>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</si>
  <si>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</si>
  <si>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</si>
  <si>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</si>
  <si>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</si>
  <si>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</si>
  <si>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</si>
  <si>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</si>
  <si>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</si>
  <si>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</si>
  <si>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</si>
  <si>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</si>
  <si>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</si>
  <si>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</si>
  <si>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</si>
  <si>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</si>
  <si>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</si>
  <si>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</si>
  <si>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</si>
  <si>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</si>
  <si>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</si>
  <si>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</si>
  <si>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</si>
  <si>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</si>
  <si>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</si>
  <si>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</si>
  <si>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</si>
  <si>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</si>
  <si>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</si>
  <si>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</si>
  <si>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</si>
  <si>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</si>
  <si>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</si>
  <si>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</si>
  <si>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</si>
  <si>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</si>
  <si>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</si>
  <si>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</si>
  <si>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</si>
  <si>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</si>
  <si>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</si>
  <si>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</si>
  <si>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</si>
  <si>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</si>
  <si>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</si>
  <si>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</si>
  <si>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</si>
  <si>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</si>
  <si>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</si>
  <si>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</si>
  <si>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</si>
  <si>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</si>
  <si>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</si>
  <si>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</si>
  <si>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</si>
  <si>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</si>
  <si>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</si>
  <si>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</si>
  <si>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</si>
  <si>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</si>
  <si>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</si>
  <si>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</si>
  <si>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</si>
  <si>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</si>
  <si>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</si>
  <si>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</si>
  <si>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</si>
  <si>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</si>
  <si>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</si>
  <si>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</si>
  <si>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</si>
  <si>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</si>
  <si>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</si>
  <si>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</si>
  <si>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</si>
  <si>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</si>
  <si>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</si>
  <si>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</si>
  <si>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</si>
  <si>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</si>
  <si>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</si>
  <si>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</si>
  <si>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</si>
  <si>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</si>
  <si>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</si>
  <si>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</si>
  <si>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</si>
  <si>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</si>
  <si>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</si>
  <si>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</si>
  <si>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</si>
  <si>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</si>
  <si>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</si>
  <si>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</si>
  <si>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</si>
  <si>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</si>
  <si>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</si>
  <si>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</si>
  <si>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</si>
  <si>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</si>
  <si>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</si>
  <si>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</si>
  <si>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</si>
  <si>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</si>
  <si>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</si>
  <si>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</si>
  <si>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</si>
  <si>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</si>
  <si>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</si>
  <si>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</si>
  <si>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</si>
  <si>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</si>
  <si>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</si>
  <si>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</si>
  <si>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</si>
  <si>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</si>
  <si>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</si>
  <si>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</si>
  <si>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</si>
  <si>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</si>
  <si>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</si>
  <si>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</si>
  <si>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</si>
  <si>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</si>
  <si>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</si>
  <si>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</si>
  <si>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</si>
  <si>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</si>
  <si>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</si>
  <si>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</si>
  <si>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</si>
  <si>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</si>
  <si>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</si>
  <si>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</si>
  <si>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</si>
  <si>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</si>
  <si>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</si>
  <si>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</si>
  <si>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</si>
  <si>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</si>
  <si>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</si>
  <si>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</si>
  <si>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</si>
  <si>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</si>
  <si>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</si>
  <si>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</si>
  <si>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</si>
  <si>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</si>
  <si>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</si>
  <si>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</si>
  <si>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</si>
  <si>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</si>
  <si>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</si>
  <si>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</si>
  <si>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</si>
  <si>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</si>
  <si>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</si>
  <si>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</si>
  <si>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</si>
  <si>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</si>
  <si>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</si>
  <si>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</si>
  <si>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</si>
  <si>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</si>
  <si>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</si>
  <si>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</si>
  <si>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</si>
  <si>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</si>
  <si>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</si>
  <si>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</si>
  <si>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</si>
  <si>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</si>
  <si>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</si>
  <si>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</si>
  <si>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</si>
  <si>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</si>
  <si>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</si>
  <si>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</si>
  <si>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</si>
  <si>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</si>
  <si>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</si>
  <si>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</si>
  <si>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</si>
  <si>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</si>
  <si>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</si>
  <si>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</si>
  <si>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</si>
  <si>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</si>
  <si>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</si>
  <si>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</si>
  <si>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</si>
  <si>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</si>
  <si>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</si>
  <si>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</si>
  <si>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</si>
  <si>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</si>
  <si>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</si>
  <si>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</si>
  <si>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</si>
  <si>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</si>
  <si>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</si>
  <si>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</si>
  <si>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</si>
  <si>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</si>
  <si>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</si>
  <si>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</si>
  <si>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</si>
  <si>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</si>
  <si>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</si>
  <si>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</si>
  <si>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</si>
  <si>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</si>
  <si>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</si>
  <si>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</si>
  <si>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</si>
  <si>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</si>
  <si>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</si>
  <si>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</si>
  <si>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</si>
  <si>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</si>
  <si>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</si>
  <si>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</si>
  <si>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</si>
  <si>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</si>
  <si>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</si>
  <si>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</si>
  <si>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</si>
  <si>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</si>
  <si>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</si>
  <si>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</si>
  <si>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</si>
  <si>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</si>
  <si>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</si>
  <si>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</si>
  <si>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</si>
  <si>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</si>
  <si>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</si>
  <si>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</si>
  <si>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</si>
  <si>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</si>
  <si>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</si>
  <si>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</si>
  <si>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</si>
  <si>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</si>
  <si>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</si>
  <si>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</si>
  <si>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</si>
  <si>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</si>
  <si>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</si>
  <si>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</si>
  <si>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</si>
  <si>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</si>
  <si>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</si>
  <si>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</si>
  <si>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</si>
  <si>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</si>
  <si>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</si>
  <si>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</si>
  <si>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</si>
  <si>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</si>
  <si>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</si>
  <si>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</si>
  <si>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</si>
  <si>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</si>
  <si>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</si>
  <si>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</si>
  <si>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</si>
  <si>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</si>
  <si>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</si>
  <si>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</si>
  <si>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</si>
  <si>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</si>
  <si>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</si>
  <si>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</si>
  <si>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</si>
  <si>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</si>
  <si>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</si>
  <si>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</si>
  <si>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</si>
  <si>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</si>
  <si>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</si>
  <si>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</si>
  <si>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</si>
  <si>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</si>
  <si>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</si>
  <si>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</si>
  <si>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</si>
  <si>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</si>
  <si>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</si>
  <si>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</si>
  <si>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</si>
  <si>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</si>
  <si>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</si>
  <si>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</si>
  <si>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</si>
  <si>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</si>
  <si>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</si>
  <si>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</si>
  <si>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</si>
  <si>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</si>
  <si>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</si>
  <si>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</si>
  <si>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</si>
  <si>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</si>
  <si>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</si>
  <si>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</si>
  <si>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</si>
  <si>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</si>
  <si>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</si>
  <si>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</si>
  <si>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</si>
  <si>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</si>
  <si>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</si>
  <si>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</si>
  <si>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</si>
  <si>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</si>
  <si>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</si>
  <si>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</si>
  <si>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</si>
  <si>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</si>
  <si>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</si>
  <si>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</si>
  <si>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</si>
  <si>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</si>
  <si>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</si>
  <si>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</si>
  <si>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</si>
  <si>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</si>
  <si>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</si>
  <si>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</si>
  <si>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</si>
  <si>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</si>
  <si>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</si>
  <si>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</si>
  <si>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</si>
  <si>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</si>
  <si>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</si>
  <si>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</si>
  <si>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</si>
  <si>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</si>
  <si>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</si>
  <si>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</si>
  <si>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</si>
  <si>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</si>
  <si>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</si>
  <si>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</si>
  <si>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</si>
  <si>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</si>
  <si>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</si>
  <si>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</si>
  <si>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</si>
  <si>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</si>
  <si>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</si>
  <si>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</si>
  <si>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</si>
  <si>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</si>
  <si>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</si>
  <si>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</si>
  <si>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</si>
  <si>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</si>
  <si>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</si>
  <si>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</si>
  <si>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</si>
  <si>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</si>
  <si>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</si>
  <si>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</si>
  <si>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</si>
  <si>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</si>
  <si>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</si>
  <si>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</si>
  <si>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</si>
  <si>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</si>
  <si>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</si>
  <si>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</si>
  <si>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</si>
  <si>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</si>
  <si>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</si>
  <si>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</si>
  <si>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</si>
  <si>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</si>
  <si>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</si>
  <si>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</si>
  <si>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</si>
  <si>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</si>
  <si>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</si>
  <si>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</si>
  <si>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</si>
  <si>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</si>
  <si>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</si>
  <si>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</si>
  <si>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</si>
  <si>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</si>
  <si>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</si>
  <si>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</si>
  <si>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</si>
  <si>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</si>
  <si>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</si>
  <si>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</si>
  <si>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</si>
  <si>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</si>
  <si>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</si>
  <si>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</si>
  <si>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</si>
  <si>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</si>
  <si>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</si>
  <si>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</si>
  <si>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</si>
  <si>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</si>
  <si>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</si>
  <si>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</si>
  <si>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</si>
  <si>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</si>
  <si>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</si>
  <si>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</si>
  <si>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</si>
  <si>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</si>
  <si>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</si>
  <si>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</si>
  <si>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</si>
  <si>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</si>
  <si>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</si>
  <si>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</si>
  <si>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</si>
  <si>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</si>
  <si>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</si>
  <si>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</si>
  <si>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</si>
  <si>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</si>
  <si>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</si>
  <si>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</si>
  <si>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</si>
  <si>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</si>
  <si>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</si>
  <si>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</si>
  <si>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</si>
  <si>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</si>
  <si>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</si>
  <si>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</si>
  <si>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</si>
  <si>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</si>
  <si>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</si>
  <si>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</si>
  <si>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</si>
  <si>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</si>
  <si>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</si>
  <si>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</si>
  <si>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</si>
  <si>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</si>
  <si>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</si>
  <si>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</si>
  <si>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</si>
  <si>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</si>
  <si>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</si>
  <si>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</si>
  <si>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</si>
  <si>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</si>
  <si>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</si>
  <si>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</si>
  <si>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</si>
  <si>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</si>
  <si>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</si>
  <si>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</si>
  <si>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</si>
  <si>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</si>
  <si>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</si>
  <si>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</si>
  <si>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</si>
  <si>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</si>
  <si>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</si>
  <si>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</si>
  <si>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</si>
  <si>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</si>
  <si>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</si>
  <si>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</si>
  <si>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</si>
  <si>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</si>
  <si>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</si>
  <si>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</si>
  <si>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</si>
  <si>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</si>
  <si>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</si>
  <si>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</si>
  <si>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</si>
  <si>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</si>
  <si>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</si>
  <si>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</si>
  <si>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</si>
  <si>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</si>
  <si>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</si>
  <si>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</si>
  <si>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</si>
  <si>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</si>
  <si>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</si>
  <si>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</si>
  <si>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</si>
  <si>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</si>
  <si>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</si>
  <si>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</si>
  <si>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</si>
  <si>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</si>
  <si>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</si>
  <si>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</si>
  <si>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</si>
  <si>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</si>
  <si>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</si>
  <si>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</si>
  <si>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</si>
  <si>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</si>
  <si>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</si>
  <si>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</si>
  <si>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</si>
  <si>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</si>
  <si>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</si>
  <si>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</si>
  <si>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</si>
  <si>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</si>
  <si>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</si>
  <si>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</si>
  <si>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</si>
  <si>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</si>
  <si>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</si>
  <si>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</si>
  <si>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</si>
  <si>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</si>
  <si>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</si>
  <si>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</si>
  <si>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</si>
  <si>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</si>
  <si>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</si>
  <si>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</si>
  <si>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</si>
  <si>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</si>
  <si>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</si>
  <si>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</si>
  <si>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</si>
  <si>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</si>
  <si>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</si>
  <si>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</si>
  <si>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</si>
  <si>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</si>
  <si>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</si>
  <si>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</si>
  <si>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</si>
  <si>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</si>
  <si>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</si>
  <si>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</si>
  <si>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</si>
  <si>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</si>
  <si>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</si>
  <si>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</si>
  <si>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</si>
  <si>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</si>
  <si>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</si>
  <si>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</si>
  <si>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</si>
  <si>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</si>
  <si>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</si>
  <si>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</si>
  <si>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</si>
  <si>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</si>
  <si>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</si>
  <si>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</si>
  <si>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</si>
  <si>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</si>
  <si>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</si>
  <si>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</si>
  <si>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</si>
  <si>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</si>
  <si>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</si>
  <si>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</si>
  <si>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</si>
  <si>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</si>
  <si>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</si>
  <si>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</si>
  <si>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</si>
  <si>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</si>
  <si>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</si>
  <si>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</si>
  <si>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</si>
  <si>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</si>
  <si>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</si>
  <si>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</si>
  <si>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</si>
  <si>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</si>
  <si>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</si>
  <si>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</si>
  <si>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</si>
  <si>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</si>
  <si>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</si>
  <si>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</si>
  <si>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</si>
  <si>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</si>
  <si>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</si>
  <si>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</si>
  <si>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</si>
  <si>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</si>
  <si>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</si>
  <si>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</si>
  <si>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</si>
  <si>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</si>
  <si>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</si>
  <si>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</si>
  <si>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</si>
  <si>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</si>
  <si>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</si>
  <si>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</si>
  <si>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</si>
  <si>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</si>
  <si>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</si>
  <si>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</si>
  <si>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</si>
  <si>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</si>
  <si>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</si>
  <si>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</si>
  <si>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</si>
  <si>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</si>
  <si>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</si>
  <si>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</si>
  <si>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</si>
  <si>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</si>
  <si>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</si>
  <si>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</si>
  <si>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</si>
  <si>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</si>
  <si>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</si>
  <si>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</si>
  <si>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</si>
  <si>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</si>
  <si>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</si>
  <si>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</si>
  <si>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</si>
  <si>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</si>
  <si>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</si>
  <si>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</si>
  <si>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</si>
  <si>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</si>
  <si>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</si>
  <si>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</si>
  <si>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</si>
  <si>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</si>
  <si>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</si>
  <si>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</si>
  <si>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</si>
  <si>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</si>
  <si>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</si>
  <si>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</si>
  <si>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</si>
  <si>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</si>
  <si>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</si>
  <si>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</si>
  <si>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</si>
  <si>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</si>
  <si>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</si>
  <si>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</si>
  <si>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</si>
  <si>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</si>
  <si>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</si>
  <si>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</si>
  <si>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</si>
  <si>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</si>
  <si>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</si>
  <si>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</si>
  <si>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</si>
  <si>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</si>
  <si>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</si>
  <si>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</si>
  <si>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</si>
  <si>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</si>
  <si>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</si>
  <si>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</si>
  <si>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</si>
  <si>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</si>
  <si>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</si>
  <si>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</si>
  <si>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</si>
  <si>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</si>
  <si>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</si>
  <si>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</si>
  <si>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</si>
  <si>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</si>
  <si>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</si>
  <si>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</si>
  <si>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</si>
  <si>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</si>
  <si>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</si>
  <si>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</si>
  <si>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</si>
  <si>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</si>
  <si>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</si>
  <si>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</si>
  <si>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</si>
  <si>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</si>
  <si>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</si>
  <si>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</si>
  <si>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</si>
  <si>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</si>
  <si>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</si>
  <si>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</si>
  <si>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</si>
  <si>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</si>
  <si>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</si>
  <si>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</si>
  <si>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</si>
  <si>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</si>
  <si>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</si>
  <si>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</si>
  <si>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</si>
  <si>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</si>
  <si>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</si>
  <si>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</si>
  <si>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</si>
  <si>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</si>
  <si>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</si>
  <si>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</si>
  <si>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</si>
  <si>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</si>
  <si>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</si>
  <si>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</si>
  <si>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</si>
  <si>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</si>
  <si>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</si>
  <si>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</si>
  <si>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</si>
  <si>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</si>
  <si>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</si>
  <si>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</si>
  <si>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</si>
  <si>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</si>
  <si>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</si>
  <si>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</si>
  <si>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</si>
  <si>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</si>
  <si>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</si>
  <si>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</si>
  <si>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</si>
  <si>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</si>
  <si>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</si>
  <si>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</si>
  <si>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</si>
  <si>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</si>
  <si>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</si>
  <si>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</si>
  <si>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</si>
  <si>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</si>
  <si>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</si>
  <si>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</si>
  <si>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</si>
  <si>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</si>
  <si>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</si>
  <si>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</si>
  <si>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</si>
  <si>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</si>
  <si>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</si>
  <si>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</si>
  <si>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</si>
  <si>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</si>
  <si>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</si>
  <si>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</si>
  <si>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</si>
  <si>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</si>
  <si>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</si>
  <si>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</si>
  <si>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</si>
  <si>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</si>
  <si>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</si>
  <si>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</si>
  <si>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</si>
  <si>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</si>
  <si>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</si>
  <si>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</si>
  <si>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</si>
  <si>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</si>
  <si>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</si>
  <si>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</si>
  <si>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</si>
  <si>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</si>
  <si>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</si>
  <si>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</si>
  <si>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</si>
  <si>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</si>
  <si>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</si>
  <si>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</si>
  <si>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</si>
  <si>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</si>
  <si>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</si>
  <si>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</si>
  <si>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</si>
  <si>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</si>
  <si>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</si>
  <si>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</si>
  <si>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</si>
  <si>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</si>
  <si>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</si>
  <si>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</si>
  <si>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</si>
  <si>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</si>
  <si>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</si>
  <si>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</si>
  <si>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</si>
  <si>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</si>
  <si>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</si>
  <si>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</si>
  <si>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</si>
  <si>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</si>
  <si>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</si>
  <si>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</si>
  <si>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</si>
  <si>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</si>
  <si>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</si>
  <si>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</si>
  <si>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</si>
  <si>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</si>
  <si>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</si>
  <si>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</si>
  <si>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</si>
  <si>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</si>
  <si>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</si>
  <si>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</si>
  <si>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</si>
  <si>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</si>
  <si>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</si>
  <si>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</si>
  <si>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</si>
  <si>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</si>
  <si>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</si>
  <si>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</si>
  <si>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</si>
  <si>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</si>
  <si>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</si>
  <si>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</si>
  <si>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</si>
  <si>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</si>
  <si>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</si>
  <si>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</si>
  <si>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</si>
  <si>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</si>
  <si>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</si>
  <si>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</si>
  <si>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</si>
  <si>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</si>
  <si>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</si>
  <si>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</si>
  <si>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</si>
  <si>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</si>
  <si>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</si>
  <si>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</si>
  <si>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</si>
  <si>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</si>
  <si>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</si>
  <si>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</si>
  <si>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</si>
  <si>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</si>
  <si>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</si>
  <si>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</si>
  <si>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</si>
  <si>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</si>
  <si>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</si>
  <si>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</si>
  <si>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</si>
  <si>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</si>
  <si>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</si>
  <si>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</si>
  <si>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</si>
  <si>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</si>
  <si>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</si>
  <si>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</si>
  <si>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</si>
  <si>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</si>
  <si>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</si>
  <si>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</si>
  <si>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</si>
  <si>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</si>
  <si>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</si>
  <si>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</si>
  <si>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</si>
  <si>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</si>
  <si>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</si>
  <si>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</si>
  <si>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</si>
  <si>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</si>
  <si>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</si>
  <si>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</si>
  <si>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</si>
  <si>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</si>
  <si>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</si>
  <si>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</si>
  <si>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</si>
  <si>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</si>
  <si>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</si>
  <si>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</si>
  <si>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</si>
  <si>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</si>
  <si>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</si>
  <si>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</si>
  <si>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</si>
  <si>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</si>
  <si>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</si>
  <si>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</si>
  <si>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</si>
  <si>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</si>
  <si>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</si>
  <si>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</si>
  <si>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</si>
  <si>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</si>
  <si>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</si>
  <si>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</si>
  <si>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</si>
  <si>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</si>
  <si>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</si>
  <si>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</si>
  <si>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</si>
  <si>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</si>
  <si>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</si>
  <si>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</si>
  <si>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</si>
  <si>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</si>
  <si>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</si>
  <si>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</si>
  <si>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</si>
  <si>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</si>
  <si>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</si>
  <si>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</si>
  <si>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</si>
  <si>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</si>
  <si>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</si>
  <si>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</si>
  <si>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</si>
  <si>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</si>
  <si>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</si>
  <si>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</si>
  <si>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</si>
  <si>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</si>
  <si>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</si>
  <si>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</si>
  <si>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</si>
  <si>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</si>
  <si>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</si>
  <si>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</si>
  <si>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</si>
  <si>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</si>
  <si>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</si>
  <si>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</si>
  <si>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</si>
  <si>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</si>
  <si>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</si>
  <si>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</si>
  <si>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</si>
  <si>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</si>
  <si>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</si>
  <si>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</si>
  <si>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</si>
  <si>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</si>
  <si>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</si>
  <si>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</si>
  <si>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</si>
  <si>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</si>
  <si>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</si>
  <si>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</si>
  <si>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</si>
  <si>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</si>
  <si>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</si>
  <si>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</si>
  <si>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</si>
  <si>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</si>
  <si>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</si>
  <si>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</si>
  <si>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</si>
  <si>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</si>
  <si>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</si>
  <si>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</si>
  <si>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</si>
  <si>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</si>
  <si>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</si>
  <si>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</si>
  <si>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</si>
  <si>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</si>
  <si>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</si>
  <si>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</si>
  <si>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</si>
  <si>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</si>
  <si>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</si>
  <si>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</si>
  <si>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</si>
  <si>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</si>
  <si>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</si>
  <si>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</si>
  <si>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</si>
  <si>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</si>
  <si>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</si>
  <si>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</si>
  <si>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</si>
  <si>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</si>
  <si>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</si>
  <si>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</si>
  <si>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</si>
  <si>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</si>
  <si>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</si>
  <si>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</si>
  <si>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</si>
  <si>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</si>
  <si>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</si>
  <si>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</si>
  <si>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</si>
  <si>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</si>
  <si>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</si>
  <si>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</si>
  <si>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</si>
  <si>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</si>
  <si>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</si>
  <si>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</si>
  <si>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</si>
  <si>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</si>
  <si>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</si>
  <si>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</si>
  <si>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</si>
  <si>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</si>
  <si>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</si>
  <si>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</si>
  <si>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</si>
  <si>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</si>
  <si>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</si>
  <si>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</si>
  <si>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</si>
  <si>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</si>
  <si>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</si>
  <si>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</si>
  <si>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</si>
  <si>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</si>
  <si>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</si>
  <si>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</si>
  <si>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</si>
  <si>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</si>
  <si>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</si>
  <si>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</si>
  <si>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</si>
  <si>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</si>
  <si>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</si>
  <si>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</si>
  <si>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</si>
  <si>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</si>
  <si>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</si>
  <si>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</si>
  <si>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</si>
  <si>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</si>
  <si>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</si>
  <si>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</si>
  <si>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</si>
  <si>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</si>
  <si>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</si>
  <si>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</si>
  <si>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</si>
  <si>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</si>
  <si>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</si>
  <si>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</si>
  <si>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</si>
  <si>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</si>
  <si>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</si>
  <si>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</si>
  <si>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</si>
  <si>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</si>
  <si>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</si>
  <si>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</si>
  <si>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</si>
  <si>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</si>
  <si>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</si>
  <si>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</si>
  <si>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</si>
  <si>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</si>
  <si>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</si>
  <si>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</si>
  <si>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</si>
  <si>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</si>
  <si>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</si>
  <si>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</si>
  <si>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</si>
  <si>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</si>
  <si>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</si>
  <si>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</si>
  <si>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</si>
  <si>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</si>
  <si>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</si>
  <si>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</si>
  <si>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</si>
  <si>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</si>
  <si>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</si>
  <si>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</si>
  <si>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</si>
  <si>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</si>
  <si>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</si>
  <si>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</si>
  <si>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</si>
  <si>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</si>
  <si>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</si>
  <si>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</si>
  <si>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</si>
  <si>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</si>
  <si>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</si>
  <si>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</si>
  <si>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</si>
  <si>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</si>
  <si>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</si>
  <si>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</si>
  <si>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</si>
  <si>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</si>
  <si>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</si>
  <si>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</si>
  <si>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</si>
  <si>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</si>
  <si>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</si>
  <si>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</si>
  <si>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</si>
  <si>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</si>
  <si>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</si>
  <si>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</si>
  <si>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</si>
  <si>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</si>
  <si>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</si>
  <si>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</si>
  <si>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</si>
  <si>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</si>
  <si>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</si>
  <si>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</si>
  <si>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</si>
  <si>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</si>
  <si>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</si>
  <si>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</si>
  <si>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</si>
  <si>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</si>
  <si>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</si>
  <si>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</si>
  <si>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</si>
  <si>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</si>
  <si>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</si>
  <si>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</si>
  <si>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</si>
  <si>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</si>
  <si>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</si>
  <si>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</si>
  <si>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</si>
  <si>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</si>
  <si>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</si>
  <si>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</si>
  <si>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</si>
  <si>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</si>
  <si>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</si>
  <si>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</si>
  <si>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</si>
  <si>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</si>
  <si>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</si>
  <si>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</si>
  <si>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</si>
  <si>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</si>
  <si>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</si>
  <si>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</si>
  <si>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</si>
  <si>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</si>
  <si>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</si>
  <si>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</si>
  <si>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</si>
  <si>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</si>
  <si>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</si>
  <si>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</si>
  <si>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</si>
  <si>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</si>
  <si>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</si>
  <si>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</si>
  <si>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</si>
  <si>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</si>
  <si>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</si>
  <si>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</si>
  <si>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</si>
  <si>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</si>
  <si>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</si>
  <si>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</si>
  <si>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</si>
  <si>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</si>
  <si>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</si>
  <si>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</si>
  <si>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</si>
  <si>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</si>
  <si>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</si>
  <si>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</si>
  <si>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</si>
  <si>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</si>
  <si>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</si>
  <si>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</si>
  <si>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</si>
  <si>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</si>
  <si>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</si>
  <si>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</si>
  <si>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</si>
  <si>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</si>
  <si>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</si>
  <si>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</si>
  <si>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</si>
  <si>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</si>
  <si>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</si>
  <si>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</si>
  <si>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</si>
  <si>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</si>
  <si>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</si>
  <si>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</si>
  <si>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</si>
  <si>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</si>
  <si>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</si>
  <si>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</si>
  <si>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</si>
  <si>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</si>
  <si>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</si>
  <si>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</si>
  <si>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</si>
  <si>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</si>
  <si>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</si>
  <si>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</si>
  <si>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</si>
  <si>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</si>
  <si>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</si>
  <si>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</si>
  <si>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</si>
  <si>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</si>
  <si>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</si>
  <si>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</si>
  <si>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</si>
  <si>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</si>
  <si>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</si>
  <si>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</si>
  <si>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</si>
  <si>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</si>
  <si>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</si>
  <si>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</si>
  <si>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</si>
  <si>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</si>
  <si>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</si>
  <si>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</si>
  <si>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</si>
  <si>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</si>
  <si>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</si>
  <si>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</si>
  <si>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</si>
  <si>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</si>
  <si>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</si>
  <si>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</si>
  <si>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</si>
  <si>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</si>
  <si>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</si>
  <si>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</si>
  <si>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</si>
  <si>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</si>
  <si>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</si>
  <si>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</si>
  <si>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</si>
  <si>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</si>
  <si>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</si>
  <si>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</si>
  <si>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</si>
  <si>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</si>
  <si>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</si>
  <si>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</si>
  <si>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</si>
  <si>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</si>
  <si>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</si>
  <si>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</si>
  <si>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</si>
  <si>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</si>
  <si>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</si>
  <si>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</si>
  <si>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</si>
  <si>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</si>
  <si>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</si>
  <si>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</si>
  <si>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</si>
  <si>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</si>
  <si>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</si>
  <si>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</si>
  <si>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</si>
  <si>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</si>
  <si>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</si>
  <si>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</si>
  <si>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</si>
  <si>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</si>
  <si>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</si>
  <si>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</si>
  <si>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</si>
  <si>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</si>
  <si>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</si>
  <si>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</si>
  <si>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</si>
  <si>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</si>
  <si>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</si>
  <si>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</si>
  <si>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</si>
  <si>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</si>
  <si>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</si>
  <si>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</si>
  <si>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</si>
  <si>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</si>
  <si>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</si>
  <si>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</si>
  <si>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</si>
  <si>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</si>
  <si>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</si>
  <si>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</si>
  <si>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</si>
  <si>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</si>
  <si>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</si>
  <si>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</si>
  <si>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</si>
  <si>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</si>
  <si>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</si>
  <si>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</si>
  <si>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</si>
  <si>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</si>
  <si>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</si>
  <si>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</si>
  <si>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</si>
  <si>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</si>
  <si>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</si>
  <si>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</si>
  <si>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</si>
  <si>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</si>
  <si>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</si>
  <si>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</si>
  <si>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</si>
  <si>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</si>
  <si>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</si>
  <si>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</si>
  <si>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</si>
  <si>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</si>
  <si>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</si>
  <si>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</si>
  <si>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</si>
  <si>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</si>
  <si>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</si>
  <si>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</si>
  <si>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</si>
  <si>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</si>
  <si>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</si>
  <si>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</si>
  <si>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</si>
  <si>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</si>
  <si>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</si>
  <si>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</si>
  <si>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</si>
  <si>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</si>
  <si>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</si>
  <si>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</si>
  <si>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</si>
  <si>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</si>
  <si>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</si>
  <si>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</si>
  <si>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</si>
  <si>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</si>
  <si>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</si>
  <si>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</si>
  <si>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</si>
  <si>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</si>
  <si>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</si>
  <si>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</si>
  <si>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</si>
  <si>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</si>
  <si>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</si>
  <si>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</si>
  <si>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</si>
  <si>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</si>
  <si>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</si>
  <si>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</si>
  <si>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</si>
  <si>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</si>
  <si>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</si>
  <si>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</si>
  <si>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</si>
  <si>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</si>
  <si>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</si>
  <si>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</si>
  <si>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</si>
  <si>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</si>
  <si>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</si>
  <si>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</si>
  <si>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</si>
  <si>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</si>
  <si>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</si>
  <si>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</si>
  <si>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</si>
  <si>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</si>
  <si>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</si>
  <si>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</si>
  <si>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</si>
  <si>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</si>
  <si>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</si>
  <si>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</si>
  <si>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</si>
  <si>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</si>
  <si>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</si>
  <si>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</si>
  <si>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</si>
  <si>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</si>
  <si>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</si>
  <si>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</si>
  <si>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</si>
  <si>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</si>
  <si>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</si>
  <si>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</si>
  <si>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</si>
  <si>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</si>
  <si>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</si>
  <si>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</si>
  <si>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</si>
  <si>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</si>
  <si>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</si>
  <si>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</si>
  <si>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</si>
  <si>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</si>
  <si>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</si>
  <si>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</si>
  <si>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</si>
  <si>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</si>
  <si>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</si>
  <si>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</si>
  <si>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</si>
  <si>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</si>
  <si>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</si>
  <si>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</si>
  <si>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</si>
  <si>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</si>
  <si>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</si>
  <si>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</si>
  <si>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</si>
  <si>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</si>
  <si>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</si>
  <si>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</si>
  <si>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</si>
  <si>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</si>
  <si>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</si>
  <si>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</si>
  <si>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</si>
  <si>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</si>
  <si>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</si>
  <si>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</si>
  <si>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</si>
  <si>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</si>
  <si>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</si>
  <si>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</si>
  <si>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</si>
  <si>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</si>
  <si>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</si>
  <si>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</si>
  <si>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</si>
  <si>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</si>
  <si>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</si>
  <si>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</si>
  <si>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</si>
  <si>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</si>
  <si>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</si>
  <si>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</si>
  <si>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</si>
  <si>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</si>
  <si>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</si>
  <si>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</si>
  <si>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</si>
  <si>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</si>
  <si>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</si>
  <si>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</si>
  <si>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</si>
  <si>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</si>
  <si>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</si>
  <si>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</si>
  <si>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</si>
  <si>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</si>
  <si>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</si>
  <si>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</si>
  <si>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</si>
  <si>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</si>
  <si>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</si>
  <si>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</si>
  <si>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</si>
  <si>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</si>
  <si>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</si>
  <si>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</si>
  <si>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</si>
  <si>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</si>
  <si>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</si>
  <si>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</si>
  <si>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</si>
  <si>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</si>
  <si>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</si>
  <si>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</si>
  <si>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</si>
  <si>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</si>
  <si>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</si>
  <si>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</si>
  <si>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</si>
  <si>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</si>
  <si>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</si>
  <si>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</si>
  <si>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</si>
  <si>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</si>
  <si>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</si>
  <si>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</si>
  <si>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</si>
  <si>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</si>
  <si>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</si>
  <si>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</si>
  <si>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</si>
  <si>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</si>
  <si>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</si>
  <si>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</si>
  <si>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</si>
  <si>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</si>
  <si>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</si>
  <si>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</si>
  <si>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</si>
  <si>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</si>
  <si>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</si>
  <si>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</si>
  <si>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</si>
  <si>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</si>
  <si>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</si>
  <si>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</si>
  <si>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</si>
  <si>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</si>
  <si>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</si>
  <si>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</si>
  <si>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</si>
  <si>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</si>
  <si>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</si>
  <si>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</si>
  <si>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</si>
  <si>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</si>
  <si>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</si>
  <si>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</si>
  <si>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</si>
  <si>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</si>
  <si>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</si>
  <si>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</si>
  <si>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</si>
  <si>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</si>
  <si>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</si>
  <si>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</si>
  <si>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</si>
  <si>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</si>
  <si>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</si>
  <si>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</si>
  <si>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</si>
  <si>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</si>
  <si>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</si>
  <si>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</si>
  <si>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</si>
  <si>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</si>
  <si>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</si>
  <si>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</si>
  <si>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</si>
  <si>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</si>
  <si>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</si>
  <si>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</si>
  <si>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</si>
  <si>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</si>
  <si>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</si>
  <si>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</si>
  <si>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</si>
  <si>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</si>
  <si>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</si>
  <si>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</si>
  <si>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</si>
  <si>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</si>
  <si>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</si>
  <si>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</si>
  <si>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</si>
  <si>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</si>
  <si>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</si>
  <si>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</si>
  <si>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</si>
  <si>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</si>
  <si>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</si>
  <si>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</si>
  <si>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</si>
  <si>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</si>
  <si>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</si>
  <si>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</si>
  <si>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</si>
  <si>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</si>
  <si>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</si>
  <si>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</si>
  <si>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</si>
  <si>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</si>
  <si>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</si>
  <si>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</si>
  <si>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</si>
  <si>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</si>
  <si>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</si>
  <si>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</si>
  <si>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</si>
  <si>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</si>
  <si>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</si>
  <si>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</si>
  <si>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</si>
  <si>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</si>
  <si>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</si>
  <si>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</si>
  <si>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</si>
  <si>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</si>
  <si>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</si>
  <si>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</si>
  <si>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</si>
  <si>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</si>
  <si>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</si>
  <si>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</si>
  <si>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</si>
  <si>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</si>
  <si>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</si>
  <si>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</si>
  <si>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</si>
  <si>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</si>
  <si>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</si>
  <si>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</si>
  <si>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</si>
  <si>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</si>
  <si>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</si>
  <si>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</si>
  <si>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</si>
  <si>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</si>
  <si>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</si>
  <si>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</si>
  <si>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</si>
  <si>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</si>
  <si>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</si>
  <si>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</si>
  <si>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</si>
  <si>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</si>
  <si>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</si>
  <si>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</si>
  <si>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</si>
  <si>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</si>
  <si>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</si>
  <si>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</si>
  <si>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</si>
  <si>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</si>
  <si>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</si>
  <si>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</si>
  <si>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</si>
  <si>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</si>
  <si>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</si>
  <si>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</si>
  <si>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</si>
  <si>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</si>
  <si>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</si>
  <si>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</si>
  <si>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</si>
  <si>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</si>
  <si>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</si>
  <si>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</si>
  <si>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</si>
  <si>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</si>
  <si>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</si>
  <si>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</si>
  <si>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</si>
  <si>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</si>
  <si>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</si>
  <si>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</si>
  <si>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</si>
  <si>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</si>
  <si>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</si>
  <si>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</si>
  <si>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</si>
  <si>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</si>
  <si>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</si>
  <si>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</si>
  <si>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</si>
  <si>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</si>
  <si>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</si>
  <si>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</si>
  <si>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</si>
  <si>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</si>
  <si>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</si>
  <si>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</si>
  <si>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</si>
  <si>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</si>
  <si>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</si>
  <si>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</si>
  <si>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</si>
  <si>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</si>
  <si>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</si>
  <si>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</si>
  <si>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</si>
  <si>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</si>
  <si>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</si>
  <si>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</si>
  <si>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</si>
  <si>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</si>
  <si>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</si>
  <si>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</si>
  <si>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</si>
  <si>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</si>
  <si>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</si>
  <si>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</si>
  <si>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</si>
  <si>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</si>
  <si>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</si>
  <si>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</si>
  <si>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</si>
  <si>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</si>
  <si>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</si>
  <si>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</si>
  <si>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</si>
  <si>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</si>
  <si>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</si>
  <si>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</si>
  <si>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</si>
  <si>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</si>
  <si>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</si>
  <si>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</si>
  <si>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</si>
  <si>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</si>
  <si>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</si>
  <si>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</si>
  <si>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</si>
  <si>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</si>
  <si>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</si>
  <si>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</si>
  <si>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</si>
  <si>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</si>
  <si>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</si>
  <si>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</si>
  <si>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</si>
  <si>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</si>
  <si>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</si>
  <si>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</si>
  <si>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</si>
  <si>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</si>
  <si>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</si>
  <si>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</si>
  <si>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</si>
  <si>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</si>
  <si>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</si>
  <si>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</si>
  <si>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</si>
  <si>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</si>
  <si>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</si>
  <si>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</si>
  <si>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</si>
  <si>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</si>
  <si>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</si>
  <si>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</si>
  <si>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</si>
  <si>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</si>
  <si>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</si>
  <si>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</si>
  <si>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</si>
  <si>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</si>
  <si>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</si>
  <si>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</si>
  <si>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</si>
  <si>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</si>
  <si>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</si>
  <si>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</si>
  <si>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</si>
  <si>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</si>
  <si>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</si>
  <si>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</si>
  <si>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</si>
  <si>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</si>
  <si>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</si>
  <si>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</si>
  <si>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</si>
  <si>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</si>
  <si>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</si>
  <si>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</si>
  <si>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</si>
  <si>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</si>
  <si>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</si>
  <si>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</si>
  <si>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</si>
  <si>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</si>
  <si>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</si>
  <si>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</si>
  <si>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</si>
  <si>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</si>
  <si>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</si>
  <si>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</si>
  <si>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</si>
  <si>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</si>
  <si>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</si>
  <si>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</si>
  <si>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</si>
  <si>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</si>
  <si>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</si>
  <si>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</si>
  <si>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</si>
  <si>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</si>
  <si>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</si>
  <si>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</si>
  <si>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</si>
  <si>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</si>
  <si>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</si>
  <si>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</si>
  <si>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</si>
  <si>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</si>
  <si>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</si>
  <si>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</si>
  <si>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</si>
  <si>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</si>
  <si>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</si>
  <si>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</si>
  <si>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</si>
  <si>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</si>
  <si>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</si>
  <si>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</si>
  <si>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</si>
  <si>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</si>
  <si>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</si>
  <si>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</si>
  <si>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</si>
  <si>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</si>
  <si>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</si>
  <si>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</si>
  <si>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</si>
  <si>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</si>
  <si>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</si>
  <si>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</si>
  <si>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</si>
  <si>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</si>
  <si>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</si>
  <si>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</si>
  <si>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</si>
  <si>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</si>
  <si>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</si>
  <si>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</si>
  <si>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</si>
  <si>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</si>
  <si>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</si>
  <si>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</si>
  <si>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</si>
  <si>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</si>
  <si>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</si>
  <si>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</si>
  <si>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</si>
  <si>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</si>
  <si>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</si>
  <si>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</si>
  <si>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</si>
  <si>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</si>
  <si>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</si>
  <si>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</si>
  <si>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</si>
  <si>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</si>
  <si>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</si>
  <si>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</si>
  <si>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</si>
  <si>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</si>
  <si>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</si>
  <si>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</si>
  <si>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</si>
  <si>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</si>
  <si>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</si>
  <si>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</si>
  <si>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</si>
  <si>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</si>
  <si>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</si>
  <si>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</si>
  <si>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</si>
  <si>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</si>
  <si>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</si>
  <si>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</si>
  <si>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</si>
  <si>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</si>
  <si>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</si>
  <si>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</si>
  <si>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</si>
  <si>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</si>
  <si>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</si>
  <si>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</si>
  <si>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</si>
  <si>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</si>
  <si>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</si>
  <si>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</si>
  <si>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</si>
  <si>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</si>
  <si>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</si>
  <si>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</si>
  <si>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</si>
  <si>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</si>
  <si>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</si>
  <si>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</si>
  <si>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</si>
  <si>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</si>
  <si>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</si>
  <si>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</si>
  <si>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</si>
  <si>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</si>
  <si>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</si>
  <si>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</si>
  <si>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</si>
  <si>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</si>
  <si>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</si>
  <si>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</si>
  <si>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</si>
  <si>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</si>
  <si>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</si>
  <si>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</si>
  <si>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</si>
  <si>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</si>
  <si>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</si>
  <si>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</si>
  <si>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</si>
  <si>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</si>
  <si>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</si>
  <si>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</si>
  <si>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</si>
  <si>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</si>
  <si>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</si>
  <si>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</si>
  <si>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</si>
  <si>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</si>
  <si>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</si>
  <si>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</si>
  <si>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</si>
  <si>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</si>
  <si>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</si>
  <si>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</si>
  <si>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</si>
  <si>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</si>
  <si>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</si>
  <si>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</si>
  <si>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</si>
  <si>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</si>
  <si>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</si>
  <si>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</si>
  <si>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</si>
  <si>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</si>
  <si>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</si>
  <si>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</si>
  <si>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</si>
  <si>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</si>
  <si>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</si>
  <si>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</si>
  <si>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</si>
  <si>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</si>
  <si>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</si>
  <si>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</si>
  <si>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</si>
  <si>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</si>
  <si>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</si>
  <si>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</si>
  <si>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</si>
  <si>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</si>
  <si>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</si>
  <si>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</si>
  <si>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</si>
  <si>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</si>
  <si>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</si>
  <si>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</si>
  <si>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</si>
  <si>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</si>
  <si>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</si>
  <si>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</si>
  <si>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</si>
  <si>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</si>
  <si>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</si>
  <si>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</si>
  <si>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</si>
  <si>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</si>
  <si>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</si>
  <si>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</si>
  <si>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</si>
  <si>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</si>
  <si>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</si>
  <si>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</si>
  <si>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</si>
  <si>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</si>
  <si>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</si>
  <si>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</si>
  <si>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</si>
  <si>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</si>
  <si>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</si>
  <si>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</si>
  <si>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</si>
  <si>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</si>
  <si>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</si>
  <si>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</si>
  <si>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</si>
  <si>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</si>
  <si>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</si>
  <si>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</si>
  <si>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</si>
  <si>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</si>
  <si>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</si>
  <si>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</si>
  <si>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</si>
  <si>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</si>
  <si>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</si>
  <si>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</si>
  <si>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</si>
  <si>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</si>
  <si>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</si>
  <si>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</si>
  <si>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</si>
  <si>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</si>
  <si>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</si>
  <si>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</si>
  <si>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</si>
  <si>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</si>
  <si>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</si>
  <si>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</si>
  <si>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</si>
  <si>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</si>
  <si>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</si>
  <si>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</si>
  <si>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</si>
  <si>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</si>
  <si>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</si>
  <si>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</si>
  <si>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</si>
  <si>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</si>
  <si>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</si>
  <si>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</si>
  <si>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</si>
  <si>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</si>
  <si>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</si>
  <si>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</si>
  <si>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</si>
  <si>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</si>
  <si>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</si>
  <si>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</si>
  <si>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</si>
  <si>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</si>
  <si>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</si>
  <si>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</si>
  <si>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</si>
  <si>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</si>
  <si>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</si>
  <si>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</si>
  <si>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</si>
  <si>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</si>
  <si>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</si>
  <si>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</si>
  <si>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</si>
  <si>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</si>
  <si>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</si>
  <si>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</si>
  <si>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</si>
  <si>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</si>
  <si>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</si>
  <si>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</si>
  <si>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</si>
  <si>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</si>
  <si>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</si>
  <si>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</si>
  <si>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</si>
  <si>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</si>
  <si>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</si>
  <si>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</si>
  <si>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</si>
  <si>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</si>
  <si>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</si>
  <si>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</si>
  <si>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</si>
  <si>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</si>
  <si>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</si>
  <si>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</si>
  <si>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</si>
  <si>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</si>
  <si>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</si>
  <si>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</si>
  <si>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</si>
  <si>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</si>
  <si>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</si>
  <si>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</si>
  <si>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</si>
  <si>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</si>
  <si>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</si>
  <si>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</si>
  <si>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</si>
  <si>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</si>
  <si>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</si>
  <si>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</si>
  <si>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</si>
  <si>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</si>
  <si>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</si>
  <si>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</si>
  <si>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</si>
  <si>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</si>
  <si>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</si>
  <si>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</si>
  <si>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</si>
  <si>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</si>
  <si>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</si>
  <si>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</si>
  <si>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</si>
  <si>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</si>
  <si>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</si>
  <si>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</si>
  <si>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</si>
  <si>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</si>
  <si>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</si>
  <si>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</si>
  <si>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</si>
  <si>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</si>
  <si>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</si>
  <si>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</si>
  <si>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</si>
  <si>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</si>
  <si>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</si>
  <si>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</si>
  <si>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</si>
  <si>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</si>
  <si>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</si>
  <si>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</si>
  <si>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</si>
  <si>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</si>
  <si>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</si>
  <si>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</si>
  <si>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</si>
  <si>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</si>
  <si>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</si>
  <si>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</si>
  <si>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</si>
  <si>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</si>
  <si>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</si>
  <si>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</si>
  <si>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</si>
  <si>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</si>
  <si>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</si>
  <si>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</si>
  <si>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</si>
  <si>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</si>
  <si>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</si>
  <si>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</si>
  <si>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</si>
  <si>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</si>
  <si>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</si>
  <si>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</si>
  <si>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</si>
  <si>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</si>
  <si>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</si>
  <si>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</si>
  <si>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</si>
  <si>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</si>
  <si>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</si>
  <si>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</si>
  <si>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</si>
  <si>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</si>
  <si>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</si>
  <si>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</si>
  <si>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</si>
  <si>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</si>
  <si>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</si>
  <si>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</si>
  <si>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</si>
  <si>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</si>
  <si>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</si>
  <si>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</si>
  <si>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</si>
  <si>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</si>
  <si>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</si>
  <si>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</si>
  <si>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</si>
  <si>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</si>
  <si>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</si>
  <si>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</si>
  <si>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</si>
  <si>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</si>
  <si>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</si>
  <si>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</si>
  <si>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</si>
  <si>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</si>
  <si>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</si>
  <si>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</si>
  <si>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</si>
  <si>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</si>
  <si>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</si>
  <si>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</si>
  <si>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</si>
  <si>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</si>
  <si>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</si>
  <si>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</si>
  <si>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</si>
  <si>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</si>
  <si>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</si>
  <si>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</si>
  <si>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</si>
  <si>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</si>
  <si>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</si>
  <si>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</si>
  <si>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</si>
  <si>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</si>
  <si>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</si>
  <si>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</si>
  <si>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</si>
  <si>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</si>
  <si>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</si>
  <si>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</si>
  <si>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</si>
  <si>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</si>
  <si>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</si>
  <si>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</si>
  <si>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</si>
  <si>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</si>
  <si>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</si>
  <si>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</si>
  <si>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</si>
  <si>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</si>
  <si>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</si>
  <si>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</si>
  <si>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</si>
  <si>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</si>
  <si>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</si>
  <si>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</si>
  <si>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</si>
  <si>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</si>
  <si>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</si>
  <si>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</si>
  <si>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</si>
  <si>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</si>
  <si>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</si>
  <si>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</si>
  <si>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</si>
  <si>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</si>
  <si>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</si>
  <si>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</si>
  <si>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</si>
  <si>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</si>
  <si>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</si>
  <si>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</si>
  <si>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</si>
  <si>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</si>
  <si>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</si>
  <si>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</si>
  <si>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</si>
  <si>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</si>
  <si>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</si>
  <si>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</si>
  <si>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</si>
  <si>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</si>
  <si>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</si>
  <si>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</si>
  <si>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</si>
  <si>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</si>
  <si>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</si>
  <si>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</si>
  <si>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</si>
  <si>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</si>
  <si>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</si>
  <si>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</si>
  <si>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</si>
  <si>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</si>
  <si>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</si>
  <si>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</si>
  <si>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</si>
  <si>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</si>
  <si>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</si>
  <si>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</si>
  <si>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</si>
  <si>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</si>
  <si>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</si>
  <si>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</si>
  <si>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</si>
  <si>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</si>
  <si>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</si>
  <si>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</si>
  <si>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</si>
  <si>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</si>
  <si>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</si>
  <si>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</si>
  <si>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</si>
  <si>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</si>
  <si>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</si>
  <si>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</si>
  <si>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</si>
  <si>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</si>
  <si>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</si>
  <si>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</si>
  <si>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</si>
  <si>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</si>
  <si>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</si>
  <si>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</si>
  <si>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</si>
  <si>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</si>
  <si>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</si>
  <si>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</si>
  <si>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</si>
  <si>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</si>
  <si>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</si>
  <si>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</si>
  <si>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</si>
  <si>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</si>
  <si>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</si>
  <si>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</si>
  <si>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</si>
  <si>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</si>
  <si>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</si>
  <si>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</si>
  <si>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</si>
  <si>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</si>
  <si>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</si>
  <si>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</si>
  <si>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</si>
  <si>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</si>
  <si>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</si>
  <si>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</si>
  <si>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</si>
  <si>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</si>
  <si>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</si>
  <si>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</si>
  <si>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</si>
  <si>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</si>
  <si>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</si>
  <si>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</si>
  <si>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</si>
  <si>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</si>
  <si>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</si>
  <si>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</si>
  <si>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</si>
  <si>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</si>
  <si>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</si>
  <si>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</si>
  <si>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</si>
  <si>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</si>
  <si>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</si>
  <si>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</si>
  <si>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</si>
  <si>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</si>
  <si>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</si>
  <si>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</si>
  <si>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</si>
  <si>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</si>
  <si>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</si>
  <si>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</si>
  <si>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</si>
  <si>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</si>
  <si>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</si>
  <si>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</si>
  <si>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</si>
  <si>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</si>
  <si>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</si>
  <si>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</si>
  <si>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</si>
  <si>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</si>
  <si>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</si>
  <si>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</si>
  <si>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</si>
  <si>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</si>
  <si>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</si>
  <si>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</si>
  <si>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</si>
  <si>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</si>
  <si>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</si>
  <si>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</si>
  <si>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</si>
  <si>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</si>
  <si>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</si>
  <si>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</si>
  <si>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</si>
  <si>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</si>
  <si>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</si>
  <si>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</si>
  <si>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</si>
  <si>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</si>
  <si>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</si>
  <si>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</si>
  <si>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</si>
  <si>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</si>
  <si>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</si>
  <si>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</si>
  <si>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</si>
  <si>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</si>
  <si>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</si>
  <si>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</si>
  <si>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</si>
  <si>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</si>
  <si>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</si>
  <si>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</si>
  <si>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</si>
  <si>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</si>
  <si>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</si>
  <si>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</si>
  <si>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</si>
  <si>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</si>
  <si>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</si>
  <si>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</si>
  <si>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</si>
  <si>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</si>
  <si>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</si>
  <si>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</si>
  <si>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</si>
  <si>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</si>
  <si>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</si>
  <si>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</si>
  <si>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</si>
  <si>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</si>
  <si>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</si>
  <si>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</si>
  <si>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</si>
  <si>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</si>
  <si>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</si>
  <si>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</si>
  <si>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</si>
  <si>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</si>
  <si>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</si>
  <si>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</si>
  <si>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</si>
  <si>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</si>
  <si>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</si>
  <si>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</si>
  <si>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</si>
  <si>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</si>
  <si>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</si>
  <si>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</si>
  <si>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</si>
  <si>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</si>
  <si>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</si>
  <si>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</si>
  <si>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</si>
  <si>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</si>
  <si>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</si>
  <si>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</si>
  <si>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</si>
  <si>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</si>
  <si>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</si>
  <si>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</si>
  <si>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</si>
  <si>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</si>
  <si>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</si>
  <si>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</si>
  <si>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</si>
  <si>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</si>
  <si>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</si>
  <si>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</si>
  <si>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</si>
  <si>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</si>
  <si>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</si>
  <si>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</si>
  <si>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</si>
  <si>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</si>
  <si>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</si>
  <si>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</si>
  <si>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</si>
  <si>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</si>
  <si>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</si>
  <si>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</si>
  <si>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</si>
  <si>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</si>
  <si>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</si>
  <si>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</si>
  <si>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</si>
  <si>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</si>
  <si>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</si>
  <si>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</si>
  <si>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</si>
  <si>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</si>
  <si>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</si>
  <si>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</si>
  <si>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</si>
  <si>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</si>
  <si>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</si>
  <si>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</si>
  <si>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</si>
  <si>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</si>
  <si>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</si>
  <si>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</si>
  <si>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</si>
  <si>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</si>
  <si>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</si>
  <si>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</si>
  <si>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</si>
  <si>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</si>
  <si>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</si>
  <si>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</si>
  <si>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</si>
  <si>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</si>
  <si>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</si>
  <si>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</si>
  <si>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</si>
  <si>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</si>
  <si>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</si>
  <si>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</si>
  <si>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</si>
  <si>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</si>
  <si>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</si>
  <si>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</si>
  <si>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</si>
  <si>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</si>
  <si>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</si>
  <si>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</si>
  <si>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</si>
  <si>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</si>
  <si>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</si>
  <si>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</si>
  <si>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</si>
  <si>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</si>
  <si>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</si>
  <si>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</si>
  <si>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</si>
  <si>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</si>
  <si>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</si>
  <si>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</si>
  <si>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</si>
  <si>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</si>
  <si>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</si>
  <si>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</si>
  <si>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</si>
  <si>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</si>
  <si>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</si>
  <si>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</si>
  <si>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</si>
  <si>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</si>
  <si>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</si>
  <si>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</si>
  <si>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</si>
  <si>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</si>
  <si>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</si>
  <si>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</si>
  <si>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</si>
  <si>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</si>
  <si>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</si>
  <si>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</si>
  <si>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</si>
  <si>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</si>
  <si>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</si>
  <si>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</si>
  <si>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</si>
  <si>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</si>
  <si>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</si>
  <si>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</si>
  <si>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</si>
  <si>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</si>
  <si>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</si>
  <si>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</si>
  <si>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</si>
  <si>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</si>
  <si>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</si>
  <si>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</si>
  <si>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</si>
  <si>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</si>
  <si>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</si>
  <si>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</si>
  <si>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</si>
  <si>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</si>
  <si>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</si>
  <si>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</si>
  <si>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</si>
  <si>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</si>
  <si>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</si>
  <si>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</si>
  <si>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</si>
  <si>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</si>
  <si>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</si>
  <si>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</si>
  <si>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</si>
  <si>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</si>
  <si>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</si>
  <si>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</si>
  <si>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</si>
  <si>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</si>
  <si>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</si>
  <si>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</si>
  <si>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</si>
  <si>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</si>
  <si>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</si>
  <si>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</si>
  <si>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</si>
  <si>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</si>
  <si>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</si>
  <si>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</si>
  <si>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</si>
  <si>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</si>
  <si>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</si>
  <si>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</si>
  <si>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</si>
  <si>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</si>
  <si>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</si>
  <si>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</si>
  <si>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</si>
  <si>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</si>
  <si>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</si>
  <si>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</si>
  <si>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</si>
  <si>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</si>
  <si>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</si>
  <si>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</si>
  <si>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</si>
  <si>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</si>
  <si>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</si>
  <si>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</si>
  <si>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</si>
  <si>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</si>
  <si>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</si>
  <si>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</si>
  <si>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</si>
  <si>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</si>
  <si>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</si>
  <si>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</si>
  <si>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</si>
  <si>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</si>
  <si>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</si>
  <si>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</si>
  <si>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</si>
  <si>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</si>
  <si>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</si>
  <si>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</si>
  <si>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</si>
  <si>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</si>
  <si>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</si>
  <si>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</si>
  <si>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</si>
  <si>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</si>
  <si>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</si>
  <si>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</si>
  <si>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</si>
  <si>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</si>
  <si>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</si>
  <si>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</si>
  <si>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</si>
  <si>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</si>
  <si>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</si>
  <si>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</si>
  <si>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</si>
  <si>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</si>
  <si>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</si>
  <si>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</si>
  <si>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</si>
  <si>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</si>
  <si>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</si>
  <si>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</si>
  <si>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</si>
  <si>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</si>
  <si>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</si>
  <si>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</si>
  <si>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</si>
  <si>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</si>
  <si>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</si>
  <si>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</si>
  <si>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</si>
  <si>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</si>
  <si>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</si>
  <si>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</si>
  <si>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</si>
  <si>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</si>
  <si>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</si>
  <si>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</si>
  <si>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</si>
  <si>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</si>
  <si>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</si>
  <si>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</si>
  <si>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</si>
  <si>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</si>
  <si>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</si>
  <si>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</si>
  <si>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</si>
  <si>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</si>
  <si>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</si>
  <si>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</si>
  <si>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</si>
  <si>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</si>
  <si>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</si>
  <si>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</si>
  <si>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</si>
  <si>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</si>
  <si>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</si>
  <si>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</si>
  <si>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</si>
  <si>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</si>
  <si>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</si>
  <si>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</si>
  <si>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</si>
  <si>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</si>
  <si>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</si>
  <si>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</si>
  <si>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</si>
  <si>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</si>
  <si>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</si>
  <si>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</si>
  <si>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</si>
  <si>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</si>
  <si>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</si>
  <si>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</si>
  <si>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</si>
  <si>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</si>
  <si>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</si>
  <si>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</si>
  <si>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</si>
  <si>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</si>
  <si>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</si>
  <si>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</si>
  <si>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</si>
  <si>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</si>
  <si>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</si>
  <si>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</si>
  <si>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</si>
  <si>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</si>
  <si>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</si>
  <si>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</si>
  <si>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</si>
  <si>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</si>
  <si>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</si>
  <si>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</si>
  <si>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</si>
  <si>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</si>
  <si>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</si>
  <si>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</si>
  <si>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</si>
  <si>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</si>
  <si>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</si>
  <si>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</si>
  <si>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</si>
  <si>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</si>
  <si>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</si>
  <si>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</si>
  <si>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</si>
  <si>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</si>
  <si>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</si>
  <si>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</si>
  <si>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</si>
  <si>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</si>
  <si>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</si>
  <si>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</si>
  <si>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</si>
  <si>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</si>
  <si>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</si>
  <si>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</si>
  <si>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</si>
  <si>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</si>
  <si>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</si>
  <si>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</si>
  <si>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</si>
  <si>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</si>
  <si>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</si>
  <si>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</si>
  <si>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</si>
  <si>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</si>
  <si>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</si>
  <si>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</si>
  <si>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</si>
  <si>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</si>
  <si>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</si>
  <si>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</si>
  <si>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</si>
  <si>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</si>
  <si>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</si>
  <si>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</si>
  <si>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</si>
  <si>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</si>
  <si>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</si>
  <si>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</si>
  <si>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</si>
  <si>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</si>
  <si>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</si>
  <si>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</si>
  <si>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</si>
  <si>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</si>
  <si>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</si>
  <si>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</si>
  <si>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</si>
  <si>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</si>
  <si>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</si>
  <si>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</si>
  <si>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</si>
  <si>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</si>
  <si>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</si>
  <si>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</si>
  <si>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</si>
  <si>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</si>
  <si>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</si>
  <si>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</si>
  <si>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</si>
  <si>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</si>
  <si>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</si>
  <si>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</si>
  <si>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</si>
  <si>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</si>
  <si>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</si>
  <si>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</si>
  <si>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</si>
  <si>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</si>
  <si>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</si>
  <si>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</si>
  <si>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</si>
  <si>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</si>
  <si>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</si>
  <si>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</si>
  <si>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</si>
  <si>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</si>
  <si>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</si>
  <si>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</si>
  <si>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</si>
  <si>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</si>
  <si>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</si>
  <si>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</si>
  <si>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</si>
  <si>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</si>
  <si>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</si>
  <si>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</si>
  <si>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</si>
  <si>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</si>
  <si>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</si>
  <si>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</si>
  <si>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</si>
  <si>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</si>
  <si>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</si>
  <si>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</si>
  <si>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</si>
  <si>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</si>
  <si>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</si>
  <si>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</si>
  <si>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</si>
  <si>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</si>
  <si>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</si>
  <si>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</si>
  <si>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</si>
  <si>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</si>
  <si>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</si>
  <si>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</si>
  <si>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</si>
  <si>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</si>
  <si>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</si>
  <si>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</si>
  <si>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</si>
  <si>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</si>
  <si>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</si>
  <si>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</si>
  <si>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</si>
  <si>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</si>
  <si>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</si>
  <si>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</si>
  <si>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</si>
  <si>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</si>
  <si>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</si>
  <si>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</si>
  <si>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</si>
  <si>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</si>
  <si>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</si>
  <si>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</si>
  <si>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</si>
  <si>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</si>
  <si>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</si>
  <si>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</si>
  <si>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</si>
  <si>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</si>
  <si>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</si>
  <si>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</si>
  <si>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</si>
  <si>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</si>
  <si>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</si>
  <si>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</si>
  <si>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</si>
  <si>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</si>
  <si>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</si>
  <si>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</si>
  <si>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</si>
  <si>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</si>
  <si>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</si>
  <si>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</si>
  <si>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</si>
  <si>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</si>
  <si>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</si>
  <si>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</si>
  <si>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</si>
  <si>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</si>
  <si>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</si>
  <si>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</si>
  <si>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</si>
  <si>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</si>
  <si>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</si>
  <si>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</si>
  <si>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</si>
  <si>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</si>
  <si>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</si>
  <si>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</si>
  <si>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</si>
  <si>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</si>
  <si>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</si>
  <si>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</si>
  <si>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</si>
  <si>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</si>
  <si>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</si>
  <si>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</si>
  <si>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</si>
  <si>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</si>
  <si>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</si>
  <si>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</si>
  <si>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</si>
  <si>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</si>
  <si>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</si>
  <si>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</si>
  <si>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</si>
  <si>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</si>
  <si>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</si>
  <si>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</si>
  <si>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</si>
  <si>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</si>
  <si>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</si>
  <si>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</si>
  <si>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</si>
  <si>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</si>
  <si>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</si>
  <si>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</si>
  <si>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</si>
  <si>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</si>
  <si>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</si>
  <si>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</si>
  <si>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</si>
  <si>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</si>
  <si>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</si>
  <si>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</si>
  <si>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</si>
  <si>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</si>
  <si>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</si>
  <si>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</si>
  <si>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</si>
  <si>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</si>
  <si>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</si>
  <si>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</si>
  <si>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</si>
  <si>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</si>
  <si>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</si>
  <si>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</si>
  <si>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</si>
  <si>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</si>
  <si>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</si>
  <si>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</si>
  <si>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</si>
  <si>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</si>
  <si>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</si>
  <si>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</si>
  <si>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</si>
  <si>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</si>
  <si>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</si>
  <si>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</si>
  <si>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</si>
  <si>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</si>
  <si>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</si>
  <si>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</si>
  <si>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</si>
  <si>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</si>
  <si>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</si>
  <si>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</si>
  <si>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</si>
  <si>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</si>
  <si>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</si>
  <si>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</si>
  <si>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</si>
  <si>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</si>
  <si>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</si>
  <si>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</si>
  <si>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</si>
  <si>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</si>
  <si>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</si>
  <si>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</si>
  <si>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</si>
  <si>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</si>
  <si>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</si>
  <si>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</si>
  <si>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</si>
  <si>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</si>
  <si>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</si>
  <si>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</si>
  <si>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</si>
  <si>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</si>
  <si>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</si>
  <si>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</si>
  <si>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</si>
  <si>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</si>
  <si>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</si>
  <si>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</si>
  <si>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</si>
  <si>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</si>
  <si>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</si>
  <si>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</si>
  <si>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</si>
  <si>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</si>
  <si>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</si>
  <si>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</si>
  <si>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</si>
  <si>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</si>
  <si>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</si>
  <si>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</si>
  <si>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</si>
  <si>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</si>
  <si>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</si>
  <si>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</si>
  <si>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</si>
  <si>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</si>
  <si>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</si>
  <si>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</si>
  <si>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</si>
  <si>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</si>
  <si>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</si>
  <si>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</si>
  <si>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</si>
  <si>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</si>
  <si>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</si>
  <si>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</si>
  <si>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</si>
  <si>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</si>
  <si>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</si>
  <si>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</si>
  <si>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</si>
  <si>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</si>
  <si>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</si>
  <si>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</si>
  <si>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</si>
  <si>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</si>
  <si>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</si>
  <si>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</si>
  <si>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</si>
  <si>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</si>
  <si>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</si>
  <si>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</si>
  <si>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</si>
  <si>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</si>
  <si>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</si>
  <si>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</si>
  <si>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</si>
  <si>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</si>
  <si>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</si>
  <si>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</si>
  <si>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</si>
  <si>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</si>
  <si>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</si>
  <si>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</si>
  <si>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</si>
  <si>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</si>
  <si>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</si>
  <si>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</si>
  <si>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</si>
  <si>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</si>
  <si>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</si>
  <si>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</si>
  <si>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</si>
  <si>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</si>
  <si>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</si>
  <si>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</si>
  <si>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</si>
  <si>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</si>
  <si>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</si>
  <si>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</si>
  <si>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</si>
  <si>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</si>
  <si>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</si>
  <si>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</si>
  <si>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</si>
  <si>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</si>
  <si>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</si>
  <si>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</si>
  <si>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</si>
  <si>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</si>
  <si>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</si>
  <si>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</si>
  <si>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</si>
  <si>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</si>
  <si>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</si>
  <si>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</si>
  <si>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</si>
  <si>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</si>
  <si>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</si>
  <si>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</si>
  <si>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</si>
  <si>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</si>
  <si>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</si>
  <si>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</si>
  <si>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</si>
  <si>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</si>
  <si>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</si>
  <si>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</si>
  <si>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</si>
  <si>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</si>
  <si>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</si>
  <si>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</si>
  <si>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</si>
  <si>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</si>
  <si>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</si>
  <si>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</si>
  <si>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</si>
  <si>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</si>
  <si>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</si>
  <si>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</si>
  <si>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</si>
  <si>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</si>
  <si>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</si>
  <si>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</si>
  <si>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</si>
  <si>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</si>
  <si>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</si>
  <si>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</si>
  <si>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</si>
  <si>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</si>
  <si>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</si>
  <si>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</si>
  <si>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</si>
  <si>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</si>
  <si>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</si>
  <si>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</si>
  <si>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</si>
  <si>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</si>
  <si>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</si>
  <si>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</si>
  <si>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</si>
  <si>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</si>
  <si>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</si>
  <si>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</si>
  <si>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</si>
  <si>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</si>
  <si>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</si>
  <si>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</si>
  <si>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</si>
  <si>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</si>
  <si>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</si>
  <si>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</si>
  <si>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</si>
  <si>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</si>
  <si>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</si>
  <si>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</si>
  <si>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</si>
  <si>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</si>
  <si>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</si>
  <si>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</si>
  <si>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</si>
  <si>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</si>
  <si>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</si>
  <si>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</si>
  <si>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</si>
  <si>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</si>
  <si>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</si>
  <si>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</si>
  <si>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</si>
  <si>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</si>
  <si>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</si>
  <si>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</si>
  <si>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</si>
  <si>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</si>
  <si>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</si>
  <si>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</si>
  <si>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</si>
  <si>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</si>
  <si>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</si>
  <si>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</si>
  <si>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</si>
  <si>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</si>
  <si>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</si>
  <si>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</si>
  <si>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</si>
  <si>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</si>
  <si>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</si>
  <si>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</si>
  <si>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</si>
  <si>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</si>
  <si>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</si>
  <si>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</si>
  <si>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</si>
  <si>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</si>
  <si>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</si>
  <si>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</si>
  <si>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</si>
  <si>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</si>
  <si>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</si>
  <si>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</si>
  <si>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</si>
  <si>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</si>
  <si>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</si>
  <si>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</si>
  <si>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</si>
  <si>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</si>
  <si>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</si>
  <si>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</si>
  <si>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</si>
  <si>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</si>
  <si>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</si>
  <si>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</si>
  <si>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</si>
  <si>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</si>
  <si>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</si>
  <si>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</si>
  <si>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</si>
  <si>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</si>
  <si>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</si>
  <si>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</si>
  <si>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</si>
  <si>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</si>
  <si>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</si>
  <si>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</si>
  <si>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</si>
  <si>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</si>
  <si>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</si>
  <si>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</si>
  <si>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</si>
  <si>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</si>
  <si>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</si>
  <si>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</si>
  <si>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</si>
  <si>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</si>
  <si>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</si>
  <si>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</si>
  <si>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</si>
  <si>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</si>
  <si>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</si>
  <si>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</si>
  <si>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</si>
  <si>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</si>
  <si>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</si>
  <si>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</si>
  <si>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</si>
  <si>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</si>
  <si>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</si>
  <si>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</si>
  <si>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</si>
  <si>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</si>
  <si>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</si>
  <si>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</si>
  <si>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</si>
  <si>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</si>
  <si>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</si>
  <si>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</si>
  <si>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</si>
  <si>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</si>
  <si>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</si>
  <si>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</si>
  <si>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</si>
  <si>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</si>
  <si>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</si>
  <si>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</si>
  <si>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</si>
  <si>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</si>
  <si>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</si>
  <si>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</si>
  <si>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</si>
  <si>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</si>
  <si>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</si>
  <si>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</si>
  <si>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</si>
  <si>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</si>
  <si>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</si>
  <si>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</si>
  <si>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</si>
  <si>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</si>
  <si>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</si>
  <si>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</si>
  <si>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</si>
  <si>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</si>
  <si>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</si>
  <si>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</si>
  <si>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</si>
  <si>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</si>
  <si>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</si>
  <si>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</si>
  <si>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</si>
  <si>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</si>
  <si>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</si>
  <si>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</si>
  <si>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</si>
  <si>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</si>
  <si>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</si>
  <si>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</si>
  <si>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</si>
  <si>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</si>
  <si>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</si>
  <si>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</si>
  <si>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</si>
  <si>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</si>
  <si>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</si>
  <si>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</si>
  <si>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</si>
  <si>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</si>
  <si>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</si>
  <si>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</si>
  <si>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</si>
  <si>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</si>
  <si>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</si>
  <si>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</si>
  <si>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</si>
  <si>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</si>
  <si>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</si>
  <si>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</si>
  <si>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</si>
  <si>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</si>
  <si>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</si>
  <si>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</si>
  <si>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</si>
  <si>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</si>
  <si>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</si>
  <si>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</si>
  <si>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</si>
  <si>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</si>
  <si>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</si>
  <si>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</si>
  <si>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</si>
  <si>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</si>
  <si>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</si>
  <si>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</si>
  <si>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</si>
  <si>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</si>
  <si>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</si>
  <si>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</si>
  <si>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</si>
  <si>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</si>
  <si>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</si>
  <si>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</si>
  <si>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</si>
  <si>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</si>
  <si>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</si>
  <si>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</si>
  <si>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</si>
  <si>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</si>
  <si>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</si>
  <si>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</si>
  <si>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</si>
  <si>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</si>
  <si>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</si>
  <si>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</si>
  <si>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</si>
  <si>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</si>
  <si>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</si>
  <si>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</si>
  <si>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</si>
  <si>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</si>
  <si>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</si>
  <si>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</si>
  <si>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</si>
  <si>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</si>
  <si>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</si>
  <si>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</si>
  <si>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</si>
  <si>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</si>
  <si>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</si>
  <si>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</si>
  <si>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</si>
  <si>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</si>
  <si>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</si>
  <si>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</si>
  <si>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</si>
  <si>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</si>
  <si>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</si>
  <si>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</si>
  <si>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</si>
  <si>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</si>
  <si>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</si>
  <si>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</si>
  <si>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</si>
  <si>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</si>
  <si>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</si>
  <si>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</si>
  <si>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</si>
  <si>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</si>
  <si>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</si>
  <si>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</si>
  <si>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</si>
  <si>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</si>
  <si>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</si>
  <si>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</si>
  <si>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</si>
  <si>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</si>
  <si>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</si>
  <si>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</si>
  <si>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</si>
  <si>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</si>
  <si>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</si>
  <si>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</si>
  <si>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</si>
  <si>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</si>
  <si>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</si>
  <si>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</si>
  <si>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</si>
  <si>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</si>
  <si>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</si>
  <si>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</si>
  <si>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</si>
  <si>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</si>
  <si>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</si>
  <si>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</si>
  <si>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</si>
  <si>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</si>
  <si>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</si>
  <si>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</si>
  <si>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</si>
  <si>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</si>
  <si>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</si>
  <si>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</si>
  <si>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</si>
  <si>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</si>
  <si>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</si>
  <si>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</si>
  <si>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</si>
  <si>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</si>
  <si>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</si>
  <si>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</si>
  <si>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</si>
  <si>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</si>
  <si>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</si>
  <si>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</si>
  <si>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</si>
  <si>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</si>
  <si>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</si>
  <si>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</si>
  <si>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</si>
  <si>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</si>
  <si>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</si>
  <si>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</si>
  <si>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</si>
  <si>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</si>
  <si>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</si>
  <si>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</si>
  <si>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</si>
  <si>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</si>
  <si>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</si>
  <si>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</si>
  <si>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</si>
  <si>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</si>
  <si>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</si>
  <si>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</si>
  <si>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</si>
  <si>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</si>
  <si>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</si>
  <si>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</si>
  <si>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</si>
  <si>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</si>
  <si>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</si>
  <si>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</si>
  <si>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</si>
  <si>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</si>
  <si>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</si>
  <si>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</si>
  <si>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</si>
  <si>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</si>
  <si>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</si>
  <si>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</si>
  <si>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</si>
  <si>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</si>
  <si>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</si>
  <si>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</si>
  <si>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</si>
  <si>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</si>
  <si>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</si>
  <si>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</si>
  <si>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</si>
  <si>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</si>
  <si>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</si>
  <si>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</si>
  <si>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</si>
  <si>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</si>
  <si>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</si>
  <si>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</si>
  <si>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</si>
  <si>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</si>
  <si>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</si>
  <si>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</si>
  <si>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</si>
  <si>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</si>
  <si>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</si>
  <si>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</si>
  <si>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</si>
  <si>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</si>
  <si>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</si>
  <si>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</si>
  <si>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</si>
  <si>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</si>
  <si>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</si>
  <si>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</si>
  <si>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</si>
  <si>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</si>
  <si>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</si>
  <si>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</si>
  <si>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</si>
  <si>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</si>
  <si>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</si>
  <si>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</si>
  <si>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</si>
  <si>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</si>
  <si>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</si>
  <si>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</si>
  <si>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</si>
  <si>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</si>
  <si>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</si>
  <si>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</si>
  <si>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</si>
  <si>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</si>
  <si>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</si>
  <si>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</si>
  <si>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</si>
  <si>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</si>
  <si>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</si>
  <si>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</si>
  <si>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</si>
  <si>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</si>
  <si>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</si>
  <si>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</si>
  <si>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</si>
  <si>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</si>
  <si>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</si>
  <si>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</si>
  <si>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</si>
  <si>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</si>
  <si>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</si>
  <si>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</si>
  <si>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</si>
  <si>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</si>
  <si>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</si>
  <si>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</si>
  <si>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</si>
  <si>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</si>
  <si>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</si>
  <si>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</si>
  <si>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</si>
  <si>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</si>
  <si>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</si>
  <si>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</si>
  <si>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</si>
  <si>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</si>
  <si>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</si>
  <si>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</si>
  <si>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</si>
  <si>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</si>
  <si>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</si>
  <si>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</si>
  <si>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</si>
  <si>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</si>
  <si>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</si>
  <si>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</si>
  <si>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</si>
  <si>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</si>
  <si>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</si>
  <si>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</si>
  <si>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</si>
  <si>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</si>
  <si>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</si>
  <si>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</si>
  <si>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</si>
  <si>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</si>
  <si>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</si>
  <si>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</si>
  <si>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</si>
  <si>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</si>
  <si>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</si>
  <si>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</si>
  <si>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</si>
  <si>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</si>
  <si>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</si>
  <si>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</si>
  <si>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</si>
  <si>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</si>
  <si>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</si>
  <si>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</si>
  <si>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</si>
  <si>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</si>
  <si>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</si>
  <si>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</si>
  <si>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</si>
  <si>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</si>
  <si>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</si>
  <si>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</si>
  <si>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</si>
  <si>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</si>
  <si>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</si>
  <si>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</si>
  <si>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</si>
  <si>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</si>
  <si>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</si>
  <si>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</si>
  <si>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</si>
  <si>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</si>
  <si>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</si>
  <si>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</si>
  <si>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</si>
  <si>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</si>
  <si>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</si>
  <si>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</si>
  <si>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</si>
  <si>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</si>
  <si>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</si>
  <si>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</si>
  <si>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</si>
  <si>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</si>
  <si>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</si>
  <si>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</si>
  <si>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</si>
  <si>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</si>
  <si>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</si>
  <si>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</si>
  <si>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</si>
  <si>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</si>
  <si>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</si>
  <si>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</si>
  <si>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</si>
  <si>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</si>
  <si>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</si>
  <si>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</si>
  <si>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</si>
  <si>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</si>
  <si>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</si>
  <si>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</si>
  <si>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</si>
  <si>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</si>
  <si>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</si>
  <si>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</si>
  <si>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</si>
  <si>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</si>
  <si>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</si>
  <si>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</si>
  <si>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</si>
  <si>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</si>
  <si>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</si>
  <si>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</si>
  <si>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</si>
  <si>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</si>
  <si>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</si>
  <si>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</si>
  <si>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</si>
  <si>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</si>
  <si>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</si>
  <si>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</si>
  <si>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</si>
  <si>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</si>
  <si>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</si>
  <si>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</si>
  <si>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</si>
  <si>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</si>
  <si>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</si>
  <si>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</si>
  <si>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</si>
  <si>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</si>
  <si>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</si>
  <si>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</si>
  <si>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</si>
  <si>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</si>
  <si>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</si>
  <si>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</si>
  <si>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</si>
  <si>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</si>
  <si>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</si>
  <si>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</si>
  <si>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</si>
  <si>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</si>
  <si>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</si>
  <si>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</si>
  <si>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</si>
  <si>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</si>
  <si>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</si>
  <si>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</si>
  <si>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</si>
  <si>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</si>
  <si>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</si>
  <si>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</si>
  <si>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</si>
  <si>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</si>
  <si>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</si>
  <si>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</si>
  <si>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</si>
  <si>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</si>
  <si>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</si>
  <si>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</si>
  <si>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</si>
  <si>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</si>
  <si>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</si>
  <si>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</si>
  <si>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</si>
  <si>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</si>
  <si>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</si>
  <si>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</si>
  <si>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</si>
  <si>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</si>
  <si>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</si>
  <si>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</si>
  <si>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</si>
  <si>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</si>
  <si>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</si>
  <si>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</si>
  <si>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</si>
  <si>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</si>
  <si>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</si>
  <si>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</si>
  <si>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</si>
  <si>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</si>
  <si>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</si>
  <si>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</si>
  <si>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</si>
  <si>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</si>
  <si>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</si>
  <si>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</si>
  <si>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</si>
  <si>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</si>
  <si>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</si>
  <si>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</si>
  <si>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</si>
  <si>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</si>
  <si>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</si>
  <si>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</si>
  <si>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</si>
  <si>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</si>
  <si>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</si>
  <si>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</si>
  <si>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</si>
  <si>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</si>
  <si>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</si>
  <si>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</si>
  <si>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</si>
  <si>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</si>
  <si>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</si>
  <si>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</si>
  <si>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</si>
  <si>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</si>
  <si>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</si>
  <si>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</si>
  <si>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</si>
  <si>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</si>
  <si>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</si>
  <si>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</si>
  <si>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</si>
  <si>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</si>
  <si>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</si>
  <si>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</si>
  <si>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</si>
  <si>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</si>
  <si>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</si>
  <si>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</si>
  <si>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</si>
  <si>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</si>
  <si>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</si>
  <si>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</si>
  <si>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</si>
  <si>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</si>
  <si>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</si>
  <si>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</si>
  <si>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</si>
  <si>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</si>
  <si>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</si>
  <si>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</si>
  <si>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</si>
  <si>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</si>
  <si>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</si>
  <si>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</si>
  <si>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</si>
  <si>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</si>
  <si>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</si>
  <si>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</si>
  <si>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</si>
  <si>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</si>
  <si>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</si>
  <si>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</si>
  <si>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</si>
  <si>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</si>
  <si>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</si>
  <si>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</si>
  <si>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</si>
  <si>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</si>
  <si>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</si>
  <si>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</si>
  <si>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</si>
  <si>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</si>
  <si>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</si>
  <si>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</si>
  <si>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</si>
  <si>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</si>
  <si>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</si>
  <si>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</si>
  <si>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</si>
  <si>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</si>
  <si>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</si>
  <si>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</si>
  <si>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</si>
  <si>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</si>
  <si>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</si>
  <si>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</si>
  <si>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</si>
  <si>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</si>
  <si>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</si>
  <si>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</si>
  <si>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</si>
  <si>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</si>
  <si>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</si>
  <si>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</si>
  <si>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</si>
  <si>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</si>
  <si>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</si>
  <si>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</si>
  <si>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</si>
  <si>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</si>
  <si>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</si>
  <si>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</si>
  <si>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</si>
  <si>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</si>
  <si>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</si>
  <si>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</si>
  <si>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</si>
  <si>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</si>
  <si>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</si>
  <si>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</si>
  <si>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</si>
  <si>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</si>
  <si>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</si>
  <si>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</si>
  <si>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</si>
  <si>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</si>
  <si>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</si>
  <si>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</si>
  <si>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</si>
  <si>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</si>
  <si>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</si>
  <si>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</si>
  <si>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</si>
  <si>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</si>
  <si>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</si>
  <si>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</si>
  <si>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</si>
  <si>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</si>
  <si>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</si>
  <si>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</si>
  <si>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</si>
  <si>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</si>
  <si>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</si>
  <si>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</si>
  <si>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</si>
  <si>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</si>
  <si>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</si>
  <si>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</si>
  <si>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</si>
  <si>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</si>
  <si>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</si>
  <si>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</si>
  <si>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</si>
  <si>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</si>
  <si>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</si>
  <si>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</si>
  <si>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</si>
  <si>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</si>
  <si>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</si>
  <si>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</si>
  <si>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</si>
  <si>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</si>
  <si>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</si>
  <si>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</si>
  <si>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</si>
  <si>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</si>
  <si>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</si>
  <si>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</si>
  <si>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</si>
  <si>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</si>
  <si>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</si>
  <si>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</si>
  <si>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</si>
  <si>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</si>
  <si>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</si>
  <si>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</si>
  <si>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</si>
  <si>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</si>
  <si>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</si>
  <si>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</si>
  <si>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</si>
  <si>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</si>
  <si>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</si>
  <si>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</si>
  <si>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</si>
  <si>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</si>
  <si>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</si>
  <si>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</si>
  <si>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</si>
  <si>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</si>
  <si>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</si>
  <si>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</si>
  <si>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</si>
  <si>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</si>
  <si>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</si>
  <si>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</si>
  <si>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</si>
  <si>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</si>
  <si>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</si>
  <si>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</si>
  <si>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</si>
  <si>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</si>
  <si>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</si>
  <si>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</si>
  <si>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</si>
  <si>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</si>
  <si>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</si>
  <si>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</si>
  <si>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</si>
  <si>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</si>
  <si>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</si>
  <si>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</si>
  <si>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</si>
  <si>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</si>
  <si>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</si>
  <si>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</si>
  <si>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</si>
  <si>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</si>
  <si>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</si>
  <si>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</si>
  <si>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</si>
  <si>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</si>
  <si>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</si>
  <si>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</si>
  <si>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</si>
  <si>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</si>
  <si>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</si>
  <si>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</si>
  <si>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</si>
  <si>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</si>
  <si>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</si>
  <si>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</si>
  <si>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</si>
  <si>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</si>
  <si>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</si>
  <si>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</si>
  <si>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</si>
  <si>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</si>
  <si>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</si>
  <si>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</si>
  <si>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</si>
  <si>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</si>
  <si>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</si>
  <si>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</si>
  <si>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</si>
  <si>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</si>
  <si>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</si>
  <si>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</si>
  <si>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</si>
  <si>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</si>
  <si>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</si>
  <si>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</si>
  <si>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</si>
  <si>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</si>
  <si>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</si>
  <si>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</si>
  <si>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</si>
  <si>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</si>
  <si>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</si>
  <si>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</si>
  <si>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</si>
  <si>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</si>
  <si>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</si>
  <si>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</si>
  <si>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</si>
  <si>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</si>
  <si>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</si>
  <si>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</si>
  <si>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</si>
  <si>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</si>
  <si>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</si>
  <si>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</si>
  <si>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</si>
  <si>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</si>
  <si>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</si>
  <si>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</si>
  <si>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</si>
  <si>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</si>
  <si>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</si>
  <si>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</si>
  <si>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</si>
  <si>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</si>
  <si>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</si>
  <si>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</si>
  <si>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</si>
  <si>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</si>
  <si>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</si>
  <si>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</si>
  <si>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</si>
  <si>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</si>
  <si>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</si>
  <si>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</si>
  <si>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</si>
  <si>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</si>
  <si>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</si>
  <si>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</si>
  <si>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</si>
  <si>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</si>
  <si>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</si>
  <si>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</si>
  <si>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</si>
  <si>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</si>
  <si>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</si>
  <si>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</si>
  <si>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</si>
  <si>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</si>
  <si>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</si>
  <si>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</si>
  <si>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</si>
  <si>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</si>
  <si>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</si>
  <si>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</si>
  <si>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</si>
  <si>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</si>
  <si>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</si>
  <si>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</si>
  <si>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</si>
  <si>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</si>
  <si>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</si>
  <si>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</si>
  <si>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</si>
  <si>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</si>
  <si>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</si>
  <si>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</si>
  <si>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</si>
  <si>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</si>
  <si>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</si>
  <si>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</si>
  <si>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</si>
  <si>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</si>
  <si>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</si>
  <si>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</si>
  <si>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</si>
  <si>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</si>
  <si>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</si>
  <si>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</si>
  <si>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</si>
  <si>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</si>
  <si>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</si>
  <si>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</si>
  <si>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</si>
  <si>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</si>
  <si>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</si>
  <si>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</si>
  <si>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</si>
  <si>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</si>
  <si>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</si>
  <si>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</si>
  <si>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</si>
  <si>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</si>
  <si>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</si>
  <si>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</si>
  <si>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</si>
  <si>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</si>
  <si>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</si>
  <si>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</si>
  <si>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</si>
  <si>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 xml:space="preserve">Seguro Predial </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</si>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</sst>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6" formatCode="&quot;R$ &quot;#,##0.00;[Red]&quot;-R$ &quot;#,##0.00"/>
    <numFmt numFmtId="167" formatCode="#,##0_ ;\-#,##0\ "/>
    <numFmt numFmtId="168" formatCode="_(&quot;R$ &quot;* #,##0.00_);_(&quot;R$ &quot;* \(#,##0.00\);_(&quot;R$ &quot;* &quot;-&quot;??_);_(@_)"/>
    <numFmt numFmtId="169" formatCode="000000"/>
    <numFmt numFmtId="170" formatCode="#,##0.00_ ;[Red]\-#,##0.00\ "/>
    <numFmt numFmtId="171"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2">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1">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8"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54">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7" fontId="11" fillId="2" borderId="0" xfId="0" applyNumberFormat="1" applyFont="1" applyFill="1" applyAlignment="1">
      <alignment horizontal="center" vertical="center"/>
    </xf>
    <xf numFmtId="167"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7"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69"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0" fontId="37" fillId="0" borderId="35" xfId="12" applyNumberFormat="1" applyFont="1" applyBorder="1"/>
    <xf numFmtId="170"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6"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0"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7" fontId="48" fillId="3" borderId="17" xfId="0" applyNumberFormat="1" applyFont="1" applyFill="1" applyBorder="1" applyAlignment="1">
      <alignment horizontal="center" vertical="center"/>
    </xf>
    <xf numFmtId="0" fontId="48" fillId="0" borderId="22" xfId="0" applyFont="1" applyBorder="1"/>
    <xf numFmtId="167"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7"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7"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0"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0" fontId="52" fillId="18" borderId="6" xfId="0" applyFont="1" applyFill="1" applyBorder="1" applyAlignment="1">
      <alignment horizontal="center"/>
    </xf>
    <xf numFmtId="0" fontId="51" fillId="0" borderId="0" xfId="14"/>
    <xf numFmtId="17" fontId="36" fillId="0" borderId="44" xfId="12" applyNumberFormat="1" applyFont="1" applyBorder="1" applyAlignment="1"/>
    <xf numFmtId="170" fontId="37" fillId="0" borderId="44" xfId="12" applyNumberFormat="1" applyFont="1" applyBorder="1"/>
    <xf numFmtId="17" fontId="36" fillId="0" borderId="44" xfId="0" applyNumberFormat="1" applyFont="1" applyBorder="1" applyAlignment="1"/>
    <xf numFmtId="170" fontId="37" fillId="0" borderId="44" xfId="0" applyNumberFormat="1" applyFont="1" applyBorder="1"/>
    <xf numFmtId="17" fontId="36" fillId="0" borderId="45" xfId="12" applyNumberFormat="1" applyFont="1" applyBorder="1" applyAlignment="1"/>
    <xf numFmtId="170" fontId="37" fillId="0" borderId="45" xfId="12" applyNumberFormat="1" applyFont="1" applyBorder="1"/>
    <xf numFmtId="170" fontId="37" fillId="0" borderId="43" xfId="12" applyNumberFormat="1" applyFont="1" applyBorder="1"/>
    <xf numFmtId="17" fontId="36" fillId="0" borderId="45" xfId="0" applyNumberFormat="1" applyFont="1" applyBorder="1" applyAlignment="1"/>
    <xf numFmtId="170" fontId="37" fillId="0" borderId="45" xfId="0" applyNumberFormat="1" applyFont="1" applyBorder="1"/>
    <xf numFmtId="17" fontId="36" fillId="0" borderId="44" xfId="12" applyNumberFormat="1" applyFont="1" applyFill="1" applyBorder="1" applyAlignment="1"/>
    <xf numFmtId="170" fontId="37" fillId="0" borderId="44" xfId="12" applyNumberFormat="1" applyFont="1" applyFill="1" applyBorder="1"/>
    <xf numFmtId="17" fontId="36" fillId="0" borderId="44" xfId="0" applyNumberFormat="1" applyFont="1" applyFill="1" applyBorder="1" applyAlignment="1"/>
    <xf numFmtId="170" fontId="37" fillId="0" borderId="44" xfId="0" applyNumberFormat="1" applyFont="1" applyFill="1" applyBorder="1"/>
    <xf numFmtId="4" fontId="45" fillId="0" borderId="36" xfId="0" applyNumberFormat="1" applyFont="1" applyBorder="1"/>
    <xf numFmtId="170" fontId="37" fillId="0" borderId="46" xfId="12" applyNumberFormat="1" applyFont="1" applyBorder="1"/>
    <xf numFmtId="17" fontId="36" fillId="0" borderId="46" xfId="12" applyNumberFormat="1" applyFont="1" applyBorder="1" applyAlignment="1"/>
    <xf numFmtId="170" fontId="37" fillId="0" borderId="46" xfId="0" applyNumberFormat="1" applyFont="1" applyBorder="1"/>
    <xf numFmtId="17" fontId="36" fillId="0" borderId="47" xfId="12" applyNumberFormat="1" applyFont="1" applyBorder="1" applyAlignment="1"/>
    <xf numFmtId="170" fontId="36" fillId="0" borderId="35" xfId="12" applyNumberFormat="1" applyFont="1" applyBorder="1"/>
    <xf numFmtId="170" fontId="36" fillId="0" borderId="44" xfId="12" applyNumberFormat="1" applyFont="1" applyFill="1" applyBorder="1"/>
    <xf numFmtId="170" fontId="36" fillId="0" borderId="45" xfId="12" applyNumberFormat="1" applyFont="1" applyBorder="1"/>
    <xf numFmtId="170" fontId="36" fillId="0" borderId="44" xfId="12" applyNumberFormat="1" applyFont="1" applyBorder="1"/>
    <xf numFmtId="170" fontId="36" fillId="0" borderId="46" xfId="12" applyNumberFormat="1" applyFont="1" applyBorder="1"/>
    <xf numFmtId="170" fontId="37" fillId="18"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1"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0" fontId="37" fillId="19" borderId="35" xfId="12" applyNumberFormat="1" applyFont="1" applyFill="1" applyBorder="1"/>
    <xf numFmtId="170" fontId="37" fillId="19" borderId="35" xfId="0" applyNumberFormat="1" applyFont="1" applyFill="1" applyBorder="1"/>
    <xf numFmtId="43" fontId="0" fillId="19" borderId="6" xfId="8" applyFont="1" applyFill="1" applyBorder="1"/>
    <xf numFmtId="0" fontId="40" fillId="19" borderId="0" xfId="6" applyFont="1" applyFill="1"/>
    <xf numFmtId="43" fontId="0" fillId="20" borderId="6" xfId="8" applyFont="1" applyFill="1" applyBorder="1"/>
    <xf numFmtId="0" fontId="40" fillId="20" borderId="0" xfId="6" applyFont="1" applyFill="1"/>
    <xf numFmtId="43" fontId="0" fillId="11" borderId="6" xfId="8" applyFont="1" applyFill="1" applyBorder="1"/>
    <xf numFmtId="0" fontId="40" fillId="11" borderId="0" xfId="6" applyFont="1" applyFill="1"/>
    <xf numFmtId="170" fontId="36" fillId="19" borderId="35" xfId="12" applyNumberFormat="1" applyFont="1" applyFill="1" applyBorder="1"/>
    <xf numFmtId="4" fontId="45" fillId="0" borderId="16" xfId="0" applyNumberFormat="1" applyFont="1" applyFill="1" applyBorder="1"/>
    <xf numFmtId="170" fontId="37" fillId="21" borderId="35" xfId="12" applyNumberFormat="1" applyFont="1" applyFill="1" applyBorder="1"/>
    <xf numFmtId="170"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8"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4.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08"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27" t="s">
        <v>0</v>
      </c>
      <c r="B1" s="327"/>
      <c r="C1" s="327"/>
      <c r="D1" s="327"/>
      <c r="E1" s="327"/>
      <c r="F1" s="327"/>
      <c r="G1" s="327"/>
      <c r="H1" s="327"/>
      <c r="I1" s="327"/>
      <c r="J1" s="327"/>
      <c r="K1" s="327"/>
      <c r="L1" s="327"/>
      <c r="M1" s="304"/>
    </row>
    <row r="2" spans="1:15" ht="15" customHeight="1" x14ac:dyDescent="0.3">
      <c r="A2" s="328" t="s">
        <v>1</v>
      </c>
      <c r="B2" s="328"/>
      <c r="C2" s="328"/>
      <c r="D2" s="328"/>
      <c r="E2" s="328"/>
      <c r="F2" s="328"/>
      <c r="G2" s="328"/>
      <c r="H2" s="328"/>
      <c r="I2" s="328"/>
      <c r="J2" s="328"/>
      <c r="K2" s="328"/>
      <c r="L2" s="328"/>
      <c r="M2" s="304"/>
    </row>
    <row r="3" spans="1:15" ht="15.75" customHeight="1" thickBot="1" x14ac:dyDescent="0.35">
      <c r="A3" s="329" t="s">
        <v>2</v>
      </c>
      <c r="B3" s="329"/>
      <c r="C3" s="329"/>
      <c r="D3" s="329"/>
      <c r="E3" s="329"/>
      <c r="F3" s="329"/>
      <c r="G3" s="329"/>
      <c r="H3" s="329"/>
      <c r="I3" s="329"/>
      <c r="J3" s="329"/>
      <c r="K3" s="329"/>
      <c r="L3" s="329"/>
      <c r="M3" s="305"/>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06"/>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07">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0</v>
      </c>
      <c r="H6" s="27" t="e">
        <f>'Base -Receita-Despesa'!#REF!</f>
        <v>#REF!</v>
      </c>
      <c r="I6" s="27" t="e">
        <f>'Base -Receita-Despesa'!#REF!</f>
        <v>#REF!</v>
      </c>
      <c r="J6" s="28">
        <f>E6/D6</f>
        <v>7.8177897052535634</v>
      </c>
      <c r="K6" s="27">
        <f t="shared" ref="K6:K15" si="1">HLOOKUP($K$4,$D$4:$J$17,M6,0)</f>
        <v>1208</v>
      </c>
      <c r="L6" s="28">
        <f t="shared" si="0"/>
        <v>1.3606176396724242E-4</v>
      </c>
      <c r="M6" s="307">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3957822.7100000004</v>
      </c>
      <c r="H7" s="27">
        <f t="shared" ca="1" si="2"/>
        <v>0</v>
      </c>
      <c r="I7" s="27">
        <f t="shared" ca="1" si="2"/>
        <v>0</v>
      </c>
      <c r="J7" s="28">
        <f ca="1">E7/D7</f>
        <v>1.6690832894057892</v>
      </c>
      <c r="K7" s="27">
        <f t="shared" ca="1" si="1"/>
        <v>18895313.170000002</v>
      </c>
      <c r="L7" s="28">
        <f t="shared" ca="1" si="0"/>
        <v>0.71937935533316666</v>
      </c>
      <c r="M7" s="307">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03">
        <f ca="1">K8/E8</f>
        <v>0.71937935533316666</v>
      </c>
      <c r="M8" s="307">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-32732.6</v>
      </c>
      <c r="H9" s="27">
        <f t="shared" ca="1" si="3"/>
        <v>0</v>
      </c>
      <c r="I9" s="27">
        <f t="shared" ca="1" si="3"/>
        <v>0</v>
      </c>
      <c r="J9" s="28">
        <f ca="1">E9/D9</f>
        <v>41.965826012164406</v>
      </c>
      <c r="K9" s="27">
        <f t="shared" ca="1" si="1"/>
        <v>-1008295.4</v>
      </c>
      <c r="L9" s="28">
        <f t="shared" ref="L9:L17" ca="1" si="4">K9/E9</f>
        <v>0.87863472837950485</v>
      </c>
      <c r="M9" s="307">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-2079431.6200000006</v>
      </c>
      <c r="H10" s="27">
        <f t="shared" ca="1" si="5"/>
        <v>0</v>
      </c>
      <c r="I10" s="27">
        <f t="shared" ca="1" si="5"/>
        <v>0</v>
      </c>
      <c r="J10" s="28">
        <f t="shared" ref="J10:J16" ca="1" si="6">E10/D10</f>
        <v>1.1222658098981078</v>
      </c>
      <c r="K10" s="27">
        <f t="shared" ca="1" si="1"/>
        <v>-16023975.549999999</v>
      </c>
      <c r="L10" s="28">
        <f t="shared" ca="1" si="4"/>
        <v>2.0519454772668291</v>
      </c>
      <c r="M10" s="307">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-19828.36</v>
      </c>
      <c r="H11" s="35">
        <f t="shared" ca="1" si="7"/>
        <v>0</v>
      </c>
      <c r="I11" s="35">
        <f t="shared" ca="1" si="7"/>
        <v>0</v>
      </c>
      <c r="J11" s="28">
        <f t="shared" ca="1" si="6"/>
        <v>0.4541264201388675</v>
      </c>
      <c r="K11" s="35">
        <f t="shared" ca="1" si="1"/>
        <v>-585008.22000000009</v>
      </c>
      <c r="L11" s="36">
        <f t="shared" ca="1" si="4"/>
        <v>2.1372699124265049</v>
      </c>
      <c r="M11" s="307">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-934726.21</v>
      </c>
      <c r="H12" s="27">
        <f t="shared" ca="1" si="8"/>
        <v>0</v>
      </c>
      <c r="I12" s="27">
        <f t="shared" ca="1" si="8"/>
        <v>0</v>
      </c>
      <c r="J12" s="28">
        <f t="shared" ca="1" si="6"/>
        <v>1.2973802151269926</v>
      </c>
      <c r="K12" s="27">
        <f t="shared" ca="1" si="1"/>
        <v>-7468233.3529999973</v>
      </c>
      <c r="L12" s="28">
        <f t="shared" ca="1" si="4"/>
        <v>1.034399694949715</v>
      </c>
      <c r="M12" s="307">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-149632.99</v>
      </c>
      <c r="H13" s="27">
        <f t="shared" ca="1" si="9"/>
        <v>0</v>
      </c>
      <c r="I13" s="27">
        <f t="shared" ca="1" si="9"/>
        <v>0</v>
      </c>
      <c r="J13" s="28">
        <f t="shared" ca="1" si="6"/>
        <v>0.95500992336437829</v>
      </c>
      <c r="K13" s="27">
        <f t="shared" ca="1" si="1"/>
        <v>-1199994.4500000002</v>
      </c>
      <c r="L13" s="28">
        <f t="shared" ca="1" si="4"/>
        <v>1.0757961703953549</v>
      </c>
      <c r="M13" s="307">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-1683.1399999999999</v>
      </c>
      <c r="H14" s="27">
        <f t="shared" ca="1" si="10"/>
        <v>0</v>
      </c>
      <c r="I14" s="27">
        <f t="shared" ca="1" si="10"/>
        <v>0</v>
      </c>
      <c r="J14" s="28">
        <f t="shared" ca="1" si="6"/>
        <v>2.3452389087987218</v>
      </c>
      <c r="K14" s="27">
        <f t="shared" ca="1" si="1"/>
        <v>-36862.92</v>
      </c>
      <c r="L14" s="28">
        <f t="shared" ca="1" si="4"/>
        <v>0.66718454136777561</v>
      </c>
      <c r="M14" s="307">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-545888.03877776884</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07">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-3763922.9587777695</v>
      </c>
      <c r="H16" s="31" t="e">
        <f t="shared" ca="1" si="11"/>
        <v>#REF!</v>
      </c>
      <c r="I16" s="31" t="e">
        <f t="shared" ca="1" si="11"/>
        <v>#REF!</v>
      </c>
      <c r="J16" s="192">
        <f t="shared" ca="1" si="6"/>
        <v>1.2514553551995626</v>
      </c>
      <c r="K16" s="31">
        <f ca="1">SUM(K9:K15)</f>
        <v>-27780270.468290213</v>
      </c>
      <c r="L16" s="192">
        <f t="shared" ca="1" si="4"/>
        <v>1.499733821880143</v>
      </c>
      <c r="M16" s="307">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-3763922.9587777695</v>
      </c>
      <c r="H17" s="38" t="e">
        <f t="shared" ca="1" si="12"/>
        <v>#REF!</v>
      </c>
      <c r="I17" s="38" t="e">
        <f t="shared" ca="1" si="12"/>
        <v>#REF!</v>
      </c>
      <c r="J17" s="39">
        <f ca="1">E17/D17</f>
        <v>8.2780868783327914</v>
      </c>
      <c r="K17" s="38">
        <f ca="1">K8+K16</f>
        <v>-8884957.2982902117</v>
      </c>
      <c r="L17" s="39">
        <f t="shared" ca="1" si="4"/>
        <v>-1.1475322237463808</v>
      </c>
      <c r="M17" s="307">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25" t="s">
        <v>21</v>
      </c>
      <c r="B20" s="325"/>
      <c r="C20" s="325"/>
      <c r="D20" s="325"/>
      <c r="E20" s="325"/>
      <c r="F20" s="325"/>
      <c r="G20" s="325"/>
      <c r="H20" s="325"/>
      <c r="I20" s="325"/>
      <c r="J20" s="325"/>
      <c r="K20" s="325"/>
      <c r="L20" s="325"/>
    </row>
    <row r="21" spans="1:15" x14ac:dyDescent="0.3">
      <c r="A21" s="325" t="s">
        <v>22</v>
      </c>
      <c r="B21" s="325"/>
      <c r="C21" s="325"/>
      <c r="D21" s="325"/>
      <c r="E21" s="325"/>
      <c r="F21" s="325"/>
      <c r="G21" s="325"/>
      <c r="H21" s="325"/>
      <c r="I21" s="325"/>
      <c r="J21" s="325"/>
      <c r="K21" s="325"/>
      <c r="L21" s="325"/>
    </row>
    <row r="22" spans="1:15" x14ac:dyDescent="0.3">
      <c r="A22" s="324" t="s">
        <v>23</v>
      </c>
      <c r="B22" s="324"/>
      <c r="C22" s="324"/>
      <c r="D22" s="324"/>
      <c r="E22" s="324"/>
      <c r="F22" s="257"/>
      <c r="G22" s="257"/>
      <c r="H22" s="257"/>
      <c r="I22" s="257"/>
      <c r="J22" s="43"/>
      <c r="K22" s="43"/>
      <c r="L22" s="43"/>
    </row>
    <row r="23" spans="1:15" ht="12.75" customHeight="1" x14ac:dyDescent="0.3">
      <c r="A23" s="326" t="s">
        <v>24</v>
      </c>
      <c r="B23" s="326"/>
      <c r="C23" s="326"/>
      <c r="D23" s="326"/>
      <c r="E23" s="326"/>
      <c r="F23" s="258"/>
      <c r="G23" s="258"/>
      <c r="H23" s="258"/>
      <c r="I23" s="258"/>
      <c r="J23" s="43"/>
      <c r="K23" s="43"/>
      <c r="L23" s="43"/>
    </row>
    <row r="24" spans="1:15" x14ac:dyDescent="0.3">
      <c r="A24" s="326"/>
      <c r="B24" s="326"/>
      <c r="C24" s="326"/>
      <c r="D24" s="326"/>
      <c r="E24" s="326"/>
      <c r="F24" s="258"/>
      <c r="G24" s="258"/>
      <c r="H24" s="258"/>
      <c r="I24" s="258"/>
      <c r="J24" s="43"/>
      <c r="K24" s="43"/>
      <c r="L24" s="43"/>
    </row>
    <row r="25" spans="1:15" x14ac:dyDescent="0.3">
      <c r="A25" s="326"/>
      <c r="B25" s="326"/>
      <c r="C25" s="326"/>
      <c r="D25" s="326"/>
      <c r="E25" s="326"/>
      <c r="F25" s="258"/>
      <c r="G25" s="258"/>
      <c r="H25" s="258"/>
      <c r="I25" s="258"/>
      <c r="J25" s="43"/>
      <c r="K25" s="43"/>
      <c r="L25" s="43"/>
    </row>
    <row r="26" spans="1:15" x14ac:dyDescent="0.3">
      <c r="A26" s="326"/>
      <c r="B26" s="326"/>
      <c r="C26" s="326"/>
      <c r="D26" s="326"/>
      <c r="E26" s="326"/>
      <c r="F26" s="258"/>
      <c r="G26" s="258"/>
      <c r="H26" s="258"/>
      <c r="I26" s="258"/>
      <c r="J26" s="43"/>
      <c r="K26" s="43"/>
      <c r="L26" s="43"/>
    </row>
    <row r="27" spans="1:15" x14ac:dyDescent="0.3">
      <c r="A27" s="326"/>
      <c r="B27" s="326"/>
      <c r="C27" s="326"/>
      <c r="D27" s="326"/>
      <c r="E27" s="326"/>
      <c r="F27" s="258"/>
      <c r="G27" s="258"/>
      <c r="H27" s="258"/>
      <c r="I27" s="258"/>
      <c r="J27" s="43"/>
      <c r="K27" s="43"/>
      <c r="L27" s="43"/>
    </row>
    <row r="28" spans="1:15" x14ac:dyDescent="0.3">
      <c r="A28" s="326"/>
      <c r="B28" s="326"/>
      <c r="C28" s="326"/>
      <c r="D28" s="326"/>
      <c r="E28" s="326"/>
      <c r="F28" s="258"/>
      <c r="G28" s="258"/>
      <c r="H28" s="258"/>
      <c r="I28" s="258"/>
      <c r="J28" s="43"/>
      <c r="K28" s="43"/>
      <c r="L28" s="43"/>
    </row>
    <row r="29" spans="1:15" s="20" customFormat="1" ht="13.2" x14ac:dyDescent="0.25">
      <c r="A29" s="21"/>
      <c r="B29" s="22"/>
      <c r="M29" s="308"/>
    </row>
    <row r="30" spans="1:15" s="20" customFormat="1" ht="13.2" x14ac:dyDescent="0.25">
      <c r="A30" s="21"/>
      <c r="B30" s="22"/>
      <c r="M30" s="308"/>
    </row>
    <row r="31" spans="1:15" s="20" customFormat="1" ht="13.2" x14ac:dyDescent="0.25">
      <c r="A31" s="21"/>
      <c r="B31" s="22"/>
      <c r="M31" s="308"/>
    </row>
    <row r="32" spans="1:15" s="20" customFormat="1" ht="13.2" x14ac:dyDescent="0.25">
      <c r="A32" s="21"/>
      <c r="B32" s="22"/>
      <c r="M32" s="308"/>
    </row>
    <row r="33" spans="1:13" s="20" customFormat="1" ht="13.2" x14ac:dyDescent="0.25">
      <c r="A33" s="21"/>
      <c r="B33" s="22"/>
      <c r="M33" s="308"/>
    </row>
    <row r="34" spans="1:13" s="20" customFormat="1" ht="13.2" x14ac:dyDescent="0.25">
      <c r="A34" s="21"/>
      <c r="B34" s="22"/>
      <c r="M34" s="308"/>
    </row>
    <row r="35" spans="1:13" s="20" customFormat="1" ht="13.2" x14ac:dyDescent="0.25">
      <c r="A35" s="21"/>
      <c r="B35" s="22"/>
      <c r="M35" s="308"/>
    </row>
    <row r="36" spans="1:13" s="20" customFormat="1" ht="13.2" x14ac:dyDescent="0.25">
      <c r="A36" s="21"/>
      <c r="B36" s="22"/>
      <c r="M36" s="308"/>
    </row>
    <row r="37" spans="1:13" s="20" customFormat="1" ht="13.2" x14ac:dyDescent="0.25">
      <c r="A37" s="21"/>
      <c r="B37" s="22"/>
      <c r="M37" s="308"/>
    </row>
    <row r="38" spans="1:13" s="20" customFormat="1" ht="13.2" x14ac:dyDescent="0.25">
      <c r="A38" s="21"/>
      <c r="B38" s="22"/>
      <c r="M38" s="308"/>
    </row>
    <row r="39" spans="1:13" s="20" customFormat="1" ht="13.2" x14ac:dyDescent="0.25">
      <c r="A39" s="21"/>
      <c r="B39" s="22"/>
      <c r="M39" s="308"/>
    </row>
    <row r="40" spans="1:13" s="20" customFormat="1" ht="13.2" x14ac:dyDescent="0.25">
      <c r="A40" s="21"/>
      <c r="B40" s="22"/>
      <c r="M40" s="308"/>
    </row>
    <row r="41" spans="1:13" s="20" customFormat="1" ht="13.2" x14ac:dyDescent="0.25">
      <c r="A41" s="21"/>
      <c r="B41" s="22"/>
      <c r="M41" s="308"/>
    </row>
    <row r="42" spans="1:13" s="20" customFormat="1" ht="13.2" x14ac:dyDescent="0.25">
      <c r="A42" s="21"/>
      <c r="B42" s="22"/>
      <c r="M42" s="308"/>
    </row>
    <row r="43" spans="1:13" s="20" customFormat="1" ht="13.2" x14ac:dyDescent="0.25">
      <c r="A43" s="21"/>
      <c r="B43" s="22"/>
      <c r="M43" s="309"/>
    </row>
    <row r="44" spans="1:13" s="20" customFormat="1" ht="13.2" x14ac:dyDescent="0.25">
      <c r="A44" s="21"/>
      <c r="B44" s="22"/>
      <c r="M44" s="310"/>
    </row>
    <row r="45" spans="1:13" s="20" customFormat="1" ht="13.2" x14ac:dyDescent="0.25">
      <c r="A45" s="21"/>
      <c r="B45" s="22"/>
      <c r="M45" s="308"/>
    </row>
    <row r="46" spans="1:13" s="20" customFormat="1" ht="13.2" x14ac:dyDescent="0.25">
      <c r="A46" s="21"/>
      <c r="B46" s="22"/>
      <c r="M46" s="308"/>
    </row>
    <row r="47" spans="1:13" s="20" customFormat="1" ht="13.2" x14ac:dyDescent="0.25">
      <c r="A47" s="21"/>
      <c r="B47" s="22"/>
      <c r="M47" s="311"/>
    </row>
    <row r="48" spans="1:13" s="20" customFormat="1" ht="13.2" x14ac:dyDescent="0.25">
      <c r="A48" s="21"/>
      <c r="B48" s="22"/>
      <c r="M48" s="308"/>
    </row>
    <row r="49" spans="1:13" s="20" customFormat="1" ht="13.2" x14ac:dyDescent="0.25">
      <c r="A49" s="21"/>
      <c r="B49" s="22"/>
      <c r="M49" s="308"/>
    </row>
    <row r="50" spans="1:13" s="20" customFormat="1" ht="13.2" x14ac:dyDescent="0.25">
      <c r="A50" s="21"/>
      <c r="B50" s="22"/>
      <c r="M50" s="308"/>
    </row>
    <row r="51" spans="1:13" s="20" customFormat="1" ht="13.2" x14ac:dyDescent="0.25">
      <c r="A51" s="21"/>
      <c r="B51" s="22"/>
      <c r="M51" s="308"/>
    </row>
    <row r="52" spans="1:13" s="20" customFormat="1" ht="13.2" x14ac:dyDescent="0.25">
      <c r="A52" s="21"/>
      <c r="B52" s="22"/>
      <c r="M52" s="308"/>
    </row>
    <row r="53" spans="1:13" s="20" customFormat="1" ht="13.2" x14ac:dyDescent="0.25">
      <c r="A53" s="21"/>
      <c r="B53" s="22"/>
      <c r="M53" s="308"/>
    </row>
    <row r="63" spans="1:13" s="20" customFormat="1" ht="13.2" x14ac:dyDescent="0.25">
      <c r="A63" s="21"/>
      <c r="B63" s="22"/>
      <c r="M63" s="308"/>
    </row>
    <row r="64" spans="1:13" s="20" customFormat="1" ht="13.2" x14ac:dyDescent="0.25">
      <c r="A64" s="21"/>
      <c r="B64" s="22"/>
      <c r="M64" s="308"/>
    </row>
    <row r="65" spans="1:13" s="20" customFormat="1" ht="13.2" x14ac:dyDescent="0.25">
      <c r="A65" s="21"/>
      <c r="B65" s="22"/>
      <c r="M65" s="308"/>
    </row>
    <row r="66" spans="1:13" s="20" customFormat="1" ht="13.2" x14ac:dyDescent="0.25">
      <c r="A66" s="21"/>
      <c r="B66" s="22"/>
      <c r="M66" s="308"/>
    </row>
    <row r="67" spans="1:13" s="20" customFormat="1" ht="13.2" x14ac:dyDescent="0.25">
      <c r="A67" s="21"/>
      <c r="B67" s="22"/>
      <c r="M67" s="308"/>
    </row>
    <row r="68" spans="1:13" s="20" customFormat="1" ht="13.2" x14ac:dyDescent="0.25">
      <c r="A68" s="21"/>
      <c r="B68" s="22"/>
      <c r="M68" s="308"/>
    </row>
    <row r="69" spans="1:13" s="20" customFormat="1" ht="13.2" x14ac:dyDescent="0.25">
      <c r="A69" s="21"/>
      <c r="B69" s="22"/>
      <c r="M69" s="308"/>
    </row>
    <row r="70" spans="1:13" s="20" customFormat="1" ht="13.2" x14ac:dyDescent="0.25">
      <c r="A70" s="21"/>
      <c r="B70" s="22"/>
      <c r="M70" s="308"/>
    </row>
    <row r="71" spans="1:13" s="20" customFormat="1" ht="13.2" x14ac:dyDescent="0.25">
      <c r="A71" s="21"/>
      <c r="B71" s="22"/>
      <c r="M71" s="308"/>
    </row>
    <row r="72" spans="1:13" s="20" customFormat="1" ht="13.2" x14ac:dyDescent="0.25">
      <c r="A72" s="21"/>
      <c r="B72" s="22"/>
      <c r="M72" s="308"/>
    </row>
    <row r="88" spans="1:13" ht="23.25" customHeight="1" x14ac:dyDescent="0.3"/>
    <row r="89" spans="1:13" s="20" customFormat="1" ht="13.2" x14ac:dyDescent="0.25">
      <c r="A89" s="325"/>
      <c r="B89" s="325"/>
      <c r="C89" s="325"/>
      <c r="D89" s="325"/>
      <c r="E89" s="325"/>
      <c r="F89" s="325"/>
      <c r="G89" s="325"/>
      <c r="H89" s="325"/>
      <c r="I89" s="325"/>
      <c r="J89" s="325"/>
      <c r="K89" s="325"/>
      <c r="L89" s="325"/>
      <c r="M89" s="308"/>
    </row>
    <row r="90" spans="1:13" s="20" customFormat="1" ht="13.8" x14ac:dyDescent="0.25">
      <c r="A90" s="47"/>
      <c r="B90" s="47"/>
      <c r="C90" s="47"/>
      <c r="D90" s="47"/>
      <c r="E90" s="47"/>
      <c r="F90" s="47"/>
      <c r="G90" s="47"/>
      <c r="H90" s="47"/>
      <c r="I90" s="47"/>
      <c r="J90" s="47"/>
      <c r="M90" s="308"/>
    </row>
    <row r="91" spans="1:13" s="20" customFormat="1" ht="13.8" x14ac:dyDescent="0.25">
      <c r="A91" s="47"/>
      <c r="B91" s="47"/>
      <c r="C91" s="47"/>
      <c r="D91" s="47"/>
      <c r="E91" s="47"/>
      <c r="F91" s="47"/>
      <c r="G91" s="47"/>
      <c r="H91" s="47"/>
      <c r="I91" s="47"/>
      <c r="J91" s="47"/>
      <c r="M91" s="308"/>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I106"/>
  <sheetViews>
    <sheetView showGridLines="0" zoomScaleNormal="100" workbookViewId="0">
      <pane xSplit="2" ySplit="14" topLeftCell="AT68" activePane="bottomRight" state="frozen"/>
      <selection pane="topRight" activeCell="C1" sqref="C1"/>
      <selection pane="bottomLeft" activeCell="A15" sqref="A15"/>
      <selection pane="bottomRight" activeCell="B3" sqref="B3:BH70"/>
    </sheetView>
  </sheetViews>
  <sheetFormatPr defaultColWidth="11.5546875" defaultRowHeight="12" outlineLevelRow="1" outlineLevelCol="1" x14ac:dyDescent="0.3"/>
  <cols>
    <col min="1" max="1" width="3" style="114" customWidth="1"/>
    <col min="2" max="2" width="37.88671875" style="116" customWidth="1"/>
    <col min="3" max="3" width="10.5546875" style="116" hidden="1" customWidth="1" outlineLevel="1"/>
    <col min="4" max="14" width="11" style="116" hidden="1" customWidth="1" outlineLevel="1"/>
    <col min="15" max="15" width="11.88671875" style="117" bestFit="1" customWidth="1" collapsed="1"/>
    <col min="16" max="16" width="1.6640625" style="205" customWidth="1"/>
    <col min="17" max="17" width="11" style="114" hidden="1" customWidth="1" outlineLevel="1" collapsed="1"/>
    <col min="18" max="18" width="10.5546875" style="114" hidden="1" customWidth="1" outlineLevel="1"/>
    <col min="19" max="21" width="11" style="114" hidden="1" customWidth="1" outlineLevel="1"/>
    <col min="22" max="22" width="10.44140625" style="114" hidden="1" customWidth="1" outlineLevel="1"/>
    <col min="23" max="28" width="11" style="114" hidden="1" customWidth="1" outlineLevel="1"/>
    <col min="29" max="29" width="11.88671875" style="117" customWidth="1" collapsed="1"/>
    <col min="30" max="30" width="7.44140625" style="117" bestFit="1" customWidth="1"/>
    <col min="31" max="31" width="1.6640625" style="114" customWidth="1"/>
    <col min="32" max="33" width="11" style="114" hidden="1" customWidth="1" outlineLevel="1"/>
    <col min="34" max="34" width="11" style="118" hidden="1" customWidth="1" outlineLevel="1"/>
    <col min="35" max="35" width="11" style="114" hidden="1" customWidth="1" outlineLevel="1"/>
    <col min="36" max="36" width="11" style="119" hidden="1" customWidth="1" outlineLevel="1"/>
    <col min="37" max="37" width="11" style="120" hidden="1" customWidth="1" outlineLevel="1"/>
    <col min="38" max="43" width="11" style="114" hidden="1" customWidth="1" outlineLevel="1"/>
    <col min="44" max="44" width="11.88671875" style="117" bestFit="1" customWidth="1" collapsed="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37" t="s">
        <v>37</v>
      </c>
      <c r="AP2" s="337"/>
      <c r="AQ2" s="337"/>
      <c r="AR2" s="337"/>
      <c r="BD2" s="337" t="str">
        <f>"Referência: Jan a Dez /"&amp;AU3</f>
        <v>Referência: Jan a Dez /2019</v>
      </c>
      <c r="BE2" s="337"/>
      <c r="BF2" s="337"/>
      <c r="BG2" s="337"/>
    </row>
    <row r="3" spans="2:61" ht="12.6" thickBot="1" x14ac:dyDescent="0.35">
      <c r="B3" s="333" t="s">
        <v>38</v>
      </c>
      <c r="C3" s="334">
        <v>2016</v>
      </c>
      <c r="D3" s="334"/>
      <c r="E3" s="334"/>
      <c r="F3" s="334"/>
      <c r="G3" s="334"/>
      <c r="H3" s="334"/>
      <c r="I3" s="334"/>
      <c r="J3" s="334"/>
      <c r="K3" s="334"/>
      <c r="L3" s="334"/>
      <c r="M3" s="334"/>
      <c r="N3" s="334"/>
      <c r="O3" s="334"/>
      <c r="P3" s="206"/>
      <c r="Q3" s="335">
        <v>2017</v>
      </c>
      <c r="R3" s="335"/>
      <c r="S3" s="335"/>
      <c r="T3" s="335"/>
      <c r="U3" s="335"/>
      <c r="V3" s="335"/>
      <c r="W3" s="335"/>
      <c r="X3" s="335"/>
      <c r="Y3" s="335"/>
      <c r="Z3" s="335"/>
      <c r="AA3" s="335"/>
      <c r="AB3" s="335"/>
      <c r="AC3" s="335"/>
      <c r="AD3" s="335"/>
      <c r="AE3" s="121"/>
      <c r="AF3" s="336">
        <v>2018</v>
      </c>
      <c r="AG3" s="336"/>
      <c r="AH3" s="336"/>
      <c r="AI3" s="336"/>
      <c r="AJ3" s="336"/>
      <c r="AK3" s="336"/>
      <c r="AL3" s="336"/>
      <c r="AM3" s="336"/>
      <c r="AN3" s="336"/>
      <c r="AO3" s="336"/>
      <c r="AP3" s="336"/>
      <c r="AQ3" s="336"/>
      <c r="AR3" s="336"/>
      <c r="AS3" s="336"/>
      <c r="AT3" s="121"/>
      <c r="AU3" s="336">
        <v>2019</v>
      </c>
      <c r="AV3" s="336"/>
      <c r="AW3" s="336"/>
      <c r="AX3" s="336"/>
      <c r="AY3" s="336"/>
      <c r="AZ3" s="336"/>
      <c r="BA3" s="336"/>
      <c r="BB3" s="336"/>
      <c r="BC3" s="336"/>
      <c r="BD3" s="336"/>
      <c r="BE3" s="336"/>
      <c r="BF3" s="336"/>
      <c r="BG3" s="336"/>
      <c r="BH3" s="336"/>
      <c r="BI3" s="121"/>
    </row>
    <row r="4" spans="2:61" ht="12.6" thickBot="1" x14ac:dyDescent="0.35">
      <c r="B4" s="333"/>
      <c r="C4" s="334"/>
      <c r="D4" s="334"/>
      <c r="E4" s="334"/>
      <c r="F4" s="334"/>
      <c r="G4" s="334"/>
      <c r="H4" s="334"/>
      <c r="I4" s="334"/>
      <c r="J4" s="334"/>
      <c r="K4" s="334"/>
      <c r="L4" s="334"/>
      <c r="M4" s="334"/>
      <c r="N4" s="334"/>
      <c r="O4" s="334"/>
      <c r="P4" s="206"/>
      <c r="Q4" s="335"/>
      <c r="R4" s="335"/>
      <c r="S4" s="335"/>
      <c r="T4" s="335"/>
      <c r="U4" s="335"/>
      <c r="V4" s="335"/>
      <c r="W4" s="335"/>
      <c r="X4" s="335"/>
      <c r="Y4" s="335"/>
      <c r="Z4" s="335"/>
      <c r="AA4" s="335"/>
      <c r="AB4" s="335"/>
      <c r="AC4" s="335"/>
      <c r="AD4" s="335"/>
      <c r="AE4" s="121"/>
      <c r="AF4" s="336"/>
      <c r="AG4" s="336"/>
      <c r="AH4" s="336"/>
      <c r="AI4" s="336"/>
      <c r="AJ4" s="336"/>
      <c r="AK4" s="336"/>
      <c r="AL4" s="336"/>
      <c r="AM4" s="336"/>
      <c r="AN4" s="336"/>
      <c r="AO4" s="336"/>
      <c r="AP4" s="336"/>
      <c r="AQ4" s="336"/>
      <c r="AR4" s="336"/>
      <c r="AS4" s="336"/>
      <c r="AT4" s="121"/>
      <c r="AU4" s="336"/>
      <c r="AV4" s="336"/>
      <c r="AW4" s="336"/>
      <c r="AX4" s="336"/>
      <c r="AY4" s="336"/>
      <c r="AZ4" s="336"/>
      <c r="BA4" s="336"/>
      <c r="BB4" s="336"/>
      <c r="BC4" s="336"/>
      <c r="BD4" s="336"/>
      <c r="BE4" s="336"/>
      <c r="BF4" s="336"/>
      <c r="BG4" s="336"/>
      <c r="BH4" s="336"/>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38"/>
      <c r="R7" s="339"/>
      <c r="S7" s="339"/>
      <c r="T7" s="339"/>
      <c r="U7" s="339"/>
      <c r="V7" s="339"/>
      <c r="W7" s="339"/>
      <c r="X7" s="339"/>
      <c r="Y7" s="339"/>
      <c r="Z7" s="339"/>
      <c r="AA7" s="339"/>
      <c r="AB7" s="339"/>
      <c r="AC7" s="339"/>
      <c r="AD7" s="340"/>
      <c r="AE7" s="130"/>
      <c r="AF7" s="341"/>
      <c r="AG7" s="341"/>
      <c r="AH7" s="341"/>
      <c r="AI7" s="341"/>
      <c r="AJ7" s="341"/>
      <c r="AK7" s="341"/>
      <c r="AL7" s="341"/>
      <c r="AM7" s="341"/>
      <c r="AN7" s="341"/>
      <c r="AO7" s="341"/>
      <c r="AP7" s="341"/>
      <c r="AQ7" s="341"/>
      <c r="AR7" s="341"/>
      <c r="AS7" s="341"/>
      <c r="AT7" s="130"/>
      <c r="AU7" s="341"/>
      <c r="AV7" s="341"/>
      <c r="AW7" s="341"/>
      <c r="AX7" s="341"/>
      <c r="AY7" s="341"/>
      <c r="AZ7" s="341"/>
      <c r="BA7" s="341"/>
      <c r="BB7" s="341"/>
      <c r="BC7" s="341"/>
      <c r="BD7" s="341"/>
      <c r="BE7" s="341"/>
      <c r="BF7" s="341"/>
      <c r="BG7" s="341"/>
      <c r="BH7" s="341"/>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59393.04</v>
      </c>
      <c r="AW8" s="133">
        <f>'HEELJ - Saldos Bancários'!AQ9</f>
        <v>0</v>
      </c>
      <c r="AX8" s="133">
        <f>'HEELJ - Saldos Bancários'!AR9</f>
        <v>0</v>
      </c>
      <c r="AY8" s="133">
        <f>'HEELJ - Saldos Bancários'!AS9</f>
        <v>0</v>
      </c>
      <c r="AZ8" s="133">
        <f>'HEELJ - Saldos Bancários'!AT9</f>
        <v>0</v>
      </c>
      <c r="BA8" s="133">
        <f>'HEELJ - Saldos Bancários'!AU9</f>
        <v>0</v>
      </c>
      <c r="BB8" s="133">
        <f>'HEELJ - Saldos Bancários'!AV9</f>
        <v>0</v>
      </c>
      <c r="BC8" s="133">
        <f>'HEELJ - Saldos Bancários'!AW9</f>
        <v>0</v>
      </c>
      <c r="BD8" s="133">
        <f>'HEELJ - Saldos Bancários'!AX9</f>
        <v>0</v>
      </c>
      <c r="BE8" s="133">
        <f>'HEELJ - Saldos Bancários'!AY9</f>
        <v>0</v>
      </c>
      <c r="BF8" s="133">
        <f>'HEELJ - Saldos Bancários'!AZ9</f>
        <v>0</v>
      </c>
      <c r="BG8" s="134">
        <f t="shared" ref="BG8:BG13" si="28">BF8</f>
        <v>0</v>
      </c>
      <c r="BH8" s="139">
        <f t="shared" ref="BH8:BH14" si="29">BG8/$AR$14</f>
        <v>0</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90281.4</v>
      </c>
      <c r="AW9" s="133">
        <f>'HEELJ - Saldos Bancários'!AQ19</f>
        <v>0</v>
      </c>
      <c r="AX9" s="133">
        <f>'HEELJ - Saldos Bancários'!AR19</f>
        <v>0</v>
      </c>
      <c r="AY9" s="133">
        <f>'HEELJ - Saldos Bancários'!AS19</f>
        <v>0</v>
      </c>
      <c r="AZ9" s="133">
        <f>'HEELJ - Saldos Bancários'!AT19</f>
        <v>0</v>
      </c>
      <c r="BA9" s="133">
        <f>'HEELJ - Saldos Bancários'!AU19</f>
        <v>0</v>
      </c>
      <c r="BB9" s="133">
        <f>'HEELJ - Saldos Bancários'!AV19</f>
        <v>0</v>
      </c>
      <c r="BC9" s="133">
        <f>'HEELJ - Saldos Bancários'!AW19</f>
        <v>0</v>
      </c>
      <c r="BD9" s="133">
        <f>'HEELJ - Saldos Bancários'!AX19</f>
        <v>0</v>
      </c>
      <c r="BE9" s="133">
        <f>'HEELJ - Saldos Bancários'!AY19</f>
        <v>0</v>
      </c>
      <c r="BF9" s="133">
        <f>'HEELJ - Saldos Bancários'!AZ19</f>
        <v>0</v>
      </c>
      <c r="BG9" s="134">
        <f t="shared" si="28"/>
        <v>0</v>
      </c>
      <c r="BH9" s="139">
        <f t="shared" si="29"/>
        <v>0</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149674.44</v>
      </c>
      <c r="AW14" s="136">
        <f t="shared" si="37"/>
        <v>0</v>
      </c>
      <c r="AX14" s="136">
        <f t="shared" si="37"/>
        <v>0</v>
      </c>
      <c r="AY14" s="136">
        <f t="shared" si="37"/>
        <v>0</v>
      </c>
      <c r="AZ14" s="136">
        <f t="shared" si="37"/>
        <v>0</v>
      </c>
      <c r="BA14" s="136">
        <f t="shared" si="37"/>
        <v>0</v>
      </c>
      <c r="BB14" s="136">
        <f t="shared" si="37"/>
        <v>0</v>
      </c>
      <c r="BC14" s="136">
        <f t="shared" si="37"/>
        <v>0</v>
      </c>
      <c r="BD14" s="136">
        <f t="shared" si="37"/>
        <v>0</v>
      </c>
      <c r="BE14" s="136">
        <f t="shared" si="37"/>
        <v>0</v>
      </c>
      <c r="BF14" s="136">
        <f t="shared" si="37"/>
        <v>0</v>
      </c>
      <c r="BG14" s="136">
        <f t="shared" si="37"/>
        <v>0</v>
      </c>
      <c r="BH14" s="139">
        <f t="shared" si="29"/>
        <v>0</v>
      </c>
      <c r="BI14" s="115"/>
    </row>
    <row r="15" spans="2:61" x14ac:dyDescent="0.3">
      <c r="B15" s="248"/>
      <c r="C15" s="342" t="s">
        <v>60</v>
      </c>
      <c r="D15" s="342"/>
      <c r="E15" s="342"/>
      <c r="F15" s="342"/>
      <c r="G15" s="342"/>
      <c r="H15" s="342"/>
      <c r="I15" s="342"/>
      <c r="J15" s="342"/>
      <c r="K15" s="342"/>
      <c r="L15" s="342"/>
      <c r="M15" s="342"/>
      <c r="N15" s="343"/>
      <c r="O15" s="238"/>
      <c r="P15" s="210"/>
      <c r="Q15" s="344" t="s">
        <v>60</v>
      </c>
      <c r="R15" s="344"/>
      <c r="S15" s="344"/>
      <c r="T15" s="344"/>
      <c r="U15" s="344"/>
      <c r="V15" s="344"/>
      <c r="W15" s="344"/>
      <c r="X15" s="344"/>
      <c r="Y15" s="344"/>
      <c r="Z15" s="344"/>
      <c r="AA15" s="344"/>
      <c r="AB15" s="344"/>
      <c r="AC15" s="344"/>
      <c r="AD15" s="344"/>
      <c r="AE15" s="137"/>
      <c r="AF15" s="344" t="s">
        <v>60</v>
      </c>
      <c r="AG15" s="344"/>
      <c r="AH15" s="344"/>
      <c r="AI15" s="344"/>
      <c r="AJ15" s="344"/>
      <c r="AK15" s="344"/>
      <c r="AL15" s="344"/>
      <c r="AM15" s="344"/>
      <c r="AN15" s="344"/>
      <c r="AO15" s="344"/>
      <c r="AP15" s="344"/>
      <c r="AQ15" s="344"/>
      <c r="AR15" s="344"/>
      <c r="AS15" s="344"/>
      <c r="AT15" s="137"/>
      <c r="AU15" s="344" t="s">
        <v>60</v>
      </c>
      <c r="AV15" s="344"/>
      <c r="AW15" s="344"/>
      <c r="AX15" s="344"/>
      <c r="AY15" s="344"/>
      <c r="AZ15" s="344"/>
      <c r="BA15" s="344"/>
      <c r="BB15" s="344"/>
      <c r="BC15" s="344"/>
      <c r="BD15" s="344"/>
      <c r="BE15" s="344"/>
      <c r="BF15" s="344"/>
      <c r="BG15" s="344"/>
      <c r="BH15" s="344"/>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0</v>
      </c>
      <c r="AX17" s="131">
        <f>SUMIFS('Conciliação Bancária 2016.17.18'!$J:$J,'Conciliação Bancária 2016.17.18'!$K:$K,'Base -Receita-Despesa'!$B17,'Conciliação Bancária 2016.17.18'!$D:$D,'Base -Receita-Despesa'!AX$5)</f>
        <v>0</v>
      </c>
      <c r="AY17" s="131">
        <f>SUMIFS('Conciliação Bancária 2016.17.18'!$J:$J,'Conciliação Bancária 2016.17.18'!$K:$K,'Base -Receita-Despesa'!$B17,'Conciliação Bancária 2016.17.18'!$D:$D,'Base -Receita-Despesa'!AY$5)</f>
        <v>0</v>
      </c>
      <c r="AZ17" s="131">
        <f>SUMIFS('Conciliação Bancária 2016.17.18'!$J:$J,'Conciliação Bancária 2016.17.18'!$K:$K,'Base -Receita-Despesa'!$B17,'Conciliação Bancária 2016.17.18'!$D:$D,'Base -Receita-Despesa'!AZ$5)</f>
        <v>0</v>
      </c>
      <c r="BA17" s="131">
        <f>SUMIFS('Conciliação Bancária 2016.17.18'!$J:$J,'Conciliação Bancária 2016.17.18'!$K:$K,'Base -Receita-Despesa'!$B17,'Conciliação Bancária 2016.17.18'!$D:$D,'Base -Receita-Despesa'!BA$5)</f>
        <v>0</v>
      </c>
      <c r="BB17" s="131">
        <f>SUMIFS('Conciliação Bancária 2016.17.18'!$J:$J,'Conciliação Bancária 2016.17.18'!$K:$K,'Base -Receita-Despesa'!$B17,'Conciliação Bancária 2016.17.18'!$D:$D,'Base -Receita-Despesa'!BB$5)</f>
        <v>0</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0</v>
      </c>
      <c r="BE17" s="131">
        <f>SUMIFS('Conciliação Bancária 2016.17.18'!$J:$J,'Conciliação Bancária 2016.17.18'!$K:$K,'Base -Receita-Despesa'!$B17,'Conciliação Bancária 2016.17.18'!$D:$D,'Base -Receita-Despesa'!BE$5)</f>
        <v>0</v>
      </c>
      <c r="BF17" s="131">
        <f>SUMIFS('Conciliação Bancária 2016.17.18'!$J:$J,'Conciliação Bancária 2016.17.18'!$K:$K,'Base -Receita-Despesa'!$B17,'Conciliação Bancária 2016.17.18'!$D:$D,'Base -Receita-Despesa'!BF$5)</f>
        <v>0</v>
      </c>
      <c r="BG17" s="134">
        <f t="shared" ref="BG17:BG22" si="43">SUM(AU17:BF17)</f>
        <v>3957612.3900000006</v>
      </c>
      <c r="BH17" s="139">
        <f t="shared" ref="BH17:BH26" si="44">BG17/$AR$26</f>
        <v>0.20944942030828484</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0</v>
      </c>
      <c r="AX18" s="131">
        <f>SUMIFS('Conciliação Bancária 2016.17.18'!$J:$J,'Conciliação Bancária 2016.17.18'!$K:$K,'Base -Receita-Despesa'!$B18,'Conciliação Bancária 2016.17.18'!$D:$D,'Base -Receita-Despesa'!AX$5)</f>
        <v>0</v>
      </c>
      <c r="AY18" s="131">
        <f>SUMIFS('Conciliação Bancária 2016.17.18'!$J:$J,'Conciliação Bancária 2016.17.18'!$K:$K,'Base -Receita-Despesa'!$B18,'Conciliação Bancária 2016.17.18'!$D:$D,'Base -Receita-Despesa'!AY$5)</f>
        <v>0</v>
      </c>
      <c r="AZ18" s="131">
        <f>SUMIFS('Conciliação Bancária 2016.17.18'!$J:$J,'Conciliação Bancária 2016.17.18'!$K:$K,'Base -Receita-Despesa'!$B18,'Conciliação Bancária 2016.17.18'!$D:$D,'Base -Receita-Despesa'!AZ$5)</f>
        <v>0</v>
      </c>
      <c r="BA18" s="131">
        <f>SUMIFS('Conciliação Bancária 2016.17.18'!$J:$J,'Conciliação Bancária 2016.17.18'!$K:$K,'Base -Receita-Despesa'!$B18,'Conciliação Bancária 2016.17.18'!$D:$D,'Base -Receita-Despesa'!BA$5)</f>
        <v>0</v>
      </c>
      <c r="BB18" s="131">
        <f>SUMIFS('Conciliação Bancária 2016.17.18'!$J:$J,'Conciliação Bancária 2016.17.18'!$K:$K,'Base -Receita-Despesa'!$B18,'Conciliação Bancária 2016.17.18'!$D:$D,'Base -Receita-Despesa'!BB$5)</f>
        <v>0</v>
      </c>
      <c r="BC18" s="131">
        <f>SUMIFS('Conciliação Bancária 2016.17.18'!$J:$J,'Conciliação Bancária 2016.17.18'!$K:$K,'Base -Receita-Despesa'!$B18,'Conciliação Bancária 2016.17.18'!$D:$D,'Base -Receita-Despesa'!BC$5)</f>
        <v>0</v>
      </c>
      <c r="BD18" s="131">
        <f>SUMIFS('Conciliação Bancária 2016.17.18'!$J:$J,'Conciliação Bancária 2016.17.18'!$K:$K,'Base -Receita-Despesa'!$B18,'Conciliação Bancária 2016.17.18'!$D:$D,'Base -Receita-Despesa'!BD$5)</f>
        <v>0</v>
      </c>
      <c r="BE18" s="131">
        <f>SUMIFS('Conciliação Bancária 2016.17.18'!$J:$J,'Conciliação Bancária 2016.17.18'!$K:$K,'Base -Receita-Despesa'!$B18,'Conciliação Bancária 2016.17.18'!$D:$D,'Base -Receita-Despesa'!BE$5)</f>
        <v>0</v>
      </c>
      <c r="BF18" s="131">
        <f>SUMIFS('Conciliação Bancária 2016.17.18'!$J:$J,'Conciliação Bancária 2016.17.18'!$K:$K,'Base -Receita-Despesa'!$B18,'Conciliação Bancária 2016.17.18'!$D:$D,'Base -Receita-Despesa'!BF$5)</f>
        <v>0</v>
      </c>
      <c r="BG18" s="134">
        <f t="shared" si="43"/>
        <v>210.32</v>
      </c>
      <c r="BH18" s="139">
        <f t="shared" si="44"/>
        <v>1.1130802549169921E-5</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2532296.0500000007</v>
      </c>
      <c r="AW23" s="141">
        <f t="shared" si="59"/>
        <v>0</v>
      </c>
      <c r="AX23" s="141">
        <f t="shared" si="59"/>
        <v>0</v>
      </c>
      <c r="AY23" s="141">
        <f t="shared" si="59"/>
        <v>0</v>
      </c>
      <c r="AZ23" s="141">
        <f t="shared" si="59"/>
        <v>0</v>
      </c>
      <c r="BA23" s="141">
        <f t="shared" si="59"/>
        <v>0</v>
      </c>
      <c r="BB23" s="141">
        <f t="shared" si="59"/>
        <v>0</v>
      </c>
      <c r="BC23" s="141">
        <f t="shared" si="59"/>
        <v>0</v>
      </c>
      <c r="BD23" s="141">
        <f t="shared" si="59"/>
        <v>0</v>
      </c>
      <c r="BE23" s="141">
        <f t="shared" si="59"/>
        <v>0</v>
      </c>
      <c r="BF23" s="141">
        <f t="shared" si="59"/>
        <v>0</v>
      </c>
      <c r="BG23" s="141">
        <f t="shared" si="59"/>
        <v>3957822.7100000004</v>
      </c>
      <c r="BH23" s="139">
        <f t="shared" si="44"/>
        <v>0.209460551110834</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2532296.0500000007</v>
      </c>
      <c r="AW26" s="144">
        <f t="shared" si="64"/>
        <v>0</v>
      </c>
      <c r="AX26" s="144">
        <f t="shared" si="64"/>
        <v>0</v>
      </c>
      <c r="AY26" s="144">
        <f t="shared" si="64"/>
        <v>0</v>
      </c>
      <c r="AZ26" s="144">
        <f t="shared" si="64"/>
        <v>0</v>
      </c>
      <c r="BA26" s="145">
        <f t="shared" si="64"/>
        <v>0</v>
      </c>
      <c r="BB26" s="144">
        <f t="shared" si="64"/>
        <v>0</v>
      </c>
      <c r="BC26" s="144">
        <f t="shared" si="64"/>
        <v>0</v>
      </c>
      <c r="BD26" s="144">
        <f t="shared" si="64"/>
        <v>0</v>
      </c>
      <c r="BE26" s="144">
        <f t="shared" si="64"/>
        <v>0</v>
      </c>
      <c r="BF26" s="144">
        <f t="shared" si="64"/>
        <v>0</v>
      </c>
      <c r="BG26" s="134">
        <f t="shared" si="60"/>
        <v>3957822.7100000009</v>
      </c>
      <c r="BH26" s="139">
        <f t="shared" si="44"/>
        <v>0.20946055111083403</v>
      </c>
      <c r="BI26" s="122"/>
    </row>
    <row r="27" spans="2:61" x14ac:dyDescent="0.3">
      <c r="B27" s="249"/>
      <c r="C27" s="330" t="s">
        <v>72</v>
      </c>
      <c r="D27" s="330"/>
      <c r="E27" s="330"/>
      <c r="F27" s="330"/>
      <c r="G27" s="330"/>
      <c r="H27" s="330"/>
      <c r="I27" s="330"/>
      <c r="J27" s="330"/>
      <c r="K27" s="330"/>
      <c r="L27" s="330"/>
      <c r="M27" s="330"/>
      <c r="N27" s="331"/>
      <c r="O27" s="253"/>
      <c r="Q27" s="332" t="s">
        <v>72</v>
      </c>
      <c r="R27" s="332"/>
      <c r="S27" s="332"/>
      <c r="T27" s="332"/>
      <c r="U27" s="332"/>
      <c r="V27" s="332"/>
      <c r="W27" s="332"/>
      <c r="X27" s="332"/>
      <c r="Y27" s="332"/>
      <c r="Z27" s="332"/>
      <c r="AA27" s="332"/>
      <c r="AB27" s="332"/>
      <c r="AC27" s="332"/>
      <c r="AD27" s="332"/>
      <c r="AE27" s="115"/>
      <c r="AF27" s="332" t="s">
        <v>72</v>
      </c>
      <c r="AG27" s="332"/>
      <c r="AH27" s="332"/>
      <c r="AI27" s="332"/>
      <c r="AJ27" s="332"/>
      <c r="AK27" s="332"/>
      <c r="AL27" s="332"/>
      <c r="AM27" s="332"/>
      <c r="AN27" s="332"/>
      <c r="AO27" s="332"/>
      <c r="AP27" s="332"/>
      <c r="AQ27" s="332"/>
      <c r="AR27" s="332"/>
      <c r="AS27" s="332"/>
      <c r="AT27" s="115"/>
      <c r="AU27" s="332" t="s">
        <v>72</v>
      </c>
      <c r="AV27" s="332"/>
      <c r="AW27" s="332"/>
      <c r="AX27" s="332"/>
      <c r="AY27" s="332"/>
      <c r="AZ27" s="332"/>
      <c r="BA27" s="332"/>
      <c r="BB27" s="332"/>
      <c r="BC27" s="332"/>
      <c r="BD27" s="332"/>
      <c r="BE27" s="332"/>
      <c r="BF27" s="332"/>
      <c r="BG27" s="332"/>
      <c r="BH27" s="332"/>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0</v>
      </c>
      <c r="AX28" s="131">
        <f>SUMIFS('Conciliação Bancária 2016.17.18'!$J:$J,'Conciliação Bancária 2016.17.18'!$K:$K,'Base -Receita-Despesa'!$B28,'Conciliação Bancária 2016.17.18'!$D:$D,'Base -Receita-Despesa'!AX$5)</f>
        <v>0</v>
      </c>
      <c r="AY28" s="131">
        <f>SUMIFS('Conciliação Bancária 2016.17.18'!$J:$J,'Conciliação Bancária 2016.17.18'!$K:$K,'Base -Receita-Despesa'!$B28,'Conciliação Bancária 2016.17.18'!$D:$D,'Base -Receita-Despesa'!AY$5)</f>
        <v>0</v>
      </c>
      <c r="AZ28" s="131">
        <f>SUMIFS('Conciliação Bancária 2016.17.18'!$J:$J,'Conciliação Bancária 2016.17.18'!$K:$K,'Base -Receita-Despesa'!$B28,'Conciliação Bancária 2016.17.18'!$D:$D,'Base -Receita-Despesa'!AZ$5)</f>
        <v>0</v>
      </c>
      <c r="BA28" s="131">
        <f>SUMIFS('Conciliação Bancária 2016.17.18'!$J:$J,'Conciliação Bancária 2016.17.18'!$K:$K,'Base -Receita-Despesa'!$B28,'Conciliação Bancária 2016.17.18'!$D:$D,'Base -Receita-Despesa'!BA$5)</f>
        <v>0</v>
      </c>
      <c r="BB28" s="131">
        <f>SUMIFS('Conciliação Bancária 2016.17.18'!$J:$J,'Conciliação Bancária 2016.17.18'!$K:$K,'Base -Receita-Despesa'!$B28,'Conciliação Bancária 2016.17.18'!$D:$D,'Base -Receita-Despesa'!BB$5)</f>
        <v>0</v>
      </c>
      <c r="BC28" s="131">
        <f>SUMIFS('Conciliação Bancária 2016.17.18'!$J:$J,'Conciliação Bancária 2016.17.18'!$K:$K,'Base -Receita-Despesa'!$B28,'Conciliação Bancária 2016.17.18'!$D:$D,'Base -Receita-Despesa'!BC$5)</f>
        <v>0</v>
      </c>
      <c r="BD28" s="131">
        <f>SUMIFS('Conciliação Bancária 2016.17.18'!$J:$J,'Conciliação Bancária 2016.17.18'!$K:$K,'Base -Receita-Despesa'!$B28,'Conciliação Bancária 2016.17.18'!$D:$D,'Base -Receita-Despesa'!BD$5)</f>
        <v>0</v>
      </c>
      <c r="BE28" s="131">
        <f>SUMIFS('Conciliação Bancária 2016.17.18'!$J:$J,'Conciliação Bancária 2016.17.18'!$K:$K,'Base -Receita-Despesa'!$B28,'Conciliação Bancária 2016.17.18'!$D:$D,'Base -Receita-Despesa'!BE$5)</f>
        <v>0</v>
      </c>
      <c r="BF28" s="131">
        <f>SUMIFS('Conciliação Bancária 2016.17.18'!$J:$J,'Conciliação Bancária 2016.17.18'!$K:$K,'Base -Receita-Despesa'!$B28,'Conciliação Bancária 2016.17.18'!$D:$D,'Base -Receita-Despesa'!BF$5)</f>
        <v>0</v>
      </c>
      <c r="BG28" s="134">
        <f>SUM(AU28:BF28)</f>
        <v>1494992.84</v>
      </c>
      <c r="BH28" s="139">
        <f>BG28/$AR$31</f>
        <v>0.24122587582048097</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0</v>
      </c>
      <c r="AX29" s="131">
        <f>SUMIFS('Conciliação Bancária 2016.17.18'!$J:$J,'Conciliação Bancária 2016.17.18'!$K:$K,'Base -Receita-Despesa'!$B29,'Conciliação Bancária 2016.17.18'!$D:$D,'Base -Receita-Despesa'!AX$5)</f>
        <v>0</v>
      </c>
      <c r="AY29" s="131">
        <f>SUMIFS('Conciliação Bancária 2016.17.18'!$J:$J,'Conciliação Bancária 2016.17.18'!$K:$K,'Base -Receita-Despesa'!$B29,'Conciliação Bancária 2016.17.18'!$D:$D,'Base -Receita-Despesa'!AY$5)</f>
        <v>0</v>
      </c>
      <c r="AZ29" s="131">
        <f>SUMIFS('Conciliação Bancária 2016.17.18'!$J:$J,'Conciliação Bancária 2016.17.18'!$K:$K,'Base -Receita-Despesa'!$B29,'Conciliação Bancária 2016.17.18'!$D:$D,'Base -Receita-Despesa'!AZ$5)</f>
        <v>0</v>
      </c>
      <c r="BA29" s="131">
        <f>SUMIFS('Conciliação Bancária 2016.17.18'!$J:$J,'Conciliação Bancária 2016.17.18'!$K:$K,'Base -Receita-Despesa'!$B29,'Conciliação Bancária 2016.17.18'!$D:$D,'Base -Receita-Despesa'!BA$5)</f>
        <v>0</v>
      </c>
      <c r="BB29" s="131">
        <f>SUMIFS('Conciliação Bancária 2016.17.18'!$J:$J,'Conciliação Bancária 2016.17.18'!$K:$K,'Base -Receita-Despesa'!$B29,'Conciliação Bancária 2016.17.18'!$D:$D,'Base -Receita-Despesa'!BB$5)</f>
        <v>0</v>
      </c>
      <c r="BC29" s="131">
        <f>SUMIFS('Conciliação Bancária 2016.17.18'!$J:$J,'Conciliação Bancária 2016.17.18'!$K:$K,'Base -Receita-Despesa'!$B29,'Conciliação Bancária 2016.17.18'!$D:$D,'Base -Receita-Despesa'!BC$5)</f>
        <v>0</v>
      </c>
      <c r="BD29" s="131">
        <f>SUMIFS('Conciliação Bancária 2016.17.18'!$J:$J,'Conciliação Bancária 2016.17.18'!$K:$K,'Base -Receita-Despesa'!$B29,'Conciliação Bancária 2016.17.18'!$D:$D,'Base -Receita-Despesa'!BD$5)</f>
        <v>0</v>
      </c>
      <c r="BE29" s="131">
        <f>SUMIFS('Conciliação Bancária 2016.17.18'!$J:$J,'Conciliação Bancária 2016.17.18'!$K:$K,'Base -Receita-Despesa'!$B29,'Conciliação Bancária 2016.17.18'!$D:$D,'Base -Receita-Despesa'!BE$5)</f>
        <v>0</v>
      </c>
      <c r="BF29" s="131">
        <f>SUMIFS('Conciliação Bancária 2016.17.18'!$J:$J,'Conciliação Bancária 2016.17.18'!$K:$K,'Base -Receita-Despesa'!$B29,'Conciliação Bancária 2016.17.18'!$D:$D,'Base -Receita-Despesa'!BF$5)</f>
        <v>0</v>
      </c>
      <c r="BG29" s="134">
        <f>SUM(AU29:BF29)</f>
        <v>-1917000</v>
      </c>
      <c r="BH29" s="139">
        <f>BG29/$AR$31</f>
        <v>-0.30931920981498612</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-333026.47000000009</v>
      </c>
      <c r="AW31" s="141">
        <f t="shared" si="92"/>
        <v>0</v>
      </c>
      <c r="AX31" s="141">
        <f t="shared" si="92"/>
        <v>0</v>
      </c>
      <c r="AY31" s="141">
        <f t="shared" si="92"/>
        <v>0</v>
      </c>
      <c r="AZ31" s="141">
        <f t="shared" si="92"/>
        <v>0</v>
      </c>
      <c r="BA31" s="141">
        <f t="shared" si="92"/>
        <v>0</v>
      </c>
      <c r="BB31" s="141">
        <f t="shared" si="92"/>
        <v>0</v>
      </c>
      <c r="BC31" s="141">
        <f t="shared" si="92"/>
        <v>0</v>
      </c>
      <c r="BD31" s="141">
        <f t="shared" si="92"/>
        <v>0</v>
      </c>
      <c r="BE31" s="141">
        <f t="shared" si="92"/>
        <v>0</v>
      </c>
      <c r="BF31" s="141">
        <f t="shared" si="92"/>
        <v>0</v>
      </c>
      <c r="BG31" s="141">
        <f t="shared" si="92"/>
        <v>-422007.15999999992</v>
      </c>
      <c r="BH31" s="139">
        <f>BG31/$AR$31</f>
        <v>-6.8093333994505165E-2</v>
      </c>
      <c r="BI31" s="122"/>
    </row>
    <row r="32" spans="2:61" x14ac:dyDescent="0.3">
      <c r="B32" s="246"/>
      <c r="C32" s="330" t="s">
        <v>77</v>
      </c>
      <c r="D32" s="330"/>
      <c r="E32" s="330"/>
      <c r="F32" s="330"/>
      <c r="G32" s="330"/>
      <c r="H32" s="330"/>
      <c r="I32" s="330"/>
      <c r="J32" s="330"/>
      <c r="K32" s="330"/>
      <c r="L32" s="330"/>
      <c r="M32" s="330"/>
      <c r="N32" s="331"/>
      <c r="O32" s="253"/>
      <c r="Q32" s="332" t="s">
        <v>77</v>
      </c>
      <c r="R32" s="332"/>
      <c r="S32" s="332"/>
      <c r="T32" s="332"/>
      <c r="U32" s="332"/>
      <c r="V32" s="332"/>
      <c r="W32" s="332"/>
      <c r="X32" s="332"/>
      <c r="Y32" s="332"/>
      <c r="Z32" s="332"/>
      <c r="AA32" s="332"/>
      <c r="AB32" s="332"/>
      <c r="AC32" s="332"/>
      <c r="AD32" s="332"/>
      <c r="AE32" s="115"/>
      <c r="AF32" s="332" t="s">
        <v>77</v>
      </c>
      <c r="AG32" s="332"/>
      <c r="AH32" s="332"/>
      <c r="AI32" s="332"/>
      <c r="AJ32" s="332"/>
      <c r="AK32" s="332"/>
      <c r="AL32" s="332"/>
      <c r="AM32" s="332"/>
      <c r="AN32" s="332"/>
      <c r="AO32" s="332"/>
      <c r="AP32" s="332"/>
      <c r="AQ32" s="332"/>
      <c r="AR32" s="332"/>
      <c r="AS32" s="332"/>
      <c r="AT32" s="115"/>
      <c r="AU32" s="332" t="s">
        <v>77</v>
      </c>
      <c r="AV32" s="332"/>
      <c r="AW32" s="332"/>
      <c r="AX32" s="332"/>
      <c r="AY32" s="332"/>
      <c r="AZ32" s="332"/>
      <c r="BA32" s="332"/>
      <c r="BB32" s="332"/>
      <c r="BC32" s="332"/>
      <c r="BD32" s="332"/>
      <c r="BE32" s="332"/>
      <c r="BF32" s="332"/>
      <c r="BG32" s="332"/>
      <c r="BH32" s="332"/>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0</v>
      </c>
      <c r="AZ33" s="146">
        <f>SUMIFS('Conciliação Bancária 2016.17.18'!$J:$J,'Conciliação Bancária 2016.17.18'!$K:$K,'Base -Receita-Despesa'!$B33,'Conciliação Bancária 2016.17.18'!$D:$D,'Base -Receita-Despesa'!AZ$5)</f>
        <v>0</v>
      </c>
      <c r="BA33" s="146">
        <f>SUMIFS('Conciliação Bancária 2016.17.18'!$J:$J,'Conciliação Bancária 2016.17.18'!$K:$K,'Base -Receita-Despesa'!$B33,'Conciliação Bancária 2016.17.18'!$D:$D,'Base -Receita-Despesa'!BA$5)</f>
        <v>0</v>
      </c>
      <c r="BB33" s="146">
        <f>SUMIFS('Conciliação Bancária 2016.17.18'!$J:$J,'Conciliação Bancária 2016.17.18'!$K:$K,'Base -Receita-Despesa'!$B33,'Conciliação Bancária 2016.17.18'!$D:$D,'Base -Receita-Despesa'!BB$5)</f>
        <v>0</v>
      </c>
      <c r="BC33" s="146">
        <f>SUMIFS('Conciliação Bancária 2016.17.18'!$J:$J,'Conciliação Bancária 2016.17.18'!$K:$K,'Base -Receita-Despesa'!$B33,'Conciliação Bancária 2016.17.18'!$D:$D,'Base -Receita-Despesa'!BC$5)</f>
        <v>0</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0</v>
      </c>
      <c r="BF33" s="146">
        <f>SUMIFS('Conciliação Bancária 2016.17.18'!$J:$J,'Conciliação Bancária 2016.17.18'!$K:$K,'Base -Receita-Despesa'!$B33,'Conciliação Bancária 2016.17.18'!$D:$D,'Base -Receita-Despesa'!BF$5)</f>
        <v>0</v>
      </c>
      <c r="BG33" s="148">
        <f t="shared" ref="BG33:BG49" si="98">SUM(AU33:BF33)</f>
        <v>-32732.6</v>
      </c>
      <c r="BH33" s="139">
        <f t="shared" ref="BH33:BH53" si="99">BG33/$AR$53</f>
        <v>1.1782678659433001E-3</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0</v>
      </c>
      <c r="AX34" s="193">
        <f>SUMIFS('Conciliação Bancária 2016.17.18'!$J:$J,'Conciliação Bancária 2016.17.18'!$K:$K,'Base -Receita-Despesa'!$B34,'Conciliação Bancária 2016.17.18'!$D:$D,'Base -Receita-Despesa'!AX$5)</f>
        <v>0</v>
      </c>
      <c r="AY34" s="193">
        <f>SUMIFS('Conciliação Bancária 2016.17.18'!$J:$J,'Conciliação Bancária 2016.17.18'!$K:$K,'Base -Receita-Despesa'!$B34,'Conciliação Bancária 2016.17.18'!$D:$D,'Base -Receita-Despesa'!AY$5)</f>
        <v>0</v>
      </c>
      <c r="AZ34" s="193">
        <f>SUMIFS('Conciliação Bancária 2016.17.18'!$J:$J,'Conciliação Bancária 2016.17.18'!$K:$K,'Base -Receita-Despesa'!$B34,'Conciliação Bancária 2016.17.18'!$D:$D,'Base -Receita-Despesa'!AZ$5)</f>
        <v>0</v>
      </c>
      <c r="BA34" s="193">
        <f>SUMIFS('Conciliação Bancária 2016.17.18'!$J:$J,'Conciliação Bancária 2016.17.18'!$K:$K,'Base -Receita-Despesa'!$B34,'Conciliação Bancária 2016.17.18'!$D:$D,'Base -Receita-Despesa'!BA$5)</f>
        <v>0</v>
      </c>
      <c r="BB34" s="193">
        <f>SUMIFS('Conciliação Bancária 2016.17.18'!$J:$J,'Conciliação Bancária 2016.17.18'!$K:$K,'Base -Receita-Despesa'!$B34,'Conciliação Bancária 2016.17.18'!$D:$D,'Base -Receita-Despesa'!BB$5)</f>
        <v>0</v>
      </c>
      <c r="BC34" s="193">
        <f>SUMIFS('Conciliação Bancária 2016.17.18'!$J:$J,'Conciliação Bancária 2016.17.18'!$K:$K,'Base -Receita-Despesa'!$B34,'Conciliação Bancária 2016.17.18'!$D:$D,'Base -Receita-Despesa'!BC$5)</f>
        <v>0</v>
      </c>
      <c r="BD34" s="193">
        <f>SUMIFS('Conciliação Bancária 2016.17.18'!$J:$J,'Conciliação Bancária 2016.17.18'!$K:$K,'Base -Receita-Despesa'!$B34,'Conciliação Bancária 2016.17.18'!$D:$D,'Base -Receita-Despesa'!BD$5)</f>
        <v>0</v>
      </c>
      <c r="BE34" s="193">
        <f>SUMIFS('Conciliação Bancária 2016.17.18'!$J:$J,'Conciliação Bancária 2016.17.18'!$K:$K,'Base -Receita-Despesa'!$B34,'Conciliação Bancária 2016.17.18'!$D:$D,'Base -Receita-Despesa'!BE$5)</f>
        <v>0</v>
      </c>
      <c r="BF34" s="193">
        <f>SUMIFS('Conciliação Bancária 2016.17.18'!$J:$J,'Conciliação Bancária 2016.17.18'!$K:$K,'Base -Receita-Despesa'!$B34,'Conciliação Bancária 2016.17.18'!$D:$D,'Base -Receita-Despesa'!BF$5)</f>
        <v>0</v>
      </c>
      <c r="BG34" s="194">
        <f t="shared" si="98"/>
        <v>-1645743.9800000004</v>
      </c>
      <c r="BH34" s="198">
        <f t="shared" si="99"/>
        <v>5.9241467136849316E-2</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0</v>
      </c>
      <c r="AX35" s="193">
        <f>SUMIFS('Conciliação Bancária 2016.17.18'!$J:$J,'Conciliação Bancária 2016.17.18'!$K:$K,'Base -Receita-Despesa'!$B35,'Conciliação Bancária 2016.17.18'!$D:$D,'Base -Receita-Despesa'!AX$5)</f>
        <v>0</v>
      </c>
      <c r="AY35" s="193">
        <f>SUMIFS('Conciliação Bancária 2016.17.18'!$J:$J,'Conciliação Bancária 2016.17.18'!$K:$K,'Base -Receita-Despesa'!$B35,'Conciliação Bancária 2016.17.18'!$D:$D,'Base -Receita-Despesa'!AY$5)</f>
        <v>0</v>
      </c>
      <c r="AZ35" s="193">
        <f>SUMIFS('Conciliação Bancária 2016.17.18'!$J:$J,'Conciliação Bancária 2016.17.18'!$K:$K,'Base -Receita-Despesa'!$B35,'Conciliação Bancária 2016.17.18'!$D:$D,'Base -Receita-Despesa'!AZ$5)</f>
        <v>0</v>
      </c>
      <c r="BA35" s="193">
        <f>SUMIFS('Conciliação Bancária 2016.17.18'!$J:$J,'Conciliação Bancária 2016.17.18'!$K:$K,'Base -Receita-Despesa'!$B35,'Conciliação Bancária 2016.17.18'!$D:$D,'Base -Receita-Despesa'!BA$5)</f>
        <v>0</v>
      </c>
      <c r="BB35" s="193">
        <f>SUMIFS('Conciliação Bancária 2016.17.18'!$J:$J,'Conciliação Bancária 2016.17.18'!$K:$K,'Base -Receita-Despesa'!$B35,'Conciliação Bancária 2016.17.18'!$D:$D,'Base -Receita-Despesa'!BB$5)</f>
        <v>0</v>
      </c>
      <c r="BC35" s="193">
        <f>SUMIFS('Conciliação Bancária 2016.17.18'!$J:$J,'Conciliação Bancária 2016.17.18'!$K:$K,'Base -Receita-Despesa'!$B35,'Conciliação Bancária 2016.17.18'!$D:$D,'Base -Receita-Despesa'!BC$5)</f>
        <v>0</v>
      </c>
      <c r="BD35" s="193">
        <f>SUMIFS('Conciliação Bancária 2016.17.18'!$J:$J,'Conciliação Bancária 2016.17.18'!$K:$K,'Base -Receita-Despesa'!$B35,'Conciliação Bancária 2016.17.18'!$D:$D,'Base -Receita-Despesa'!BD$5)</f>
        <v>0</v>
      </c>
      <c r="BE35" s="193">
        <f>SUMIFS('Conciliação Bancária 2016.17.18'!$J:$J,'Conciliação Bancária 2016.17.18'!$K:$K,'Base -Receita-Despesa'!$B35,'Conciliação Bancária 2016.17.18'!$D:$D,'Base -Receita-Despesa'!BE$5)</f>
        <v>0</v>
      </c>
      <c r="BF35" s="193">
        <f>SUMIFS('Conciliação Bancária 2016.17.18'!$J:$J,'Conciliação Bancária 2016.17.18'!$K:$K,'Base -Receita-Despesa'!$B35,'Conciliação Bancária 2016.17.18'!$D:$D,'Base -Receita-Despesa'!BF$5)</f>
        <v>0</v>
      </c>
      <c r="BG35" s="194">
        <f t="shared" si="98"/>
        <v>-934726.21</v>
      </c>
      <c r="BH35" s="198">
        <f t="shared" si="99"/>
        <v>3.3647124172780929E-2</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0</v>
      </c>
      <c r="AX36" s="193">
        <f>SUMIFS('Conciliação Bancária 2016.17.18'!$J:$J,'Conciliação Bancária 2016.17.18'!$K:$K,'Base -Receita-Despesa'!$B36,'Conciliação Bancária 2016.17.18'!$D:$D,'Base -Receita-Despesa'!AX$5)</f>
        <v>0</v>
      </c>
      <c r="AY36" s="193">
        <f>SUMIFS('Conciliação Bancária 2016.17.18'!$J:$J,'Conciliação Bancária 2016.17.18'!$K:$K,'Base -Receita-Despesa'!$B36,'Conciliação Bancária 2016.17.18'!$D:$D,'Base -Receita-Despesa'!AY$5)</f>
        <v>0</v>
      </c>
      <c r="AZ36" s="193">
        <f>SUMIFS('Conciliação Bancária 2016.17.18'!$J:$J,'Conciliação Bancária 2016.17.18'!$K:$K,'Base -Receita-Despesa'!$B36,'Conciliação Bancária 2016.17.18'!$D:$D,'Base -Receita-Despesa'!AZ$5)</f>
        <v>0</v>
      </c>
      <c r="BA36" s="193">
        <f>SUMIFS('Conciliação Bancária 2016.17.18'!$J:$J,'Conciliação Bancária 2016.17.18'!$K:$K,'Base -Receita-Despesa'!$B36,'Conciliação Bancária 2016.17.18'!$D:$D,'Base -Receita-Despesa'!BA$5)</f>
        <v>0</v>
      </c>
      <c r="BB36" s="193">
        <f>SUMIFS('Conciliação Bancária 2016.17.18'!$J:$J,'Conciliação Bancária 2016.17.18'!$K:$K,'Base -Receita-Despesa'!$B36,'Conciliação Bancária 2016.17.18'!$D:$D,'Base -Receita-Despesa'!BB$5)</f>
        <v>0</v>
      </c>
      <c r="BC36" s="193">
        <f>SUMIFS('Conciliação Bancária 2016.17.18'!$J:$J,'Conciliação Bancária 2016.17.18'!$K:$K,'Base -Receita-Despesa'!$B36,'Conciliação Bancária 2016.17.18'!$D:$D,'Base -Receita-Despesa'!BC$5)</f>
        <v>0</v>
      </c>
      <c r="BD36" s="193">
        <f>SUMIFS('Conciliação Bancária 2016.17.18'!$J:$J,'Conciliação Bancária 2016.17.18'!$K:$K,'Base -Receita-Despesa'!$B36,'Conciliação Bancária 2016.17.18'!$D:$D,'Base -Receita-Despesa'!BD$5)</f>
        <v>0</v>
      </c>
      <c r="BE36" s="193">
        <f>SUMIFS('Conciliação Bancária 2016.17.18'!$J:$J,'Conciliação Bancária 2016.17.18'!$K:$K,'Base -Receita-Despesa'!$B36,'Conciliação Bancária 2016.17.18'!$D:$D,'Base -Receita-Despesa'!BE$5)</f>
        <v>0</v>
      </c>
      <c r="BF36" s="193">
        <f>SUMIFS('Conciliação Bancária 2016.17.18'!$J:$J,'Conciliação Bancária 2016.17.18'!$K:$K,'Base -Receita-Despesa'!$B36,'Conciliação Bancária 2016.17.18'!$D:$D,'Base -Receita-Despesa'!BF$5)</f>
        <v>0</v>
      </c>
      <c r="BG36" s="194">
        <f t="shared" si="98"/>
        <v>-149632.99</v>
      </c>
      <c r="BH36" s="198">
        <f t="shared" si="99"/>
        <v>5.3863042899743733E-3</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0</v>
      </c>
      <c r="AX37" s="193">
        <f>SUMIFS('Conciliação Bancária 2016.17.18'!$J:$J,'Conciliação Bancária 2016.17.18'!$K:$K,'Base -Receita-Despesa'!$B37,'Conciliação Bancária 2016.17.18'!$D:$D,'Base -Receita-Despesa'!AX$5)</f>
        <v>0</v>
      </c>
      <c r="AY37" s="193">
        <f>SUMIFS('Conciliação Bancária 2016.17.18'!$J:$J,'Conciliação Bancária 2016.17.18'!$K:$K,'Base -Receita-Despesa'!$B37,'Conciliação Bancária 2016.17.18'!$D:$D,'Base -Receita-Despesa'!AY$5)</f>
        <v>0</v>
      </c>
      <c r="AZ37" s="193">
        <f>SUMIFS('Conciliação Bancária 2016.17.18'!$J:$J,'Conciliação Bancária 2016.17.18'!$K:$K,'Base -Receita-Despesa'!$B37,'Conciliação Bancária 2016.17.18'!$D:$D,'Base -Receita-Despesa'!AZ$5)</f>
        <v>0</v>
      </c>
      <c r="BA37" s="193">
        <f>SUMIFS('Conciliação Bancária 2016.17.18'!$J:$J,'Conciliação Bancária 2016.17.18'!$K:$K,'Base -Receita-Despesa'!$B37,'Conciliação Bancária 2016.17.18'!$D:$D,'Base -Receita-Despesa'!BA$5)</f>
        <v>0</v>
      </c>
      <c r="BB37" s="193">
        <f>SUMIFS('Conciliação Bancária 2016.17.18'!$J:$J,'Conciliação Bancária 2016.17.18'!$K:$K,'Base -Receita-Despesa'!$B37,'Conciliação Bancária 2016.17.18'!$D:$D,'Base -Receita-Despesa'!BB$5)</f>
        <v>0</v>
      </c>
      <c r="BC37" s="193">
        <f>SUMIFS('Conciliação Bancária 2016.17.18'!$J:$J,'Conciliação Bancária 2016.17.18'!$K:$K,'Base -Receita-Despesa'!$B37,'Conciliação Bancária 2016.17.18'!$D:$D,'Base -Receita-Despesa'!BC$5)</f>
        <v>0</v>
      </c>
      <c r="BD37" s="193">
        <f>SUMIFS('Conciliação Bancária 2016.17.18'!$J:$J,'Conciliação Bancária 2016.17.18'!$K:$K,'Base -Receita-Despesa'!$B37,'Conciliação Bancária 2016.17.18'!$D:$D,'Base -Receita-Despesa'!BD$5)</f>
        <v>0</v>
      </c>
      <c r="BE37" s="193">
        <f>SUMIFS('Conciliação Bancária 2016.17.18'!$J:$J,'Conciliação Bancária 2016.17.18'!$K:$K,'Base -Receita-Despesa'!$B37,'Conciliação Bancária 2016.17.18'!$D:$D,'Base -Receita-Despesa'!BE$5)</f>
        <v>0</v>
      </c>
      <c r="BF37" s="193">
        <f>SUMIFS('Conciliação Bancária 2016.17.18'!$J:$J,'Conciliação Bancária 2016.17.18'!$K:$K,'Base -Receita-Despesa'!$B37,'Conciliação Bancária 2016.17.18'!$D:$D,'Base -Receita-Despesa'!BF$5)</f>
        <v>0</v>
      </c>
      <c r="BG37" s="194">
        <f t="shared" si="98"/>
        <v>-28500.86</v>
      </c>
      <c r="BH37" s="198">
        <f t="shared" si="99"/>
        <v>1.0259388954665615E-3</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0</v>
      </c>
      <c r="AX38" s="193">
        <f>SUMIFS('Conciliação Bancária 2016.17.18'!$J:$J,'Conciliação Bancária 2016.17.18'!$K:$K,'Base -Receita-Despesa'!$B38,'Conciliação Bancária 2016.17.18'!$D:$D,'Base -Receita-Despesa'!AX$5)</f>
        <v>0</v>
      </c>
      <c r="AY38" s="193">
        <f>SUMIFS('Conciliação Bancária 2016.17.18'!$J:$J,'Conciliação Bancária 2016.17.18'!$K:$K,'Base -Receita-Despesa'!$B38,'Conciliação Bancária 2016.17.18'!$D:$D,'Base -Receita-Despesa'!AY$5)</f>
        <v>0</v>
      </c>
      <c r="AZ38" s="193">
        <f>SUMIFS('Conciliação Bancária 2016.17.18'!$J:$J,'Conciliação Bancária 2016.17.18'!$K:$K,'Base -Receita-Despesa'!$B38,'Conciliação Bancária 2016.17.18'!$D:$D,'Base -Receita-Despesa'!AZ$5)</f>
        <v>0</v>
      </c>
      <c r="BA38" s="193">
        <f>SUMIFS('Conciliação Bancária 2016.17.18'!$J:$J,'Conciliação Bancária 2016.17.18'!$K:$K,'Base -Receita-Despesa'!$B38,'Conciliação Bancária 2016.17.18'!$D:$D,'Base -Receita-Despesa'!BA$5)</f>
        <v>0</v>
      </c>
      <c r="BB38" s="193">
        <f>SUMIFS('Conciliação Bancária 2016.17.18'!$J:$J,'Conciliação Bancária 2016.17.18'!$K:$K,'Base -Receita-Despesa'!$B38,'Conciliação Bancária 2016.17.18'!$D:$D,'Base -Receita-Despesa'!BB$5)</f>
        <v>0</v>
      </c>
      <c r="BC38" s="193">
        <f>SUMIFS('Conciliação Bancária 2016.17.18'!$J:$J,'Conciliação Bancária 2016.17.18'!$K:$K,'Base -Receita-Despesa'!$B38,'Conciliação Bancária 2016.17.18'!$D:$D,'Base -Receita-Despesa'!BC$5)</f>
        <v>0</v>
      </c>
      <c r="BD38" s="193">
        <f>SUMIFS('Conciliação Bancária 2016.17.18'!$J:$J,'Conciliação Bancária 2016.17.18'!$K:$K,'Base -Receita-Despesa'!$B38,'Conciliação Bancária 2016.17.18'!$D:$D,'Base -Receita-Despesa'!BD$5)</f>
        <v>0</v>
      </c>
      <c r="BE38" s="193">
        <f>SUMIFS('Conciliação Bancária 2016.17.18'!$J:$J,'Conciliação Bancária 2016.17.18'!$K:$K,'Base -Receita-Despesa'!$B38,'Conciliação Bancária 2016.17.18'!$D:$D,'Base -Receita-Despesa'!BE$5)</f>
        <v>0</v>
      </c>
      <c r="BF38" s="193">
        <f>SUMIFS('Conciliação Bancária 2016.17.18'!$J:$J,'Conciliação Bancária 2016.17.18'!$K:$K,'Base -Receita-Despesa'!$B38,'Conciliação Bancária 2016.17.18'!$D:$D,'Base -Receita-Despesa'!BF$5)</f>
        <v>0</v>
      </c>
      <c r="BG38" s="194">
        <f t="shared" si="98"/>
        <v>-1683.1399999999999</v>
      </c>
      <c r="BH38" s="198">
        <f t="shared" si="99"/>
        <v>6.0587603058840611E-5</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0</v>
      </c>
      <c r="AX39" s="193">
        <f>SUMIFS('Conciliação Bancária 2016.17.18'!$J:$J,'Conciliação Bancária 2016.17.18'!$K:$K,'Base -Receita-Despesa'!$B39,'Conciliação Bancária 2016.17.18'!$D:$D,'Base -Receita-Despesa'!AX$5)</f>
        <v>0</v>
      </c>
      <c r="AY39" s="193">
        <f>SUMIFS('Conciliação Bancária 2016.17.18'!$J:$J,'Conciliação Bancária 2016.17.18'!$K:$K,'Base -Receita-Despesa'!$B39,'Conciliação Bancária 2016.17.18'!$D:$D,'Base -Receita-Despesa'!AY$5)</f>
        <v>0</v>
      </c>
      <c r="AZ39" s="193">
        <f>SUMIFS('Conciliação Bancária 2016.17.18'!$J:$J,'Conciliação Bancária 2016.17.18'!$K:$K,'Base -Receita-Despesa'!$B39,'Conciliação Bancária 2016.17.18'!$D:$D,'Base -Receita-Despesa'!AZ$5)</f>
        <v>0</v>
      </c>
      <c r="BA39" s="193">
        <f>SUMIFS('Conciliação Bancária 2016.17.18'!$J:$J,'Conciliação Bancária 2016.17.18'!$K:$K,'Base -Receita-Despesa'!$B39,'Conciliação Bancária 2016.17.18'!$D:$D,'Base -Receita-Despesa'!BA$5)</f>
        <v>0</v>
      </c>
      <c r="BB39" s="193">
        <f>SUMIFS('Conciliação Bancária 2016.17.18'!$J:$J,'Conciliação Bancária 2016.17.18'!$K:$K,'Base -Receita-Despesa'!$B39,'Conciliação Bancária 2016.17.18'!$D:$D,'Base -Receita-Despesa'!BB$5)</f>
        <v>0</v>
      </c>
      <c r="BC39" s="193">
        <f>SUMIFS('Conciliação Bancária 2016.17.18'!$J:$J,'Conciliação Bancária 2016.17.18'!$K:$K,'Base -Receita-Despesa'!$B39,'Conciliação Bancária 2016.17.18'!$D:$D,'Base -Receita-Despesa'!BC$5)</f>
        <v>0</v>
      </c>
      <c r="BD39" s="193">
        <f>SUMIFS('Conciliação Bancária 2016.17.18'!$J:$J,'Conciliação Bancária 2016.17.18'!$K:$K,'Base -Receita-Despesa'!$B39,'Conciliação Bancária 2016.17.18'!$D:$D,'Base -Receita-Despesa'!BD$5)</f>
        <v>0</v>
      </c>
      <c r="BE39" s="193">
        <f>SUMIFS('Conciliação Bancária 2016.17.18'!$J:$J,'Conciliação Bancária 2016.17.18'!$K:$K,'Base -Receita-Despesa'!$B39,'Conciliação Bancária 2016.17.18'!$D:$D,'Base -Receita-Despesa'!BE$5)</f>
        <v>0</v>
      </c>
      <c r="BF39" s="193">
        <f>SUMIFS('Conciliação Bancária 2016.17.18'!$J:$J,'Conciliação Bancária 2016.17.18'!$K:$K,'Base -Receita-Despesa'!$B39,'Conciliação Bancária 2016.17.18'!$D:$D,'Base -Receita-Despesa'!BF$5)</f>
        <v>0</v>
      </c>
      <c r="BG39" s="194">
        <f t="shared" si="98"/>
        <v>-60681.799999999996</v>
      </c>
      <c r="BH39" s="198">
        <f t="shared" si="99"/>
        <v>2.1843487834024228E-3</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0</v>
      </c>
      <c r="AX41" s="193">
        <f>SUMIFS('Conciliação Bancária 2016.17.18'!$J:$J,'Conciliação Bancária 2016.17.18'!$K:$K,'Base -Receita-Despesa'!$B41,'Conciliação Bancária 2016.17.18'!$D:$D,'Base -Receita-Despesa'!AX$5)</f>
        <v>0</v>
      </c>
      <c r="AY41" s="193">
        <f>SUMIFS('Conciliação Bancária 2016.17.18'!$J:$J,'Conciliação Bancária 2016.17.18'!$K:$K,'Base -Receita-Despesa'!$B41,'Conciliação Bancária 2016.17.18'!$D:$D,'Base -Receita-Despesa'!AY$5)</f>
        <v>0</v>
      </c>
      <c r="AZ41" s="193">
        <f>SUMIFS('Conciliação Bancária 2016.17.18'!$J:$J,'Conciliação Bancária 2016.17.18'!$K:$K,'Base -Receita-Despesa'!$B41,'Conciliação Bancária 2016.17.18'!$D:$D,'Base -Receita-Despesa'!AZ$5)</f>
        <v>0</v>
      </c>
      <c r="BA41" s="193">
        <f>SUMIFS('Conciliação Bancária 2016.17.18'!$J:$J,'Conciliação Bancária 2016.17.18'!$K:$K,'Base -Receita-Despesa'!$B41,'Conciliação Bancária 2016.17.18'!$D:$D,'Base -Receita-Despesa'!BA$5)</f>
        <v>0</v>
      </c>
      <c r="BB41" s="193">
        <f>SUMIFS('Conciliação Bancária 2016.17.18'!$J:$J,'Conciliação Bancária 2016.17.18'!$K:$K,'Base -Receita-Despesa'!$B41,'Conciliação Bancária 2016.17.18'!$D:$D,'Base -Receita-Despesa'!BB$5)</f>
        <v>0</v>
      </c>
      <c r="BC41" s="193">
        <f>SUMIFS('Conciliação Bancária 2016.17.18'!$J:$J,'Conciliação Bancária 2016.17.18'!$K:$K,'Base -Receita-Despesa'!$B41,'Conciliação Bancária 2016.17.18'!$D:$D,'Base -Receita-Despesa'!BC$5)</f>
        <v>0</v>
      </c>
      <c r="BD41" s="193">
        <f>SUMIFS('Conciliação Bancária 2016.17.18'!$J:$J,'Conciliação Bancária 2016.17.18'!$K:$K,'Base -Receita-Despesa'!$B41,'Conciliação Bancária 2016.17.18'!$D:$D,'Base -Receita-Despesa'!BD$5)</f>
        <v>0</v>
      </c>
      <c r="BE41" s="193">
        <f>SUMIFS('Conciliação Bancária 2016.17.18'!$J:$J,'Conciliação Bancária 2016.17.18'!$K:$K,'Base -Receita-Despesa'!$B41,'Conciliação Bancária 2016.17.18'!$D:$D,'Base -Receita-Despesa'!BE$5)</f>
        <v>0</v>
      </c>
      <c r="BF41" s="193">
        <f>SUMIFS('Conciliação Bancária 2016.17.18'!$J:$J,'Conciliação Bancária 2016.17.18'!$K:$K,'Base -Receita-Despesa'!$B41,'Conciliação Bancária 2016.17.18'!$D:$D,'Base -Receita-Despesa'!BF$5)</f>
        <v>0</v>
      </c>
      <c r="BG41" s="194">
        <f t="shared" si="98"/>
        <v>-19828.36</v>
      </c>
      <c r="BH41" s="198">
        <f t="shared" si="99"/>
        <v>7.1375690969722831E-4</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0</v>
      </c>
      <c r="AX42" s="193">
        <f>SUMIFS('Conciliação Bancária 2016.17.18'!$J:$J,'Conciliação Bancária 2016.17.18'!$K:$K,'Base -Receita-Despesa'!$B42,'Conciliação Bancária 2016.17.18'!$D:$D,'Base -Receita-Despesa'!AX$5)</f>
        <v>0</v>
      </c>
      <c r="AY42" s="193">
        <f>SUMIFS('Conciliação Bancária 2016.17.18'!$J:$J,'Conciliação Bancária 2016.17.18'!$K:$K,'Base -Receita-Despesa'!$B42,'Conciliação Bancária 2016.17.18'!$D:$D,'Base -Receita-Despesa'!AY$5)</f>
        <v>0</v>
      </c>
      <c r="AZ42" s="193">
        <f>SUMIFS('Conciliação Bancária 2016.17.18'!$J:$J,'Conciliação Bancária 2016.17.18'!$K:$K,'Base -Receita-Despesa'!$B42,'Conciliação Bancária 2016.17.18'!$D:$D,'Base -Receita-Despesa'!AZ$5)</f>
        <v>0</v>
      </c>
      <c r="BA42" s="193">
        <f>SUMIFS('Conciliação Bancária 2016.17.18'!$J:$J,'Conciliação Bancária 2016.17.18'!$K:$K,'Base -Receita-Despesa'!$B42,'Conciliação Bancária 2016.17.18'!$D:$D,'Base -Receita-Despesa'!BA$5)</f>
        <v>0</v>
      </c>
      <c r="BB42" s="193">
        <f>SUMIFS('Conciliação Bancária 2016.17.18'!$J:$J,'Conciliação Bancária 2016.17.18'!$K:$K,'Base -Receita-Despesa'!$B42,'Conciliação Bancária 2016.17.18'!$D:$D,'Base -Receita-Despesa'!BB$5)</f>
        <v>0</v>
      </c>
      <c r="BC42" s="193">
        <f>SUMIFS('Conciliação Bancária 2016.17.18'!$J:$J,'Conciliação Bancária 2016.17.18'!$K:$K,'Base -Receita-Despesa'!$B42,'Conciliação Bancária 2016.17.18'!$D:$D,'Base -Receita-Despesa'!BC$5)</f>
        <v>0</v>
      </c>
      <c r="BD42" s="193">
        <f>SUMIFS('Conciliação Bancária 2016.17.18'!$J:$J,'Conciliação Bancária 2016.17.18'!$K:$K,'Base -Receita-Despesa'!$B42,'Conciliação Bancária 2016.17.18'!$D:$D,'Base -Receita-Despesa'!BD$5)</f>
        <v>0</v>
      </c>
      <c r="BE42" s="193">
        <f>SUMIFS('Conciliação Bancária 2016.17.18'!$J:$J,'Conciliação Bancária 2016.17.18'!$K:$K,'Base -Receita-Despesa'!$B42,'Conciliação Bancária 2016.17.18'!$D:$D,'Base -Receita-Despesa'!BE$5)</f>
        <v>0</v>
      </c>
      <c r="BF42" s="193">
        <f>SUMIFS('Conciliação Bancária 2016.17.18'!$J:$J,'Conciliação Bancária 2016.17.18'!$K:$K,'Base -Receita-Despesa'!$B42,'Conciliação Bancária 2016.17.18'!$D:$D,'Base -Receita-Despesa'!BF$5)</f>
        <v>0</v>
      </c>
      <c r="BG42" s="194">
        <f t="shared" si="98"/>
        <v>-213189.75999999998</v>
      </c>
      <c r="BH42" s="198">
        <f t="shared" si="99"/>
        <v>7.6741427065422337E-3</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0</v>
      </c>
      <c r="AX43" s="193">
        <f>SUMIFS('Conciliação Bancária 2016.17.18'!$J:$J,'Conciliação Bancária 2016.17.18'!$K:$K,'Base -Receita-Despesa'!$B43,'Conciliação Bancária 2016.17.18'!$D:$D,'Base -Receita-Despesa'!AX$5)</f>
        <v>0</v>
      </c>
      <c r="AY43" s="193">
        <f>SUMIFS('Conciliação Bancária 2016.17.18'!$J:$J,'Conciliação Bancária 2016.17.18'!$K:$K,'Base -Receita-Despesa'!$B43,'Conciliação Bancária 2016.17.18'!$D:$D,'Base -Receita-Despesa'!AY$5)</f>
        <v>0</v>
      </c>
      <c r="AZ43" s="193">
        <f>SUMIFS('Conciliação Bancária 2016.17.18'!$J:$J,'Conciliação Bancária 2016.17.18'!$K:$K,'Base -Receita-Despesa'!$B43,'Conciliação Bancária 2016.17.18'!$D:$D,'Base -Receita-Despesa'!AZ$5)</f>
        <v>0</v>
      </c>
      <c r="BA43" s="193">
        <f>SUMIFS('Conciliação Bancária 2016.17.18'!$J:$J,'Conciliação Bancária 2016.17.18'!$K:$K,'Base -Receita-Despesa'!$B43,'Conciliação Bancária 2016.17.18'!$D:$D,'Base -Receita-Despesa'!BA$5)</f>
        <v>0</v>
      </c>
      <c r="BB43" s="193">
        <f>SUMIFS('Conciliação Bancária 2016.17.18'!$J:$J,'Conciliação Bancária 2016.17.18'!$K:$K,'Base -Receita-Despesa'!$B43,'Conciliação Bancária 2016.17.18'!$D:$D,'Base -Receita-Despesa'!BB$5)</f>
        <v>0</v>
      </c>
      <c r="BC43" s="193">
        <f>SUMIFS('Conciliação Bancária 2016.17.18'!$J:$J,'Conciliação Bancária 2016.17.18'!$K:$K,'Base -Receita-Despesa'!$B43,'Conciliação Bancária 2016.17.18'!$D:$D,'Base -Receita-Despesa'!BC$5)</f>
        <v>0</v>
      </c>
      <c r="BD43" s="193">
        <f>SUMIFS('Conciliação Bancária 2016.17.18'!$J:$J,'Conciliação Bancária 2016.17.18'!$K:$K,'Base -Receita-Despesa'!$B43,'Conciliação Bancária 2016.17.18'!$D:$D,'Base -Receita-Despesa'!BD$5)</f>
        <v>0</v>
      </c>
      <c r="BE43" s="193">
        <f>SUMIFS('Conciliação Bancária 2016.17.18'!$J:$J,'Conciliação Bancária 2016.17.18'!$K:$K,'Base -Receita-Despesa'!$B43,'Conciliação Bancária 2016.17.18'!$D:$D,'Base -Receita-Despesa'!BE$5)</f>
        <v>0</v>
      </c>
      <c r="BF43" s="193">
        <f>SUMIFS('Conciliação Bancária 2016.17.18'!$J:$J,'Conciliação Bancária 2016.17.18'!$K:$K,'Base -Receita-Despesa'!$B43,'Conciliação Bancária 2016.17.18'!$D:$D,'Base -Receita-Despesa'!BF$5)</f>
        <v>0</v>
      </c>
      <c r="BG43" s="194">
        <f t="shared" si="98"/>
        <v>-13254.949999999997</v>
      </c>
      <c r="BH43" s="198">
        <f t="shared" si="99"/>
        <v>4.7713538336964203E-4</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0</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0</v>
      </c>
      <c r="AZ45" s="193">
        <f>SUMIFS('Conciliação Bancária 2016.17.18'!$J:$J,'Conciliação Bancária 2016.17.18'!$K:$K,'Base -Receita-Despesa'!$B45,'Conciliação Bancária 2016.17.18'!$D:$D,'Base -Receita-Despesa'!AZ$5)</f>
        <v>0</v>
      </c>
      <c r="BA45" s="193">
        <f>SUMIFS('Conciliação Bancária 2016.17.18'!$J:$J,'Conciliação Bancária 2016.17.18'!$K:$K,'Base -Receita-Despesa'!$B45,'Conciliação Bancária 2016.17.18'!$D:$D,'Base -Receita-Despesa'!BA$5)</f>
        <v>0</v>
      </c>
      <c r="BB45" s="193">
        <f>SUMIFS('Conciliação Bancária 2016.17.18'!$J:$J,'Conciliação Bancária 2016.17.18'!$K:$K,'Base -Receita-Despesa'!$B45,'Conciliação Bancária 2016.17.18'!$D:$D,'Base -Receita-Despesa'!BB$5)</f>
        <v>0</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0</v>
      </c>
      <c r="BE45" s="193">
        <f>SUMIFS('Conciliação Bancária 2016.17.18'!$J:$J,'Conciliação Bancária 2016.17.18'!$K:$K,'Base -Receita-Despesa'!$B45,'Conciliação Bancária 2016.17.18'!$D:$D,'Base -Receita-Despesa'!BE$5)</f>
        <v>0</v>
      </c>
      <c r="BF45" s="193">
        <f>SUMIFS('Conciliação Bancária 2016.17.18'!$J:$J,'Conciliação Bancária 2016.17.18'!$K:$K,'Base -Receita-Despesa'!$B45,'Conciliação Bancária 2016.17.18'!$D:$D,'Base -Receita-Despesa'!BF$5)</f>
        <v>0</v>
      </c>
      <c r="BG45" s="194">
        <f t="shared" si="98"/>
        <v>-1908</v>
      </c>
      <c r="BH45" s="198">
        <f t="shared" si="99"/>
        <v>6.8681836707741424E-5</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0</v>
      </c>
      <c r="AX47" s="193">
        <f>SUMIFS('Conciliação Bancária 2016.17.18'!$J:$J,'Conciliação Bancária 2016.17.18'!$K:$K,'Base -Receita-Despesa'!$B47,'Conciliação Bancária 2016.17.18'!$D:$D,'Base -Receita-Despesa'!AX$5)</f>
        <v>0</v>
      </c>
      <c r="AY47" s="193">
        <f>SUMIFS('Conciliação Bancária 2016.17.18'!$J:$J,'Conciliação Bancária 2016.17.18'!$K:$K,'Base -Receita-Despesa'!$B47,'Conciliação Bancária 2016.17.18'!$D:$D,'Base -Receita-Despesa'!AY$5)</f>
        <v>0</v>
      </c>
      <c r="AZ47" s="193">
        <f>SUMIFS('Conciliação Bancária 2016.17.18'!$J:$J,'Conciliação Bancária 2016.17.18'!$K:$K,'Base -Receita-Despesa'!$B47,'Conciliação Bancária 2016.17.18'!$D:$D,'Base -Receita-Despesa'!AZ$5)</f>
        <v>0</v>
      </c>
      <c r="BA47" s="193">
        <f>SUMIFS('Conciliação Bancária 2016.17.18'!$J:$J,'Conciliação Bancária 2016.17.18'!$K:$K,'Base -Receita-Despesa'!$B47,'Conciliação Bancária 2016.17.18'!$D:$D,'Base -Receita-Despesa'!BA$5)</f>
        <v>0</v>
      </c>
      <c r="BB47" s="193">
        <f>SUMIFS('Conciliação Bancária 2016.17.18'!$J:$J,'Conciliação Bancária 2016.17.18'!$K:$K,'Base -Receita-Despesa'!$B47,'Conciliação Bancária 2016.17.18'!$D:$D,'Base -Receita-Despesa'!BB$5)</f>
        <v>0</v>
      </c>
      <c r="BC47" s="193">
        <f>SUMIFS('Conciliação Bancária 2016.17.18'!$J:$J,'Conciliação Bancária 2016.17.18'!$K:$K,'Base -Receita-Despesa'!$B47,'Conciliação Bancária 2016.17.18'!$D:$D,'Base -Receita-Despesa'!BC$5)</f>
        <v>0</v>
      </c>
      <c r="BD47" s="193">
        <f>SUMIFS('Conciliação Bancária 2016.17.18'!$J:$J,'Conciliação Bancária 2016.17.18'!$K:$K,'Base -Receita-Despesa'!$B47,'Conciliação Bancária 2016.17.18'!$D:$D,'Base -Receita-Despesa'!BD$5)</f>
        <v>0</v>
      </c>
      <c r="BE47" s="193">
        <f>SUMIFS('Conciliação Bancária 2016.17.18'!$J:$J,'Conciliação Bancária 2016.17.18'!$K:$K,'Base -Receita-Despesa'!$B47,'Conciliação Bancária 2016.17.18'!$D:$D,'Base -Receita-Despesa'!BE$5)</f>
        <v>0</v>
      </c>
      <c r="BF47" s="193">
        <f>SUMIFS('Conciliação Bancária 2016.17.18'!$J:$J,'Conciliação Bancária 2016.17.18'!$K:$K,'Base -Receita-Despesa'!$B47,'Conciliação Bancária 2016.17.18'!$D:$D,'Base -Receita-Despesa'!BF$5)</f>
        <v>0</v>
      </c>
      <c r="BG47" s="194">
        <f t="shared" si="98"/>
        <v>-433687.64</v>
      </c>
      <c r="BH47" s="198">
        <f t="shared" si="99"/>
        <v>1.5611354126124606E-2</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-2258510.0700000003</v>
      </c>
      <c r="AW50" s="149">
        <f t="shared" si="127"/>
        <v>0</v>
      </c>
      <c r="AX50" s="149">
        <f t="shared" si="127"/>
        <v>0</v>
      </c>
      <c r="AY50" s="149">
        <f t="shared" si="127"/>
        <v>0</v>
      </c>
      <c r="AZ50" s="149">
        <f t="shared" si="127"/>
        <v>0</v>
      </c>
      <c r="BA50" s="149">
        <f t="shared" si="127"/>
        <v>0</v>
      </c>
      <c r="BB50" s="149">
        <f t="shared" si="127"/>
        <v>0</v>
      </c>
      <c r="BC50" s="149">
        <f t="shared" si="127"/>
        <v>0</v>
      </c>
      <c r="BD50" s="149">
        <f t="shared" si="127"/>
        <v>0</v>
      </c>
      <c r="BE50" s="149">
        <f t="shared" si="127"/>
        <v>0</v>
      </c>
      <c r="BF50" s="149">
        <f t="shared" si="127"/>
        <v>0</v>
      </c>
      <c r="BG50" s="149">
        <f t="shared" si="127"/>
        <v>-3535570.29</v>
      </c>
      <c r="BH50" s="139">
        <f t="shared" si="99"/>
        <v>0.12726910970991717</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-2258510.0700000003</v>
      </c>
      <c r="AW53" s="148">
        <f t="shared" si="131"/>
        <v>0</v>
      </c>
      <c r="AX53" s="148">
        <f t="shared" si="131"/>
        <v>0</v>
      </c>
      <c r="AY53" s="148">
        <f t="shared" si="131"/>
        <v>0</v>
      </c>
      <c r="AZ53" s="148">
        <f t="shared" si="131"/>
        <v>0</v>
      </c>
      <c r="BA53" s="152">
        <f t="shared" si="131"/>
        <v>0</v>
      </c>
      <c r="BB53" s="148">
        <f t="shared" si="131"/>
        <v>0</v>
      </c>
      <c r="BC53" s="148">
        <f t="shared" si="131"/>
        <v>0</v>
      </c>
      <c r="BD53" s="148">
        <f t="shared" si="131"/>
        <v>0</v>
      </c>
      <c r="BE53" s="148">
        <f t="shared" si="131"/>
        <v>0</v>
      </c>
      <c r="BF53" s="148">
        <f t="shared" si="131"/>
        <v>0</v>
      </c>
      <c r="BG53" s="148">
        <f t="shared" si="131"/>
        <v>-3535570.29</v>
      </c>
      <c r="BH53" s="139">
        <f t="shared" si="99"/>
        <v>0.12726910970991717</v>
      </c>
      <c r="BI53" s="122"/>
    </row>
    <row r="54" spans="2:61" x14ac:dyDescent="0.3">
      <c r="B54" s="251"/>
      <c r="C54" s="330" t="s">
        <v>95</v>
      </c>
      <c r="D54" s="330"/>
      <c r="E54" s="330"/>
      <c r="F54" s="330"/>
      <c r="G54" s="330"/>
      <c r="H54" s="330"/>
      <c r="I54" s="330"/>
      <c r="J54" s="330"/>
      <c r="K54" s="330"/>
      <c r="L54" s="330"/>
      <c r="M54" s="330"/>
      <c r="N54" s="331"/>
      <c r="O54" s="253"/>
      <c r="Q54" s="332" t="s">
        <v>96</v>
      </c>
      <c r="R54" s="332"/>
      <c r="S54" s="332"/>
      <c r="T54" s="332"/>
      <c r="U54" s="332"/>
      <c r="V54" s="332"/>
      <c r="W54" s="332"/>
      <c r="X54" s="332"/>
      <c r="Y54" s="332"/>
      <c r="Z54" s="332"/>
      <c r="AA54" s="332"/>
      <c r="AB54" s="332"/>
      <c r="AC54" s="332"/>
      <c r="AD54" s="332"/>
      <c r="AE54" s="115"/>
      <c r="AF54" s="332" t="s">
        <v>97</v>
      </c>
      <c r="AG54" s="332"/>
      <c r="AH54" s="332"/>
      <c r="AI54" s="332"/>
      <c r="AJ54" s="332"/>
      <c r="AK54" s="332"/>
      <c r="AL54" s="332"/>
      <c r="AM54" s="332"/>
      <c r="AN54" s="332"/>
      <c r="AO54" s="332"/>
      <c r="AP54" s="332"/>
      <c r="AQ54" s="332"/>
      <c r="AR54" s="332"/>
      <c r="AS54" s="332"/>
      <c r="AT54" s="115"/>
      <c r="AU54" s="332" t="s">
        <v>97</v>
      </c>
      <c r="AV54" s="332"/>
      <c r="AW54" s="332"/>
      <c r="AX54" s="332"/>
      <c r="AY54" s="332"/>
      <c r="AZ54" s="332"/>
      <c r="BA54" s="332"/>
      <c r="BB54" s="332"/>
      <c r="BC54" s="332"/>
      <c r="BD54" s="332"/>
      <c r="BE54" s="332"/>
      <c r="BF54" s="332"/>
      <c r="BG54" s="332"/>
      <c r="BH54" s="332"/>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423460.42000000039</v>
      </c>
      <c r="AW60" s="145">
        <f t="shared" si="158"/>
        <v>0</v>
      </c>
      <c r="AX60" s="145">
        <f t="shared" si="158"/>
        <v>0</v>
      </c>
      <c r="AY60" s="145">
        <f t="shared" si="158"/>
        <v>0</v>
      </c>
      <c r="AZ60" s="145">
        <f t="shared" si="158"/>
        <v>0</v>
      </c>
      <c r="BA60" s="145">
        <f t="shared" si="158"/>
        <v>0</v>
      </c>
      <c r="BB60" s="145">
        <f t="shared" si="158"/>
        <v>0</v>
      </c>
      <c r="BC60" s="145">
        <f t="shared" si="158"/>
        <v>0</v>
      </c>
      <c r="BD60" s="145">
        <f t="shared" si="158"/>
        <v>0</v>
      </c>
      <c r="BE60" s="145">
        <f t="shared" si="158"/>
        <v>0</v>
      </c>
      <c r="BF60" s="145">
        <f t="shared" si="158"/>
        <v>0</v>
      </c>
      <c r="BG60" s="145">
        <f t="shared" ref="BG60" si="159">BG14+BG26+BG31+BG53+BG59</f>
        <v>245.26000000070781</v>
      </c>
      <c r="BH60" s="156"/>
      <c r="BI60" s="155"/>
    </row>
    <row r="61" spans="2:61" ht="12.6" thickBot="1" x14ac:dyDescent="0.35">
      <c r="B61" s="246"/>
      <c r="C61" s="330" t="s">
        <v>104</v>
      </c>
      <c r="D61" s="330"/>
      <c r="E61" s="330"/>
      <c r="F61" s="330"/>
      <c r="G61" s="330"/>
      <c r="H61" s="330"/>
      <c r="I61" s="330"/>
      <c r="J61" s="330"/>
      <c r="K61" s="330"/>
      <c r="L61" s="330"/>
      <c r="M61" s="330"/>
      <c r="N61" s="331"/>
      <c r="O61" s="253"/>
      <c r="Q61" s="332" t="s">
        <v>104</v>
      </c>
      <c r="R61" s="332"/>
      <c r="S61" s="332"/>
      <c r="T61" s="332"/>
      <c r="U61" s="332"/>
      <c r="V61" s="332"/>
      <c r="W61" s="332"/>
      <c r="X61" s="332"/>
      <c r="Y61" s="332"/>
      <c r="Z61" s="332"/>
      <c r="AA61" s="332"/>
      <c r="AB61" s="332"/>
      <c r="AC61" s="332"/>
      <c r="AD61" s="332"/>
      <c r="AE61" s="115"/>
      <c r="AF61" s="332" t="s">
        <v>104</v>
      </c>
      <c r="AG61" s="332"/>
      <c r="AH61" s="332"/>
      <c r="AI61" s="332"/>
      <c r="AJ61" s="332"/>
      <c r="AK61" s="332"/>
      <c r="AL61" s="332"/>
      <c r="AM61" s="332"/>
      <c r="AN61" s="332"/>
      <c r="AO61" s="332"/>
      <c r="AP61" s="332"/>
      <c r="AQ61" s="332"/>
      <c r="AR61" s="332"/>
      <c r="AS61" s="332"/>
      <c r="AT61" s="115"/>
      <c r="AU61" s="332" t="s">
        <v>104</v>
      </c>
      <c r="AV61" s="332"/>
      <c r="AW61" s="332"/>
      <c r="AX61" s="332"/>
      <c r="AY61" s="332"/>
      <c r="AZ61" s="332"/>
      <c r="BA61" s="332"/>
      <c r="BB61" s="332"/>
      <c r="BC61" s="332"/>
      <c r="BD61" s="332"/>
      <c r="BE61" s="332"/>
      <c r="BF61" s="332"/>
      <c r="BG61" s="332"/>
      <c r="BH61" s="332"/>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288">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0</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0</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288">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423460.42000000039</v>
      </c>
      <c r="AW64" s="131">
        <f t="shared" ref="AW64" si="191">AW60+AW62+AW63</f>
        <v>0</v>
      </c>
      <c r="AX64" s="131">
        <f t="shared" ref="AX64" si="192">AX60+AX62+AX63</f>
        <v>0</v>
      </c>
      <c r="AY64" s="131">
        <f t="shared" ref="AY64" si="193">AY60+AY62+AY63</f>
        <v>0</v>
      </c>
      <c r="AZ64" s="131">
        <f t="shared" ref="AZ64" si="194">AZ60+AZ62+AZ63</f>
        <v>0</v>
      </c>
      <c r="BA64" s="131">
        <f t="shared" ref="BA64" si="195">BA60+BA62+BA63</f>
        <v>0</v>
      </c>
      <c r="BB64" s="131">
        <f t="shared" ref="BB64" si="196">BB60+BB62+BB63</f>
        <v>0</v>
      </c>
      <c r="BC64" s="131">
        <f t="shared" ref="BC64" si="197">BC60+BC62+BC63</f>
        <v>0</v>
      </c>
      <c r="BD64" s="131">
        <f t="shared" ref="BD64" si="198">BD60+BD62+BD63</f>
        <v>0</v>
      </c>
      <c r="BE64" s="131">
        <f t="shared" ref="BE64" si="199">BE60+BE62+BE63</f>
        <v>0</v>
      </c>
      <c r="BF64" s="131">
        <f t="shared" ref="BF64" si="200">BF60+BF62+BF63</f>
        <v>0</v>
      </c>
      <c r="BG64" s="241">
        <f>BF64</f>
        <v>0</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0</v>
      </c>
      <c r="AY65" s="133">
        <f>'HEELJ - Saldos Bancários'!AS10</f>
        <v>0</v>
      </c>
      <c r="AZ65" s="133">
        <f>'HEELJ - Saldos Bancários'!AT10</f>
        <v>0</v>
      </c>
      <c r="BA65" s="133">
        <f>'HEELJ - Saldos Bancários'!AU10</f>
        <v>0</v>
      </c>
      <c r="BB65" s="133">
        <f>'HEELJ - Saldos Bancários'!AV10</f>
        <v>0</v>
      </c>
      <c r="BC65" s="133">
        <f>'HEELJ - Saldos Bancários'!AW10</f>
        <v>0</v>
      </c>
      <c r="BD65" s="133">
        <f>'HEELJ - Saldos Bancários'!AX10</f>
        <v>0</v>
      </c>
      <c r="BE65" s="133">
        <f>'HEELJ - Saldos Bancários'!AY10</f>
        <v>0</v>
      </c>
      <c r="BF65" s="133">
        <f>'HEELJ - Saldos Bancários'!AZ10</f>
        <v>0</v>
      </c>
      <c r="BG65" s="288">
        <f t="shared" ref="BG65:BG67" si="204">BF65</f>
        <v>0</v>
      </c>
      <c r="BH65" s="139">
        <f>BG65/$AR$69</f>
        <v>0</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423424.54000000004</v>
      </c>
      <c r="AW66" s="133">
        <f>'HEELJ - Saldos Bancários'!AQ20</f>
        <v>0</v>
      </c>
      <c r="AX66" s="133">
        <f>'HEELJ - Saldos Bancários'!AR20</f>
        <v>0</v>
      </c>
      <c r="AY66" s="133">
        <f>'HEELJ - Saldos Bancários'!AS20</f>
        <v>0</v>
      </c>
      <c r="AZ66" s="133">
        <f>'HEELJ - Saldos Bancários'!AT20</f>
        <v>0</v>
      </c>
      <c r="BA66" s="133">
        <f>'HEELJ - Saldos Bancários'!AU20</f>
        <v>0</v>
      </c>
      <c r="BB66" s="133">
        <f>'HEELJ - Saldos Bancários'!AV20</f>
        <v>0</v>
      </c>
      <c r="BC66" s="133">
        <f>'HEELJ - Saldos Bancários'!AW20</f>
        <v>0</v>
      </c>
      <c r="BD66" s="133">
        <f>'HEELJ - Saldos Bancários'!AX20</f>
        <v>0</v>
      </c>
      <c r="BE66" s="133">
        <f>'HEELJ - Saldos Bancários'!AY20</f>
        <v>0</v>
      </c>
      <c r="BF66" s="133">
        <f>'HEELJ - Saldos Bancários'!AZ20</f>
        <v>0</v>
      </c>
      <c r="BG66" s="288">
        <f t="shared" si="204"/>
        <v>0</v>
      </c>
      <c r="BH66" s="139">
        <f>BG66/$AR$69</f>
        <v>0</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423460.42000000004</v>
      </c>
      <c r="AW69" s="134">
        <f t="shared" si="211"/>
        <v>0</v>
      </c>
      <c r="AX69" s="134">
        <f t="shared" si="211"/>
        <v>0</v>
      </c>
      <c r="AY69" s="134">
        <f t="shared" si="211"/>
        <v>0</v>
      </c>
      <c r="AZ69" s="134">
        <f t="shared" si="211"/>
        <v>0</v>
      </c>
      <c r="BA69" s="154">
        <f t="shared" si="211"/>
        <v>0</v>
      </c>
      <c r="BB69" s="134">
        <f t="shared" si="211"/>
        <v>0</v>
      </c>
      <c r="BC69" s="134">
        <f t="shared" si="211"/>
        <v>0</v>
      </c>
      <c r="BD69" s="134">
        <f t="shared" si="211"/>
        <v>0</v>
      </c>
      <c r="BE69" s="134">
        <f t="shared" si="211"/>
        <v>0</v>
      </c>
      <c r="BF69" s="134">
        <f t="shared" si="211"/>
        <v>0</v>
      </c>
      <c r="BG69" s="241">
        <f t="shared" ref="BG69" si="212">SUM(BG65:BG68)</f>
        <v>0</v>
      </c>
      <c r="BH69" s="139">
        <f>BG69/$AR$69</f>
        <v>0</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21">
        <f t="shared" ref="V70" si="219">V64-V69</f>
        <v>0</v>
      </c>
      <c r="W70" s="321">
        <f t="shared" ref="W70" si="220">W64-W69</f>
        <v>0</v>
      </c>
      <c r="X70" s="159">
        <f t="shared" ref="X70" si="221">X64-X69</f>
        <v>0</v>
      </c>
      <c r="Y70" s="159">
        <f t="shared" ref="Y70" si="222">Y64-Y69</f>
        <v>0</v>
      </c>
      <c r="Z70" s="159">
        <f t="shared" ref="Z70" si="223">Z64-Z69</f>
        <v>0</v>
      </c>
      <c r="AA70" s="159">
        <f t="shared" ref="AA70" si="224">AA64-AA69</f>
        <v>0</v>
      </c>
      <c r="AB70" s="321">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21">
        <f t="shared" ref="AI70" si="229">AI64-AI69</f>
        <v>0</v>
      </c>
      <c r="AJ70" s="321">
        <f t="shared" ref="AJ70" si="230">AJ64-AJ69</f>
        <v>0</v>
      </c>
      <c r="AK70" s="321">
        <f>AK64-AK69</f>
        <v>-3.0000004917383194E-3</v>
      </c>
      <c r="AL70" s="321">
        <f t="shared" ref="AL70" si="231">AL64-AL69</f>
        <v>0</v>
      </c>
      <c r="AM70" s="321">
        <f t="shared" ref="AM70" si="232">AM64-AM69</f>
        <v>-9.3132257461547852E-10</v>
      </c>
      <c r="AN70" s="321">
        <f t="shared" ref="AN70" si="233">AN64-AN69</f>
        <v>8.149072527885437E-10</v>
      </c>
      <c r="AO70" s="321">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0</v>
      </c>
      <c r="AX70" s="160">
        <f t="shared" si="237"/>
        <v>0</v>
      </c>
      <c r="AY70" s="160">
        <f t="shared" si="237"/>
        <v>0</v>
      </c>
      <c r="AZ70" s="160">
        <f t="shared" si="237"/>
        <v>0</v>
      </c>
      <c r="BA70" s="160">
        <f t="shared" si="237"/>
        <v>0</v>
      </c>
      <c r="BB70" s="160">
        <f t="shared" si="237"/>
        <v>0</v>
      </c>
      <c r="BC70" s="160">
        <f t="shared" si="237"/>
        <v>0</v>
      </c>
      <c r="BD70" s="160">
        <f t="shared" si="237"/>
        <v>0</v>
      </c>
      <c r="BE70" s="160">
        <f t="shared" si="237"/>
        <v>0</v>
      </c>
      <c r="BF70" s="160">
        <f t="shared" si="237"/>
        <v>0</v>
      </c>
      <c r="BG70" s="242">
        <f>SUM(AU70:BF70)</f>
        <v>-5.2386894822120667E-10</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299">
        <f>C26+C31+C53+C59+C62+C63</f>
        <v>-52491.349999999627</v>
      </c>
      <c r="D72" s="299">
        <f t="shared" ref="D72:O72" si="238">D26+D31+D53+D59+D62+D63</f>
        <v>255994.00734358863</v>
      </c>
      <c r="E72" s="299">
        <f t="shared" si="238"/>
        <v>12967.299999999814</v>
      </c>
      <c r="F72" s="299">
        <f t="shared" si="238"/>
        <v>-255893.70000000007</v>
      </c>
      <c r="G72" s="299">
        <f t="shared" si="238"/>
        <v>106292.39000000013</v>
      </c>
      <c r="H72" s="299">
        <f t="shared" si="238"/>
        <v>-241264.96999999997</v>
      </c>
      <c r="I72" s="299">
        <f t="shared" si="238"/>
        <v>-332.09000000031665</v>
      </c>
      <c r="J72" s="299">
        <f t="shared" si="238"/>
        <v>516.18999999971129</v>
      </c>
      <c r="K72" s="299">
        <f t="shared" si="238"/>
        <v>505.35999999986961</v>
      </c>
      <c r="L72" s="299">
        <f t="shared" si="238"/>
        <v>50877.100000000362</v>
      </c>
      <c r="M72" s="299">
        <f t="shared" si="238"/>
        <v>-48274.350000000122</v>
      </c>
      <c r="N72" s="299">
        <f t="shared" si="238"/>
        <v>105.15999999968335</v>
      </c>
      <c r="O72" s="299">
        <f t="shared" si="238"/>
        <v>-170998.9526564104</v>
      </c>
      <c r="Q72" s="299">
        <f>Q26+Q31+Q53+Q59+Q62+Q63</f>
        <v>395737.04000000004</v>
      </c>
      <c r="R72" s="299">
        <f t="shared" ref="R72:AC72" si="239">R26+R31+R53+R59+R62+R63</f>
        <v>-77896.379999999888</v>
      </c>
      <c r="S72" s="299">
        <f t="shared" si="239"/>
        <v>270294.91000000038</v>
      </c>
      <c r="T72" s="299">
        <f t="shared" si="239"/>
        <v>-418406.3600000001</v>
      </c>
      <c r="U72" s="299">
        <f t="shared" si="239"/>
        <v>-129768.30999999959</v>
      </c>
      <c r="V72" s="299">
        <f t="shared" si="239"/>
        <v>37562.539999999397</v>
      </c>
      <c r="W72" s="299">
        <f t="shared" si="239"/>
        <v>-42390.600000000326</v>
      </c>
      <c r="X72" s="299">
        <f t="shared" si="239"/>
        <v>15332.680000000168</v>
      </c>
      <c r="Y72" s="299">
        <f t="shared" si="239"/>
        <v>286482.1800000004</v>
      </c>
      <c r="Z72" s="299">
        <f t="shared" si="239"/>
        <v>-287494.12999999919</v>
      </c>
      <c r="AA72" s="299">
        <f t="shared" si="239"/>
        <v>825359.06999999937</v>
      </c>
      <c r="AB72" s="299">
        <f t="shared" si="239"/>
        <v>1979177.06</v>
      </c>
      <c r="AC72" s="299">
        <f t="shared" si="239"/>
        <v>2853989.6999999993</v>
      </c>
      <c r="AF72" s="299">
        <f>AF26+AF31+AF53+AF59+AF62+AF63</f>
        <v>-2764748.5599999996</v>
      </c>
      <c r="AG72" s="299">
        <f t="shared" ref="AG72:AR72" si="240">AG26+AG31+AG53+AG59+AG62+AG63</f>
        <v>25690.540000000037</v>
      </c>
      <c r="AH72" s="299">
        <f t="shared" si="240"/>
        <v>26649.939999999944</v>
      </c>
      <c r="AI72" s="299">
        <f t="shared" si="240"/>
        <v>507788.16000000015</v>
      </c>
      <c r="AJ72" s="299">
        <f t="shared" si="240"/>
        <v>-484604.97999999952</v>
      </c>
      <c r="AK72" s="299">
        <f t="shared" si="240"/>
        <v>19208.287000000011</v>
      </c>
      <c r="AL72" s="299">
        <f t="shared" si="240"/>
        <v>15171.479999999516</v>
      </c>
      <c r="AM72" s="299">
        <f t="shared" si="240"/>
        <v>-24407.030000000726</v>
      </c>
      <c r="AN72" s="299">
        <f t="shared" si="240"/>
        <v>309442.43000000087</v>
      </c>
      <c r="AO72" s="299">
        <f t="shared" si="240"/>
        <v>-275174.31000000006</v>
      </c>
      <c r="AP72" s="299">
        <f t="shared" si="240"/>
        <v>466122.27000000048</v>
      </c>
      <c r="AQ72" s="299">
        <f t="shared" si="240"/>
        <v>-500769.86529021757</v>
      </c>
      <c r="AR72" s="299">
        <f t="shared" si="240"/>
        <v>-2679631.6382902153</v>
      </c>
      <c r="AU72" s="299">
        <f>AU26+AU31+AU53+AU59+AU62+AU63</f>
        <v>59485.749999999767</v>
      </c>
      <c r="AV72" s="299">
        <f t="shared" ref="AV72:BG72" si="241">AV26+AV31+AV53+AV59+AV62+AV63</f>
        <v>-59240.489999999758</v>
      </c>
      <c r="AW72" s="299">
        <f t="shared" si="241"/>
        <v>0</v>
      </c>
      <c r="AX72" s="299">
        <f t="shared" si="241"/>
        <v>0</v>
      </c>
      <c r="AY72" s="299">
        <f t="shared" si="241"/>
        <v>0</v>
      </c>
      <c r="AZ72" s="299">
        <f t="shared" si="241"/>
        <v>0</v>
      </c>
      <c r="BA72" s="299">
        <f t="shared" si="241"/>
        <v>0</v>
      </c>
      <c r="BB72" s="299">
        <f t="shared" si="241"/>
        <v>0</v>
      </c>
      <c r="BC72" s="299">
        <f t="shared" si="241"/>
        <v>0</v>
      </c>
      <c r="BD72" s="299">
        <f t="shared" si="241"/>
        <v>0</v>
      </c>
      <c r="BE72" s="299">
        <f t="shared" si="241"/>
        <v>0</v>
      </c>
      <c r="BF72" s="299">
        <f t="shared" si="241"/>
        <v>0</v>
      </c>
      <c r="BG72" s="299">
        <f t="shared" si="241"/>
        <v>245.26000000070781</v>
      </c>
    </row>
    <row r="73" spans="2:61" x14ac:dyDescent="0.3">
      <c r="B73" s="164"/>
      <c r="C73" s="300">
        <f>SUMIFS('Conciliação Bancária 2016.17.18'!$J:$J,'Conciliação Bancária 2016.17.18'!$D:$D,'Base -Receita-Despesa'!C$5)</f>
        <v>-52491.349999999737</v>
      </c>
      <c r="D73" s="300">
        <f>SUMIFS('Conciliação Bancária 2016.17.18'!$J:$J,'Conciliação Bancária 2016.17.18'!$D:$D,'Base -Receita-Despesa'!D$5)</f>
        <v>255994.00734358878</v>
      </c>
      <c r="E73" s="300">
        <f>SUMIFS('Conciliação Bancária 2016.17.18'!$J:$J,'Conciliação Bancária 2016.17.18'!$D:$D,'Base -Receita-Despesa'!E$5)</f>
        <v>12967.299999999901</v>
      </c>
      <c r="F73" s="300">
        <f>SUMIFS('Conciliação Bancária 2016.17.18'!$J:$J,'Conciliação Bancária 2016.17.18'!$D:$D,'Base -Receita-Despesa'!F$5)</f>
        <v>-255893.69999999987</v>
      </c>
      <c r="G73" s="300">
        <f>SUMIFS('Conciliação Bancária 2016.17.18'!$J:$J,'Conciliação Bancária 2016.17.18'!$D:$D,'Base -Receita-Despesa'!G$5)</f>
        <v>106292.38999999968</v>
      </c>
      <c r="H73" s="300">
        <f>SUMIFS('Conciliação Bancária 2016.17.18'!$J:$J,'Conciliação Bancária 2016.17.18'!$D:$D,'Base -Receita-Despesa'!H$5)</f>
        <v>-241264.96999999991</v>
      </c>
      <c r="I73" s="300">
        <f>SUMIFS('Conciliação Bancária 2016.17.18'!$J:$J,'Conciliação Bancária 2016.17.18'!$D:$D,'Base -Receita-Despesa'!I$5)</f>
        <v>-332.08999999984275</v>
      </c>
      <c r="J73" s="300">
        <f>SUMIFS('Conciliação Bancária 2016.17.18'!$J:$J,'Conciliação Bancária 2016.17.18'!$D:$D,'Base -Receita-Despesa'!J$5)</f>
        <v>516.18999999992957</v>
      </c>
      <c r="K73" s="300">
        <f>SUMIFS('Conciliação Bancária 2016.17.18'!$J:$J,'Conciliação Bancária 2016.17.18'!$D:$D,'Base -Receita-Despesa'!K$5)</f>
        <v>505.35999999985307</v>
      </c>
      <c r="L73" s="300">
        <f>SUMIFS('Conciliação Bancária 2016.17.18'!$J:$J,'Conciliação Bancária 2016.17.18'!$D:$D,'Base -Receita-Despesa'!L$5)</f>
        <v>50877.099999999933</v>
      </c>
      <c r="M73" s="300">
        <f>SUMIFS('Conciliação Bancária 2016.17.18'!$J:$J,'Conciliação Bancária 2016.17.18'!$D:$D,'Base -Receita-Despesa'!M$5)</f>
        <v>-48274.350000000035</v>
      </c>
      <c r="N73" s="300">
        <f>SUMIFS('Conciliação Bancária 2016.17.18'!$J:$J,'Conciliação Bancária 2016.17.18'!$D:$D,'Base -Receita-Despesa'!N$5)</f>
        <v>105.16000000023749</v>
      </c>
      <c r="O73" s="299">
        <f>SUMIFS('Conciliação Bancária 2016.17.18'!$J:$J,'Conciliação Bancária 2016.17.18'!$A:$A,C3)</f>
        <v>-170998.95265641194</v>
      </c>
      <c r="Q73" s="300">
        <f>SUMIFS('Conciliação Bancária 2016.17.18'!$J:$J,'Conciliação Bancária 2016.17.18'!$D:$D,'Base -Receita-Despesa'!Q$5)</f>
        <v>395737.03999999986</v>
      </c>
      <c r="R73" s="300">
        <f>SUMIFS('Conciliação Bancária 2016.17.18'!$J:$J,'Conciliação Bancária 2016.17.18'!$D:$D,'Base -Receita-Despesa'!R$5)</f>
        <v>-77896.379999999903</v>
      </c>
      <c r="S73" s="300">
        <f>SUMIFS('Conciliação Bancária 2016.17.18'!$J:$J,'Conciliação Bancária 2016.17.18'!$D:$D,'Base -Receita-Despesa'!S$5)</f>
        <v>270294.90999999986</v>
      </c>
      <c r="T73" s="300">
        <f>SUMIFS('Conciliação Bancária 2016.17.18'!$J:$J,'Conciliação Bancária 2016.17.18'!$D:$D,'Base -Receita-Despesa'!T$5)</f>
        <v>-418406.36000000034</v>
      </c>
      <c r="U73" s="300">
        <f>SUMIFS('Conciliação Bancária 2016.17.18'!$J:$J,'Conciliação Bancária 2016.17.18'!$D:$D,'Base -Receita-Despesa'!U$5)</f>
        <v>-129768.31</v>
      </c>
      <c r="V73" s="300">
        <f>SUMIFS('Conciliação Bancária 2016.17.18'!$J:$J,'Conciliação Bancária 2016.17.18'!$D:$D,'Base -Receita-Despesa'!V$5)</f>
        <v>37562.539999999884</v>
      </c>
      <c r="W73" s="300">
        <f>SUMIFS('Conciliação Bancária 2016.17.18'!$J:$J,'Conciliação Bancária 2016.17.18'!$D:$D,'Base -Receita-Despesa'!W$5)</f>
        <v>-42390.600000000682</v>
      </c>
      <c r="X73" s="300">
        <f>SUMIFS('Conciliação Bancária 2016.17.18'!$J:$J,'Conciliação Bancária 2016.17.18'!$D:$D,'Base -Receita-Despesa'!X$5)</f>
        <v>15332.680000000348</v>
      </c>
      <c r="Y73" s="300">
        <f>SUMIFS('Conciliação Bancária 2016.17.18'!$J:$J,'Conciliação Bancária 2016.17.18'!$D:$D,'Base -Receita-Despesa'!Y$5)</f>
        <v>286482.17999999976</v>
      </c>
      <c r="Z73" s="300">
        <f>SUMIFS('Conciliação Bancária 2016.17.18'!$J:$J,'Conciliação Bancária 2016.17.18'!$D:$D,'Base -Receita-Despesa'!Z$5)</f>
        <v>-287494.13000000076</v>
      </c>
      <c r="AA73" s="300">
        <f>SUMIFS('Conciliação Bancária 2016.17.18'!$J:$J,'Conciliação Bancária 2016.17.18'!$D:$D,'Base -Receita-Despesa'!AA$5)</f>
        <v>825359.0699999996</v>
      </c>
      <c r="AB73" s="300">
        <f>SUMIFS('Conciliação Bancária 2016.17.18'!$J:$J,'Conciliação Bancária 2016.17.18'!$D:$D,'Base -Receita-Despesa'!AB$5)</f>
        <v>1979177.0600000061</v>
      </c>
      <c r="AC73" s="299">
        <f>SUMIFS('Conciliação Bancária 2016.17.18'!$J:$J,'Conciliação Bancária 2016.17.18'!$A:$A,Q3)</f>
        <v>2853989.6999999983</v>
      </c>
      <c r="AF73" s="300">
        <f>SUMIFS('Conciliação Bancária 2016.17.18'!$J:$J,'Conciliação Bancária 2016.17.18'!$D:$D,'Base -Receita-Despesa'!AF$5)</f>
        <v>-2764748.5600000024</v>
      </c>
      <c r="AG73" s="300">
        <f>SUMIFS('Conciliação Bancária 2016.17.18'!$J:$J,'Conciliação Bancária 2016.17.18'!$D:$D,'Base -Receita-Despesa'!AG$5)</f>
        <v>25690.540000000037</v>
      </c>
      <c r="AH73" s="300">
        <f>SUMIFS('Conciliação Bancária 2016.17.18'!$J:$J,'Conciliação Bancária 2016.17.18'!$D:$D,'Base -Receita-Despesa'!AH$5)</f>
        <v>26649.939999999769</v>
      </c>
      <c r="AI73" s="300">
        <f>SUMIFS('Conciliação Bancária 2016.17.18'!$J:$J,'Conciliação Bancária 2016.17.18'!$D:$D,'Base -Receita-Despesa'!AI$5)</f>
        <v>507788.16000000125</v>
      </c>
      <c r="AJ73" s="300">
        <f>SUMIFS('Conciliação Bancária 2016.17.18'!$J:$J,'Conciliação Bancária 2016.17.18'!$D:$D,'Base -Receita-Despesa'!AJ$5)</f>
        <v>-484604.97999999917</v>
      </c>
      <c r="AK73" s="300">
        <f>SUMIFS('Conciliação Bancária 2016.17.18'!$J:$J,'Conciliação Bancária 2016.17.18'!$D:$D,'Base -Receita-Despesa'!AK$5)</f>
        <v>19208.287000000128</v>
      </c>
      <c r="AL73" s="300">
        <f>SUMIFS('Conciliação Bancária 2016.17.18'!$J:$J,'Conciliação Bancária 2016.17.18'!$D:$D,'Base -Receita-Despesa'!AL$5)</f>
        <v>15171.480000000085</v>
      </c>
      <c r="AM73" s="300">
        <f>SUMIFS('Conciliação Bancária 2016.17.18'!$J:$J,'Conciliação Bancária 2016.17.18'!$D:$D,'Base -Receita-Despesa'!AM$5)</f>
        <v>-24407.02999999989</v>
      </c>
      <c r="AN73" s="300">
        <f>SUMIFS('Conciliação Bancária 2016.17.18'!$J:$J,'Conciliação Bancária 2016.17.18'!$D:$D,'Base -Receita-Despesa'!AN$5)</f>
        <v>309442.42999999993</v>
      </c>
      <c r="AO73" s="300">
        <f>SUMIFS('Conciliação Bancária 2016.17.18'!$J:$J,'Conciliação Bancária 2016.17.18'!$D:$D,'Base -Receita-Despesa'!AO$5)</f>
        <v>-275174.30999999994</v>
      </c>
      <c r="AP73" s="300">
        <f>SUMIFS('Conciliação Bancária 2016.17.18'!$J:$J,'Conciliação Bancária 2016.17.18'!$D:$D,'Base -Receita-Despesa'!AP$5)</f>
        <v>466122.26999999984</v>
      </c>
      <c r="AQ73" s="300">
        <f>SUMIFS('Conciliação Bancária 2016.17.18'!$J:$J,'Conciliação Bancária 2016.17.18'!$D:$D,'Base -Receita-Despesa'!AQ$5)</f>
        <v>-500769.86529021885</v>
      </c>
      <c r="AR73" s="299">
        <f>SUMIFS('Conciliação Bancária 2016.17.18'!$J:$J,'Conciliação Bancária 2016.17.18'!$A:$A,AF3)</f>
        <v>-2679631.6382902171</v>
      </c>
      <c r="AU73" s="299">
        <f>SUMIFS('Conciliação Bancária 2016.17.18'!$J:$J,'Conciliação Bancária 2016.17.18'!$D:$D,'Base -Receita-Despesa'!AU$5)</f>
        <v>59485.750000000116</v>
      </c>
      <c r="AV73" s="299">
        <f>SUMIFS('Conciliação Bancária 2016.17.18'!$J:$J,'Conciliação Bancária 2016.17.18'!$D:$D,'Base -Receita-Despesa'!AV$5)</f>
        <v>-59240.490000000085</v>
      </c>
      <c r="AW73" s="299">
        <f>SUMIFS('Conciliação Bancária 2016.17.18'!$J:$J,'Conciliação Bancária 2016.17.18'!$D:$D,'Base -Receita-Despesa'!AW$5)</f>
        <v>0</v>
      </c>
      <c r="AX73" s="299">
        <f>SUMIFS('Conciliação Bancária 2016.17.18'!$J:$J,'Conciliação Bancária 2016.17.18'!$D:$D,'Base -Receita-Despesa'!AX$5)</f>
        <v>0</v>
      </c>
      <c r="AY73" s="299">
        <f>SUMIFS('Conciliação Bancária 2016.17.18'!$J:$J,'Conciliação Bancária 2016.17.18'!$D:$D,'Base -Receita-Despesa'!AY$5)</f>
        <v>0</v>
      </c>
      <c r="AZ73" s="299">
        <f>SUMIFS('Conciliação Bancária 2016.17.18'!$J:$J,'Conciliação Bancária 2016.17.18'!$D:$D,'Base -Receita-Despesa'!AZ$5)</f>
        <v>0</v>
      </c>
      <c r="BA73" s="299">
        <f>SUMIFS('Conciliação Bancária 2016.17.18'!$J:$J,'Conciliação Bancária 2016.17.18'!$D:$D,'Base -Receita-Despesa'!BA$5)</f>
        <v>0</v>
      </c>
      <c r="BB73" s="299">
        <f>SUMIFS('Conciliação Bancária 2016.17.18'!$J:$J,'Conciliação Bancária 2016.17.18'!$D:$D,'Base -Receita-Despesa'!BB$5)</f>
        <v>0</v>
      </c>
      <c r="BC73" s="299">
        <f>SUMIFS('Conciliação Bancária 2016.17.18'!$J:$J,'Conciliação Bancária 2016.17.18'!$D:$D,'Base -Receita-Despesa'!BC$5)</f>
        <v>0</v>
      </c>
      <c r="BD73" s="299">
        <f>SUMIFS('Conciliação Bancária 2016.17.18'!$J:$J,'Conciliação Bancária 2016.17.18'!$D:$D,'Base -Receita-Despesa'!BD$5)</f>
        <v>0</v>
      </c>
      <c r="BE73" s="299">
        <f>SUMIFS('Conciliação Bancária 2016.17.18'!$J:$J,'Conciliação Bancária 2016.17.18'!$D:$D,'Base -Receita-Despesa'!BE$5)</f>
        <v>0</v>
      </c>
      <c r="BF73" s="299">
        <f>SUMIFS('Conciliação Bancária 2016.17.18'!$J:$J,'Conciliação Bancária 2016.17.18'!$D:$D,'Base -Receita-Despesa'!BF$5)</f>
        <v>0</v>
      </c>
      <c r="BG73" s="299">
        <f>SUMIFS('Conciliação Bancária 2016.17.18'!$J:$J,'Conciliação Bancária 2016.17.18'!$A:$A,AU3)</f>
        <v>245.26000000002807</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AU32:BH32"/>
    <mergeCell ref="AU54:BH54"/>
    <mergeCell ref="AU61:BH61"/>
    <mergeCell ref="BD2:BG2"/>
    <mergeCell ref="AU3:BH4"/>
    <mergeCell ref="AU7:BH7"/>
    <mergeCell ref="AU15:BH15"/>
    <mergeCell ref="AU27:BH27"/>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scale="3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45"/>
      <c r="G2" s="345"/>
      <c r="H2" s="10"/>
      <c r="I2" s="10"/>
      <c r="J2" s="10"/>
      <c r="K2" s="10"/>
      <c r="L2" s="10"/>
    </row>
    <row r="3" spans="1:12" ht="19.5" customHeight="1" thickBot="1" x14ac:dyDescent="0.35">
      <c r="A3" s="179" t="s">
        <v>27</v>
      </c>
      <c r="B3" s="180">
        <v>3</v>
      </c>
      <c r="C3" s="180">
        <v>3</v>
      </c>
      <c r="D3" s="180">
        <v>1</v>
      </c>
      <c r="E3" s="254">
        <f t="shared" ref="E3:E5" si="0">IFERROR(D3/C3,0)</f>
        <v>0.33333333333333331</v>
      </c>
      <c r="F3" s="346"/>
      <c r="G3" s="346"/>
      <c r="H3" s="11"/>
      <c r="I3" s="11"/>
      <c r="J3" s="11"/>
      <c r="K3" s="11"/>
      <c r="L3" s="11"/>
    </row>
    <row r="4" spans="1:12" ht="19.5" customHeight="1" thickBot="1" x14ac:dyDescent="0.35">
      <c r="A4" s="179" t="s">
        <v>28</v>
      </c>
      <c r="B4" s="180">
        <v>110</v>
      </c>
      <c r="C4" s="180">
        <v>121</v>
      </c>
      <c r="D4" s="180">
        <v>108</v>
      </c>
      <c r="E4" s="254">
        <f t="shared" si="0"/>
        <v>0.8925619834710744</v>
      </c>
      <c r="F4" s="346"/>
      <c r="G4" s="346"/>
      <c r="H4" s="11"/>
      <c r="I4" s="11"/>
      <c r="J4" s="11"/>
      <c r="K4" s="11"/>
      <c r="L4" s="16"/>
    </row>
    <row r="5" spans="1:12" ht="19.5" customHeight="1" thickBot="1" x14ac:dyDescent="0.35">
      <c r="A5" s="179" t="s">
        <v>29</v>
      </c>
      <c r="B5" s="180">
        <v>0</v>
      </c>
      <c r="C5" s="180">
        <v>0</v>
      </c>
      <c r="D5" s="180">
        <v>0</v>
      </c>
      <c r="E5" s="254">
        <f t="shared" si="0"/>
        <v>0</v>
      </c>
      <c r="F5" s="346"/>
      <c r="G5" s="346"/>
      <c r="H5" s="11"/>
      <c r="I5" s="11"/>
      <c r="J5" s="11"/>
      <c r="K5" s="11"/>
      <c r="L5" s="11"/>
    </row>
    <row r="6" spans="1:12" ht="19.5" customHeight="1" thickBot="1" x14ac:dyDescent="0.35">
      <c r="A6" s="181" t="s">
        <v>30</v>
      </c>
      <c r="B6" s="182">
        <f>SUM(B3:B5)</f>
        <v>113</v>
      </c>
      <c r="C6" s="182">
        <f>SUM(C3:C5)</f>
        <v>124</v>
      </c>
      <c r="D6" s="182">
        <f>SUM(D3:D5)</f>
        <v>109</v>
      </c>
      <c r="E6" s="255">
        <f>D6/C6</f>
        <v>0.87903225806451613</v>
      </c>
      <c r="F6" s="346"/>
      <c r="G6" s="346"/>
      <c r="H6" s="12"/>
      <c r="I6" s="12"/>
      <c r="J6" s="12"/>
      <c r="K6" s="12"/>
      <c r="L6" s="12"/>
    </row>
    <row r="7" spans="1:12" ht="19.5" customHeight="1" x14ac:dyDescent="0.3">
      <c r="A7" s="183"/>
      <c r="B7" s="184"/>
      <c r="C7" s="184"/>
      <c r="D7" s="184"/>
      <c r="E7" s="185"/>
      <c r="F7" s="346"/>
      <c r="G7" s="346"/>
      <c r="H7" s="12"/>
      <c r="I7" s="12"/>
      <c r="J7" s="12"/>
      <c r="K7" s="12"/>
      <c r="L7" s="12"/>
    </row>
    <row r="8" spans="1:12" ht="26.4" x14ac:dyDescent="0.3">
      <c r="A8" s="186" t="s">
        <v>25</v>
      </c>
      <c r="B8" s="177">
        <v>2016</v>
      </c>
      <c r="C8" s="177">
        <v>2017</v>
      </c>
      <c r="D8" s="177">
        <v>2018</v>
      </c>
      <c r="E8" s="178" t="s">
        <v>26</v>
      </c>
      <c r="F8" s="346"/>
      <c r="G8" s="346"/>
      <c r="H8" s="12"/>
      <c r="I8" s="12"/>
      <c r="J8" s="12"/>
      <c r="K8" s="12"/>
      <c r="L8" s="12"/>
    </row>
    <row r="9" spans="1:12" x14ac:dyDescent="0.3">
      <c r="A9" s="187" t="s">
        <v>31</v>
      </c>
      <c r="B9" s="188">
        <v>8</v>
      </c>
      <c r="C9" s="188">
        <v>13</v>
      </c>
      <c r="D9" s="188">
        <v>1</v>
      </c>
      <c r="E9" s="254">
        <f t="shared" ref="E9:E12" si="1">IFERROR(D9/C9,0)</f>
        <v>7.6923076923076927E-2</v>
      </c>
      <c r="F9" s="346"/>
      <c r="G9" s="346"/>
      <c r="H9" s="12"/>
      <c r="I9" s="12"/>
      <c r="J9" s="12"/>
      <c r="K9" s="12"/>
      <c r="L9" s="12"/>
    </row>
    <row r="10" spans="1:12" ht="28.2" x14ac:dyDescent="0.3">
      <c r="A10" s="189" t="s">
        <v>32</v>
      </c>
      <c r="B10" s="188">
        <v>19</v>
      </c>
      <c r="C10" s="188">
        <v>38</v>
      </c>
      <c r="D10" s="188">
        <v>4</v>
      </c>
      <c r="E10" s="254">
        <f t="shared" si="1"/>
        <v>0.10526315789473684</v>
      </c>
      <c r="F10" s="346"/>
      <c r="G10" s="346"/>
      <c r="H10" s="12"/>
      <c r="I10" s="12"/>
      <c r="J10" s="12"/>
      <c r="K10" s="12"/>
      <c r="L10" s="12"/>
    </row>
    <row r="11" spans="1:12" ht="19.5" customHeight="1" x14ac:dyDescent="0.3">
      <c r="A11" s="187" t="s">
        <v>33</v>
      </c>
      <c r="B11" s="188">
        <v>110</v>
      </c>
      <c r="C11" s="188">
        <v>134</v>
      </c>
      <c r="D11" s="188">
        <v>108</v>
      </c>
      <c r="E11" s="254">
        <f t="shared" si="1"/>
        <v>0.80597014925373134</v>
      </c>
      <c r="F11" s="346"/>
      <c r="G11" s="346"/>
      <c r="H11" s="12"/>
      <c r="I11" s="12"/>
      <c r="J11" s="12"/>
      <c r="K11" s="12"/>
      <c r="L11" s="12"/>
    </row>
    <row r="12" spans="1:12" ht="19.5" customHeight="1" x14ac:dyDescent="0.3">
      <c r="A12" s="187" t="s">
        <v>34</v>
      </c>
      <c r="B12" s="188">
        <v>10</v>
      </c>
      <c r="C12" s="188">
        <v>6</v>
      </c>
      <c r="D12" s="188">
        <v>4</v>
      </c>
      <c r="E12" s="254">
        <f t="shared" si="1"/>
        <v>0.66666666666666663</v>
      </c>
      <c r="F12" s="346"/>
      <c r="G12" s="346"/>
      <c r="H12" s="12"/>
      <c r="I12" s="12"/>
      <c r="J12" s="12"/>
      <c r="K12" s="12"/>
      <c r="L12" s="12"/>
    </row>
    <row r="13" spans="1:12" ht="28.2" x14ac:dyDescent="0.3">
      <c r="A13" s="189" t="s">
        <v>35</v>
      </c>
      <c r="B13" s="188">
        <v>0</v>
      </c>
      <c r="C13" s="188">
        <v>0</v>
      </c>
      <c r="D13" s="188">
        <v>0</v>
      </c>
      <c r="E13" s="254">
        <f>IFERROR(D13/C13,0)</f>
        <v>0</v>
      </c>
      <c r="F13" s="346"/>
      <c r="G13" s="346"/>
      <c r="H13" s="12"/>
      <c r="I13" s="12"/>
      <c r="J13" s="12"/>
      <c r="K13" s="12"/>
      <c r="L13" s="12"/>
    </row>
    <row r="14" spans="1:12" ht="19.5" customHeight="1" x14ac:dyDescent="0.3">
      <c r="A14" s="187" t="s">
        <v>36</v>
      </c>
      <c r="B14" s="188">
        <v>33</v>
      </c>
      <c r="C14" s="188">
        <v>33</v>
      </c>
      <c r="D14" s="188">
        <v>33</v>
      </c>
      <c r="E14" s="254">
        <f t="shared" ref="E14" si="2">IFERROR(D14/C14,0)</f>
        <v>1</v>
      </c>
      <c r="F14" s="346"/>
      <c r="G14" s="346"/>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B4" activePane="bottomRight" state="frozen"/>
      <selection pane="topRight" activeCell="E1" sqref="E1"/>
      <selection pane="bottomLeft" activeCell="A3" sqref="A3"/>
      <selection pane="bottomRight" activeCell="AF32" sqref="AF32"/>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4455</v>
      </c>
      <c r="D2" s="107" t="s">
        <v>3810</v>
      </c>
      <c r="E2" s="108">
        <v>42370</v>
      </c>
      <c r="F2" s="108">
        <v>42401</v>
      </c>
      <c r="G2" s="108">
        <v>42430</v>
      </c>
      <c r="H2" s="108">
        <v>42461</v>
      </c>
      <c r="I2" s="108">
        <v>42491</v>
      </c>
      <c r="J2" s="108">
        <v>42522</v>
      </c>
      <c r="K2" s="108">
        <v>42552</v>
      </c>
      <c r="L2" s="108">
        <v>42583</v>
      </c>
      <c r="M2" s="108">
        <v>42614</v>
      </c>
      <c r="N2" s="108">
        <v>42644</v>
      </c>
      <c r="O2" s="108">
        <v>42675</v>
      </c>
      <c r="P2" s="284">
        <v>42705</v>
      </c>
      <c r="Q2" s="279">
        <v>42736</v>
      </c>
      <c r="R2" s="108">
        <v>42767</v>
      </c>
      <c r="S2" s="108">
        <v>42795</v>
      </c>
      <c r="T2" s="108">
        <v>42826</v>
      </c>
      <c r="U2" s="108">
        <v>42856</v>
      </c>
      <c r="V2" s="108">
        <v>42887</v>
      </c>
      <c r="W2" s="108">
        <v>42917</v>
      </c>
      <c r="X2" s="108">
        <v>42948</v>
      </c>
      <c r="Y2" s="108">
        <v>42979</v>
      </c>
      <c r="Z2" s="108">
        <v>43009</v>
      </c>
      <c r="AA2" s="108">
        <v>43040</v>
      </c>
      <c r="AB2" s="275">
        <v>43070</v>
      </c>
      <c r="AC2" s="279">
        <v>43101</v>
      </c>
      <c r="AD2" s="108">
        <v>43132</v>
      </c>
      <c r="AE2" s="108">
        <v>43160</v>
      </c>
      <c r="AF2" s="108">
        <v>43191</v>
      </c>
      <c r="AG2" s="108">
        <v>43221</v>
      </c>
      <c r="AH2" s="108">
        <v>43252</v>
      </c>
      <c r="AI2" s="108">
        <v>43282</v>
      </c>
      <c r="AJ2" s="108">
        <v>43313</v>
      </c>
      <c r="AK2" s="108">
        <v>43344</v>
      </c>
      <c r="AL2" s="108">
        <v>43374</v>
      </c>
      <c r="AM2" s="108">
        <v>43405</v>
      </c>
      <c r="AN2" s="275">
        <v>43435</v>
      </c>
      <c r="AO2" s="292">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75">
        <f t="shared" si="0"/>
        <v>43800</v>
      </c>
      <c r="BA2" s="279">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75">
        <f t="shared" si="0"/>
        <v>44166</v>
      </c>
      <c r="BM2" s="279">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47" t="s">
        <v>3811</v>
      </c>
      <c r="C3" s="350" t="s">
        <v>2240</v>
      </c>
      <c r="D3" s="110" t="s">
        <v>3812</v>
      </c>
      <c r="E3" s="111">
        <v>50</v>
      </c>
      <c r="F3" s="111">
        <v>24.7</v>
      </c>
      <c r="G3" s="111">
        <v>291.51</v>
      </c>
      <c r="H3" s="111">
        <v>199774.45</v>
      </c>
      <c r="I3" s="111">
        <v>11430.64</v>
      </c>
      <c r="J3" s="111">
        <v>215.61</v>
      </c>
      <c r="K3" s="111">
        <v>190.31</v>
      </c>
      <c r="L3" s="111">
        <v>165.01</v>
      </c>
      <c r="M3" s="111">
        <v>24.7</v>
      </c>
      <c r="N3" s="111">
        <v>1.05</v>
      </c>
      <c r="O3" s="111">
        <v>11463.08</v>
      </c>
      <c r="P3" s="285">
        <v>213.87</v>
      </c>
      <c r="Q3" s="280">
        <v>0</v>
      </c>
      <c r="R3" s="111">
        <f>Q4</f>
        <v>391868.68</v>
      </c>
      <c r="S3" s="111">
        <v>318173.42</v>
      </c>
      <c r="T3" s="111">
        <v>580189.96</v>
      </c>
      <c r="U3" s="111">
        <v>47694.48</v>
      </c>
      <c r="V3" s="111">
        <v>2424.48</v>
      </c>
      <c r="W3" s="322">
        <v>10127.629999999999</v>
      </c>
      <c r="X3" s="111">
        <v>401.75</v>
      </c>
      <c r="Y3" s="111">
        <v>309.17</v>
      </c>
      <c r="Z3" s="111">
        <v>291655.92</v>
      </c>
      <c r="AA3" s="111">
        <v>0</v>
      </c>
      <c r="AB3" s="276">
        <v>822173.01</v>
      </c>
      <c r="AC3" s="280">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 si="2">AO10</f>
        <v>59393.04</v>
      </c>
      <c r="AQ3" s="111"/>
      <c r="AR3" s="111"/>
      <c r="AS3" s="111"/>
      <c r="AT3" s="111"/>
      <c r="AU3" s="111"/>
      <c r="AV3" s="111"/>
      <c r="AW3" s="111"/>
      <c r="AX3" s="111"/>
      <c r="AY3" s="276"/>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48"/>
      <c r="C4" s="350"/>
      <c r="D4" s="110" t="s">
        <v>3813</v>
      </c>
      <c r="E4" s="111">
        <v>24.7</v>
      </c>
      <c r="F4" s="111">
        <v>291.51</v>
      </c>
      <c r="G4" s="111">
        <v>199774.45</v>
      </c>
      <c r="H4" s="111">
        <v>11430.64</v>
      </c>
      <c r="I4" s="111">
        <v>215.61</v>
      </c>
      <c r="J4" s="111">
        <v>190.31</v>
      </c>
      <c r="K4" s="111">
        <v>165.01</v>
      </c>
      <c r="L4" s="111">
        <v>24.7</v>
      </c>
      <c r="M4" s="111">
        <v>1.05</v>
      </c>
      <c r="N4" s="111">
        <v>11463.08</v>
      </c>
      <c r="O4" s="111">
        <v>213.87</v>
      </c>
      <c r="P4" s="285">
        <v>0</v>
      </c>
      <c r="Q4" s="280">
        <v>391868.68</v>
      </c>
      <c r="R4" s="111">
        <v>318173.42</v>
      </c>
      <c r="S4" s="111">
        <v>580189.96</v>
      </c>
      <c r="T4" s="111">
        <v>47694.48</v>
      </c>
      <c r="U4" s="111">
        <v>2424.48</v>
      </c>
      <c r="V4" s="322">
        <v>10127.629999999999</v>
      </c>
      <c r="W4" s="111">
        <v>401.75</v>
      </c>
      <c r="X4" s="111">
        <v>309.17</v>
      </c>
      <c r="Y4" s="111">
        <v>291655.92</v>
      </c>
      <c r="Z4" s="111">
        <v>0</v>
      </c>
      <c r="AA4" s="111">
        <v>822173.01</v>
      </c>
      <c r="AB4" s="276">
        <v>2806425.85</v>
      </c>
      <c r="AC4" s="280">
        <v>0</v>
      </c>
      <c r="AD4" s="111">
        <v>0</v>
      </c>
      <c r="AE4" s="111">
        <v>0</v>
      </c>
      <c r="AF4" s="312">
        <v>0</v>
      </c>
      <c r="AG4" s="111">
        <v>0</v>
      </c>
      <c r="AH4" s="111">
        <v>0</v>
      </c>
      <c r="AI4" s="111">
        <v>0</v>
      </c>
      <c r="AJ4" s="111">
        <v>0</v>
      </c>
      <c r="AK4" s="111">
        <v>300000</v>
      </c>
      <c r="AL4" s="111">
        <v>0</v>
      </c>
      <c r="AM4" s="111">
        <v>1284.6600000000001</v>
      </c>
      <c r="AN4" s="289">
        <v>0.94</v>
      </c>
      <c r="AO4" s="111">
        <v>59393.04</v>
      </c>
      <c r="AP4" s="111" t="s">
        <v>4452</v>
      </c>
      <c r="AQ4" s="111"/>
      <c r="AR4" s="111"/>
      <c r="AS4" s="111"/>
      <c r="AT4" s="111"/>
      <c r="AU4" s="111"/>
      <c r="AV4" s="111"/>
      <c r="AW4" s="111"/>
      <c r="AX4" s="111"/>
      <c r="AY4" s="276"/>
      <c r="AZ4" s="111"/>
      <c r="BA4" s="111"/>
      <c r="BB4" s="276"/>
      <c r="BC4" s="174"/>
      <c r="BD4" s="174"/>
      <c r="BE4" s="174"/>
      <c r="BF4" s="174"/>
      <c r="BG4" s="174"/>
      <c r="BH4" s="174"/>
      <c r="BI4" s="174"/>
      <c r="BJ4" s="174"/>
      <c r="BK4" s="174"/>
      <c r="BL4" s="111"/>
      <c r="BM4" s="111"/>
      <c r="BN4" s="276"/>
      <c r="BO4" s="111"/>
      <c r="BP4" s="111"/>
      <c r="BQ4" s="111"/>
      <c r="BR4" s="111"/>
      <c r="BS4" s="111"/>
      <c r="BT4" s="111"/>
      <c r="BU4" s="111"/>
      <c r="BV4" s="111"/>
      <c r="BW4" s="111"/>
      <c r="BX4" s="111"/>
    </row>
    <row r="5" spans="2:76" ht="13.5" customHeight="1" x14ac:dyDescent="0.3">
      <c r="B5" s="348"/>
      <c r="C5" s="350" t="s">
        <v>2228</v>
      </c>
      <c r="D5" s="110" t="s">
        <v>3812</v>
      </c>
      <c r="E5" s="111">
        <v>50</v>
      </c>
      <c r="F5" s="111">
        <v>50</v>
      </c>
      <c r="G5" s="111">
        <v>50</v>
      </c>
      <c r="H5" s="111">
        <v>77875.78</v>
      </c>
      <c r="I5" s="111">
        <v>91326.14</v>
      </c>
      <c r="J5" s="111">
        <v>243007.75</v>
      </c>
      <c r="K5" s="111">
        <v>50</v>
      </c>
      <c r="L5" s="111">
        <v>50</v>
      </c>
      <c r="M5" s="111">
        <v>50</v>
      </c>
      <c r="N5" s="111">
        <v>50</v>
      </c>
      <c r="O5" s="111">
        <v>38035.85</v>
      </c>
      <c r="P5" s="285">
        <v>50</v>
      </c>
      <c r="Q5" s="280">
        <v>0</v>
      </c>
      <c r="R5" s="111">
        <v>50</v>
      </c>
      <c r="S5" s="111">
        <v>50</v>
      </c>
      <c r="T5" s="111">
        <v>5868.53</v>
      </c>
      <c r="U5" s="111">
        <v>118095.1</v>
      </c>
      <c r="V5" s="111">
        <v>32406.81</v>
      </c>
      <c r="W5" s="323">
        <v>53693.26</v>
      </c>
      <c r="X5" s="111">
        <v>9266.33</v>
      </c>
      <c r="Y5" s="111">
        <v>12665.76</v>
      </c>
      <c r="Z5" s="111">
        <v>0</v>
      </c>
      <c r="AA5" s="111">
        <v>0</v>
      </c>
      <c r="AB5" s="276">
        <v>0</v>
      </c>
      <c r="AC5" s="280">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76"/>
      <c r="AZ5" s="111"/>
      <c r="BA5" s="111"/>
      <c r="BB5" s="276"/>
      <c r="BC5" s="111"/>
      <c r="BD5" s="111"/>
      <c r="BE5" s="111"/>
      <c r="BF5" s="111"/>
      <c r="BG5" s="111"/>
      <c r="BH5" s="111"/>
      <c r="BI5" s="111"/>
      <c r="BJ5" s="111"/>
      <c r="BK5" s="111"/>
      <c r="BL5" s="111"/>
      <c r="BM5" s="111"/>
      <c r="BN5" s="276"/>
      <c r="BO5" s="111"/>
      <c r="BP5" s="111"/>
      <c r="BQ5" s="111"/>
      <c r="BR5" s="111"/>
      <c r="BS5" s="111"/>
      <c r="BT5" s="111"/>
      <c r="BU5" s="111"/>
      <c r="BV5" s="111"/>
      <c r="BW5" s="111"/>
      <c r="BX5" s="111"/>
    </row>
    <row r="6" spans="2:76" ht="13.5" customHeight="1" x14ac:dyDescent="0.3">
      <c r="B6" s="348"/>
      <c r="C6" s="350"/>
      <c r="D6" s="110" t="s">
        <v>3813</v>
      </c>
      <c r="E6" s="111">
        <v>50</v>
      </c>
      <c r="F6" s="111">
        <v>50</v>
      </c>
      <c r="G6" s="111">
        <v>77875.78</v>
      </c>
      <c r="H6" s="111">
        <v>91326.14</v>
      </c>
      <c r="I6" s="111">
        <v>243007.75</v>
      </c>
      <c r="J6" s="111">
        <v>50</v>
      </c>
      <c r="K6" s="111">
        <v>50</v>
      </c>
      <c r="L6" s="111">
        <v>50</v>
      </c>
      <c r="M6" s="111">
        <v>50</v>
      </c>
      <c r="N6" s="111">
        <v>38035.85</v>
      </c>
      <c r="O6" s="111">
        <v>50</v>
      </c>
      <c r="P6" s="285">
        <v>0</v>
      </c>
      <c r="Q6" s="280">
        <v>50</v>
      </c>
      <c r="R6" s="111">
        <v>50</v>
      </c>
      <c r="S6" s="111">
        <v>5868.53</v>
      </c>
      <c r="T6" s="111">
        <v>118095.1</v>
      </c>
      <c r="U6" s="111">
        <v>32406.81</v>
      </c>
      <c r="V6" s="323">
        <v>53693.26</v>
      </c>
      <c r="W6" s="111">
        <v>9266.33</v>
      </c>
      <c r="X6" s="111">
        <v>12665.76</v>
      </c>
      <c r="Y6" s="111">
        <v>0</v>
      </c>
      <c r="Z6" s="111">
        <v>0</v>
      </c>
      <c r="AA6" s="111">
        <v>0</v>
      </c>
      <c r="AB6" s="276">
        <v>0</v>
      </c>
      <c r="AC6" s="280">
        <v>0</v>
      </c>
      <c r="AD6" s="111">
        <v>0</v>
      </c>
      <c r="AE6" s="111">
        <v>0</v>
      </c>
      <c r="AF6" s="312">
        <v>499177.1</v>
      </c>
      <c r="AG6" s="111">
        <v>0</v>
      </c>
      <c r="AH6" s="111">
        <v>0</v>
      </c>
      <c r="AI6" s="111">
        <v>0</v>
      </c>
      <c r="AJ6" s="111">
        <v>0</v>
      </c>
      <c r="AK6" s="111">
        <v>9866.39</v>
      </c>
      <c r="AL6" s="111">
        <v>34702.74</v>
      </c>
      <c r="AM6" s="111">
        <v>499539.88</v>
      </c>
      <c r="AN6" s="289">
        <v>0</v>
      </c>
      <c r="AO6" s="111" t="s">
        <v>4453</v>
      </c>
      <c r="AP6" s="111">
        <v>35.880000000000003</v>
      </c>
      <c r="AQ6" s="111"/>
      <c r="AR6" s="111"/>
      <c r="AS6" s="111"/>
      <c r="AT6" s="111"/>
      <c r="AU6" s="111"/>
      <c r="AV6" s="111"/>
      <c r="AW6" s="111"/>
      <c r="AX6" s="111"/>
      <c r="AY6" s="276"/>
      <c r="AZ6" s="111"/>
      <c r="BA6" s="111"/>
      <c r="BB6" s="276"/>
      <c r="BC6" s="174"/>
      <c r="BD6" s="174"/>
      <c r="BE6" s="174"/>
      <c r="BF6" s="174"/>
      <c r="BG6" s="174"/>
      <c r="BH6" s="174"/>
      <c r="BI6" s="174"/>
      <c r="BJ6" s="174"/>
      <c r="BK6" s="174"/>
      <c r="BL6" s="111"/>
      <c r="BM6" s="111"/>
      <c r="BN6" s="276"/>
      <c r="BO6" s="111"/>
      <c r="BP6" s="111"/>
      <c r="BQ6" s="111"/>
      <c r="BR6" s="111"/>
      <c r="BS6" s="111"/>
      <c r="BT6" s="111"/>
      <c r="BU6" s="111"/>
      <c r="BV6" s="111"/>
      <c r="BW6" s="111"/>
      <c r="BX6" s="111"/>
    </row>
    <row r="7" spans="2:76" ht="13.5" customHeight="1" x14ac:dyDescent="0.3">
      <c r="B7" s="348"/>
      <c r="C7" s="350" t="s">
        <v>2339</v>
      </c>
      <c r="D7" s="110" t="s">
        <v>3812</v>
      </c>
      <c r="E7" s="111">
        <v>50</v>
      </c>
      <c r="F7" s="111">
        <v>24.7</v>
      </c>
      <c r="G7" s="111">
        <v>50</v>
      </c>
      <c r="H7" s="111">
        <v>50</v>
      </c>
      <c r="I7" s="111">
        <v>24.7</v>
      </c>
      <c r="J7" s="111">
        <v>50</v>
      </c>
      <c r="K7" s="111">
        <v>24.7</v>
      </c>
      <c r="L7" s="111">
        <v>24.7</v>
      </c>
      <c r="M7" s="111">
        <v>24.7</v>
      </c>
      <c r="N7" s="111">
        <v>24.7</v>
      </c>
      <c r="O7" s="111">
        <v>24.7</v>
      </c>
      <c r="P7" s="285">
        <v>24.7</v>
      </c>
      <c r="Q7" s="280">
        <v>24.7</v>
      </c>
      <c r="R7" s="111">
        <v>24.7</v>
      </c>
      <c r="S7" s="111">
        <v>24.7</v>
      </c>
      <c r="T7" s="111">
        <v>24.7</v>
      </c>
      <c r="U7" s="111">
        <v>24.7</v>
      </c>
      <c r="V7" s="111">
        <v>24.7</v>
      </c>
      <c r="W7" s="111">
        <v>24.7</v>
      </c>
      <c r="X7" s="111">
        <v>0</v>
      </c>
      <c r="Y7" s="111">
        <v>0</v>
      </c>
      <c r="Z7" s="111">
        <v>0</v>
      </c>
      <c r="AA7" s="111">
        <v>0</v>
      </c>
      <c r="AB7" s="276">
        <v>0</v>
      </c>
      <c r="AC7" s="280">
        <v>0</v>
      </c>
      <c r="AD7" s="111">
        <v>0</v>
      </c>
      <c r="AE7" s="111">
        <v>0</v>
      </c>
      <c r="AF7" s="111">
        <v>0</v>
      </c>
      <c r="AG7" s="111">
        <v>0</v>
      </c>
      <c r="AH7" s="111">
        <v>0</v>
      </c>
      <c r="AI7" s="111">
        <v>0</v>
      </c>
      <c r="AJ7" s="111">
        <v>0</v>
      </c>
      <c r="AK7" s="111">
        <v>0</v>
      </c>
      <c r="AL7" s="111">
        <v>0</v>
      </c>
      <c r="AM7" s="111">
        <v>0</v>
      </c>
      <c r="AN7" s="289">
        <v>0</v>
      </c>
      <c r="AO7" s="111"/>
      <c r="AP7" s="111"/>
      <c r="AQ7" s="111"/>
      <c r="AR7" s="111"/>
      <c r="AS7" s="111"/>
      <c r="AT7" s="111"/>
      <c r="AU7" s="111"/>
      <c r="AV7" s="111"/>
      <c r="AW7" s="111"/>
      <c r="AX7" s="111"/>
      <c r="AY7" s="276"/>
      <c r="AZ7" s="111"/>
      <c r="BA7" s="111"/>
      <c r="BB7" s="276"/>
      <c r="BC7" s="111"/>
      <c r="BD7" s="111"/>
      <c r="BE7" s="111"/>
      <c r="BF7" s="111"/>
      <c r="BG7" s="111"/>
      <c r="BH7" s="111"/>
      <c r="BI7" s="111"/>
      <c r="BJ7" s="111"/>
      <c r="BK7" s="111"/>
      <c r="BL7" s="111"/>
      <c r="BM7" s="111"/>
      <c r="BN7" s="276"/>
      <c r="BO7" s="111"/>
      <c r="BP7" s="111"/>
      <c r="BQ7" s="111"/>
      <c r="BR7" s="111"/>
      <c r="BS7" s="111"/>
      <c r="BT7" s="111"/>
      <c r="BU7" s="111"/>
      <c r="BV7" s="111"/>
      <c r="BW7" s="111"/>
      <c r="BX7" s="111"/>
    </row>
    <row r="8" spans="2:76" ht="13.5" customHeight="1" x14ac:dyDescent="0.3">
      <c r="B8" s="349"/>
      <c r="C8" s="350"/>
      <c r="D8" s="110" t="s">
        <v>3813</v>
      </c>
      <c r="E8" s="111">
        <v>24.7</v>
      </c>
      <c r="F8" s="111">
        <v>50</v>
      </c>
      <c r="G8" s="111">
        <v>50</v>
      </c>
      <c r="H8" s="111">
        <v>24.7</v>
      </c>
      <c r="I8" s="111">
        <v>50</v>
      </c>
      <c r="J8" s="111">
        <v>24.7</v>
      </c>
      <c r="K8" s="111">
        <v>24.7</v>
      </c>
      <c r="L8" s="111">
        <v>24.7</v>
      </c>
      <c r="M8" s="111">
        <v>24.7</v>
      </c>
      <c r="N8" s="111">
        <v>24.7</v>
      </c>
      <c r="O8" s="111">
        <v>24.7</v>
      </c>
      <c r="P8" s="285">
        <v>24.7</v>
      </c>
      <c r="Q8" s="280">
        <v>24.7</v>
      </c>
      <c r="R8" s="111">
        <v>24.7</v>
      </c>
      <c r="S8" s="111">
        <v>24.7</v>
      </c>
      <c r="T8" s="111">
        <v>24.7</v>
      </c>
      <c r="U8" s="111">
        <v>24.7</v>
      </c>
      <c r="V8" s="111">
        <v>24.7</v>
      </c>
      <c r="W8" s="111">
        <v>0</v>
      </c>
      <c r="X8" s="111">
        <v>0</v>
      </c>
      <c r="Y8" s="111">
        <v>0</v>
      </c>
      <c r="Z8" s="111">
        <v>0</v>
      </c>
      <c r="AA8" s="111">
        <v>0</v>
      </c>
      <c r="AB8" s="276">
        <v>0</v>
      </c>
      <c r="AC8" s="280">
        <v>0</v>
      </c>
      <c r="AD8" s="111">
        <v>0</v>
      </c>
      <c r="AE8" s="111">
        <v>0</v>
      </c>
      <c r="AF8" s="312">
        <v>0</v>
      </c>
      <c r="AG8" s="111">
        <v>0</v>
      </c>
      <c r="AH8" s="111">
        <v>0</v>
      </c>
      <c r="AI8" s="111">
        <v>0</v>
      </c>
      <c r="AJ8" s="111">
        <v>0</v>
      </c>
      <c r="AK8" s="111">
        <v>0</v>
      </c>
      <c r="AL8" s="111">
        <v>0</v>
      </c>
      <c r="AM8" s="111">
        <v>0</v>
      </c>
      <c r="AN8" s="289">
        <v>0</v>
      </c>
      <c r="AO8" s="111" t="s">
        <v>4453</v>
      </c>
      <c r="AP8" s="111" t="s">
        <v>4452</v>
      </c>
      <c r="AQ8" s="111"/>
      <c r="AR8" s="111"/>
      <c r="AS8" s="111"/>
      <c r="AT8" s="111"/>
      <c r="AU8" s="111"/>
      <c r="AV8" s="111"/>
      <c r="AW8" s="111"/>
      <c r="AX8" s="111"/>
      <c r="AY8" s="276"/>
      <c r="AZ8" s="111"/>
      <c r="BA8" s="111"/>
      <c r="BB8" s="276"/>
      <c r="BC8" s="111"/>
      <c r="BD8" s="111"/>
      <c r="BE8" s="111"/>
      <c r="BF8" s="111"/>
      <c r="BG8" s="111"/>
      <c r="BH8" s="111"/>
      <c r="BI8" s="111"/>
      <c r="BJ8" s="111"/>
      <c r="BK8" s="111"/>
      <c r="BL8" s="111"/>
      <c r="BM8" s="111"/>
      <c r="BN8" s="276"/>
      <c r="BO8" s="111"/>
      <c r="BP8" s="111"/>
      <c r="BQ8" s="111"/>
      <c r="BR8" s="111"/>
      <c r="BS8" s="111"/>
      <c r="BT8" s="111"/>
      <c r="BU8" s="111"/>
      <c r="BV8" s="111"/>
      <c r="BW8" s="111"/>
      <c r="BX8" s="111"/>
    </row>
    <row r="9" spans="2:76" x14ac:dyDescent="0.3">
      <c r="B9" s="175"/>
      <c r="C9" s="171" t="s">
        <v>3815</v>
      </c>
      <c r="D9" s="107"/>
      <c r="E9" s="293">
        <f t="shared" ref="E9:AJ9" si="4">SUM(E3,E5,E7)</f>
        <v>150</v>
      </c>
      <c r="F9" s="293">
        <f t="shared" si="4"/>
        <v>99.4</v>
      </c>
      <c r="G9" s="293">
        <f t="shared" si="4"/>
        <v>391.51</v>
      </c>
      <c r="H9" s="293">
        <f t="shared" si="4"/>
        <v>277700.23</v>
      </c>
      <c r="I9" s="293">
        <f t="shared" si="4"/>
        <v>102781.48</v>
      </c>
      <c r="J9" s="293">
        <f t="shared" si="4"/>
        <v>243273.36</v>
      </c>
      <c r="K9" s="293">
        <f t="shared" si="4"/>
        <v>265.01</v>
      </c>
      <c r="L9" s="293">
        <f t="shared" si="4"/>
        <v>239.70999999999998</v>
      </c>
      <c r="M9" s="293">
        <f t="shared" si="4"/>
        <v>99.4</v>
      </c>
      <c r="N9" s="293">
        <f t="shared" si="4"/>
        <v>75.75</v>
      </c>
      <c r="O9" s="293">
        <f t="shared" si="4"/>
        <v>49523.63</v>
      </c>
      <c r="P9" s="294">
        <f t="shared" si="4"/>
        <v>288.57</v>
      </c>
      <c r="Q9" s="295">
        <f t="shared" si="4"/>
        <v>24.7</v>
      </c>
      <c r="R9" s="293">
        <f t="shared" si="4"/>
        <v>391943.38</v>
      </c>
      <c r="S9" s="293">
        <f t="shared" si="4"/>
        <v>318248.12</v>
      </c>
      <c r="T9" s="293">
        <f t="shared" si="4"/>
        <v>586083.18999999994</v>
      </c>
      <c r="U9" s="293">
        <f t="shared" si="4"/>
        <v>165814.28000000003</v>
      </c>
      <c r="V9" s="293">
        <f t="shared" si="4"/>
        <v>34855.99</v>
      </c>
      <c r="W9" s="293">
        <f t="shared" si="4"/>
        <v>63845.59</v>
      </c>
      <c r="X9" s="293">
        <f t="shared" si="4"/>
        <v>9668.08</v>
      </c>
      <c r="Y9" s="293">
        <f t="shared" si="4"/>
        <v>12974.93</v>
      </c>
      <c r="Z9" s="293">
        <f t="shared" si="4"/>
        <v>291655.92</v>
      </c>
      <c r="AA9" s="293">
        <f t="shared" si="4"/>
        <v>0</v>
      </c>
      <c r="AB9" s="296">
        <f t="shared" si="4"/>
        <v>822173.01</v>
      </c>
      <c r="AC9" s="295">
        <f t="shared" si="4"/>
        <v>2806425.85</v>
      </c>
      <c r="AD9" s="293">
        <f t="shared" si="4"/>
        <v>0</v>
      </c>
      <c r="AE9" s="293">
        <f t="shared" si="4"/>
        <v>0</v>
      </c>
      <c r="AF9" s="293">
        <f t="shared" si="4"/>
        <v>0</v>
      </c>
      <c r="AG9" s="293">
        <f t="shared" si="4"/>
        <v>499177.1</v>
      </c>
      <c r="AH9" s="293">
        <f t="shared" si="4"/>
        <v>0</v>
      </c>
      <c r="AI9" s="293">
        <f t="shared" si="4"/>
        <v>0</v>
      </c>
      <c r="AJ9" s="293">
        <f t="shared" si="4"/>
        <v>0</v>
      </c>
      <c r="AK9" s="293">
        <f t="shared" ref="AK9:BP9" si="5">SUM(AK3,AK5,AK7)</f>
        <v>0</v>
      </c>
      <c r="AL9" s="293">
        <f t="shared" si="5"/>
        <v>309866.39</v>
      </c>
      <c r="AM9" s="293">
        <f t="shared" si="5"/>
        <v>34702.74</v>
      </c>
      <c r="AN9" s="297">
        <f t="shared" si="5"/>
        <v>500824.54</v>
      </c>
      <c r="AO9" s="293">
        <f t="shared" si="5"/>
        <v>0.94</v>
      </c>
      <c r="AP9" s="293">
        <f t="shared" si="5"/>
        <v>59393.04</v>
      </c>
      <c r="AQ9" s="293">
        <f t="shared" si="5"/>
        <v>0</v>
      </c>
      <c r="AR9" s="293">
        <f t="shared" si="5"/>
        <v>0</v>
      </c>
      <c r="AS9" s="293">
        <f t="shared" si="5"/>
        <v>0</v>
      </c>
      <c r="AT9" s="293">
        <f t="shared" si="5"/>
        <v>0</v>
      </c>
      <c r="AU9" s="293">
        <f t="shared" si="5"/>
        <v>0</v>
      </c>
      <c r="AV9" s="293">
        <f t="shared" si="5"/>
        <v>0</v>
      </c>
      <c r="AW9" s="293">
        <f t="shared" si="5"/>
        <v>0</v>
      </c>
      <c r="AX9" s="293">
        <f t="shared" si="5"/>
        <v>0</v>
      </c>
      <c r="AY9" s="296">
        <f t="shared" si="5"/>
        <v>0</v>
      </c>
      <c r="AZ9" s="293">
        <f t="shared" si="5"/>
        <v>0</v>
      </c>
      <c r="BA9" s="293">
        <f t="shared" si="5"/>
        <v>0</v>
      </c>
      <c r="BB9" s="296">
        <f t="shared" si="5"/>
        <v>0</v>
      </c>
      <c r="BC9" s="293">
        <f t="shared" si="5"/>
        <v>0</v>
      </c>
      <c r="BD9" s="293">
        <f t="shared" si="5"/>
        <v>0</v>
      </c>
      <c r="BE9" s="293">
        <f t="shared" si="5"/>
        <v>0</v>
      </c>
      <c r="BF9" s="293">
        <f t="shared" si="5"/>
        <v>0</v>
      </c>
      <c r="BG9" s="293">
        <f t="shared" si="5"/>
        <v>0</v>
      </c>
      <c r="BH9" s="293">
        <f t="shared" si="5"/>
        <v>0</v>
      </c>
      <c r="BI9" s="293">
        <f t="shared" si="5"/>
        <v>0</v>
      </c>
      <c r="BJ9" s="293">
        <f t="shared" si="5"/>
        <v>0</v>
      </c>
      <c r="BK9" s="293">
        <f t="shared" si="5"/>
        <v>0</v>
      </c>
      <c r="BL9" s="293">
        <f t="shared" si="5"/>
        <v>0</v>
      </c>
      <c r="BM9" s="293">
        <f t="shared" si="5"/>
        <v>0</v>
      </c>
      <c r="BN9" s="296">
        <f t="shared" si="5"/>
        <v>0</v>
      </c>
      <c r="BO9" s="293">
        <f t="shared" si="5"/>
        <v>0</v>
      </c>
      <c r="BP9" s="293">
        <f t="shared" si="5"/>
        <v>0</v>
      </c>
      <c r="BQ9" s="293">
        <f t="shared" ref="BQ9:BX9" si="6">SUM(BQ3,BQ5,BQ7)</f>
        <v>0</v>
      </c>
      <c r="BR9" s="293">
        <f t="shared" si="6"/>
        <v>0</v>
      </c>
      <c r="BS9" s="293">
        <f t="shared" si="6"/>
        <v>0</v>
      </c>
      <c r="BT9" s="293">
        <f t="shared" si="6"/>
        <v>0</v>
      </c>
      <c r="BU9" s="293">
        <f t="shared" si="6"/>
        <v>0</v>
      </c>
      <c r="BV9" s="293">
        <f t="shared" si="6"/>
        <v>0</v>
      </c>
      <c r="BW9" s="293">
        <f t="shared" si="6"/>
        <v>0</v>
      </c>
      <c r="BX9" s="293">
        <f t="shared" si="6"/>
        <v>0</v>
      </c>
    </row>
    <row r="10" spans="2:76" x14ac:dyDescent="0.3">
      <c r="B10" s="175"/>
      <c r="C10" s="171" t="s">
        <v>3816</v>
      </c>
      <c r="D10" s="107"/>
      <c r="E10" s="293">
        <f t="shared" ref="E10:AJ10" si="7">SUM(E4,E6,E8)</f>
        <v>99.4</v>
      </c>
      <c r="F10" s="293">
        <f t="shared" si="7"/>
        <v>391.51</v>
      </c>
      <c r="G10" s="293">
        <f t="shared" si="7"/>
        <v>277700.23</v>
      </c>
      <c r="H10" s="293">
        <f t="shared" si="7"/>
        <v>102781.48</v>
      </c>
      <c r="I10" s="293">
        <f t="shared" si="7"/>
        <v>243273.36</v>
      </c>
      <c r="J10" s="293">
        <f t="shared" si="7"/>
        <v>265.01</v>
      </c>
      <c r="K10" s="293">
        <f t="shared" si="7"/>
        <v>239.70999999999998</v>
      </c>
      <c r="L10" s="293">
        <f t="shared" si="7"/>
        <v>99.4</v>
      </c>
      <c r="M10" s="293">
        <f t="shared" si="7"/>
        <v>75.75</v>
      </c>
      <c r="N10" s="293">
        <f t="shared" si="7"/>
        <v>49523.63</v>
      </c>
      <c r="O10" s="293">
        <f t="shared" si="7"/>
        <v>288.57</v>
      </c>
      <c r="P10" s="294">
        <f t="shared" si="7"/>
        <v>24.7</v>
      </c>
      <c r="Q10" s="295">
        <f t="shared" si="7"/>
        <v>391943.38</v>
      </c>
      <c r="R10" s="293">
        <f t="shared" si="7"/>
        <v>318248.12</v>
      </c>
      <c r="S10" s="293">
        <f t="shared" si="7"/>
        <v>586083.18999999994</v>
      </c>
      <c r="T10" s="293">
        <f t="shared" si="7"/>
        <v>165814.28000000003</v>
      </c>
      <c r="U10" s="293">
        <f t="shared" si="7"/>
        <v>34855.99</v>
      </c>
      <c r="V10" s="293">
        <f t="shared" si="7"/>
        <v>63845.59</v>
      </c>
      <c r="W10" s="293">
        <f t="shared" si="7"/>
        <v>9668.08</v>
      </c>
      <c r="X10" s="293">
        <f t="shared" si="7"/>
        <v>12974.93</v>
      </c>
      <c r="Y10" s="293">
        <f t="shared" si="7"/>
        <v>291655.92</v>
      </c>
      <c r="Z10" s="293">
        <f t="shared" si="7"/>
        <v>0</v>
      </c>
      <c r="AA10" s="293">
        <f t="shared" si="7"/>
        <v>822173.01</v>
      </c>
      <c r="AB10" s="296">
        <f t="shared" si="7"/>
        <v>2806425.85</v>
      </c>
      <c r="AC10" s="295">
        <f t="shared" si="7"/>
        <v>0</v>
      </c>
      <c r="AD10" s="293">
        <f t="shared" si="7"/>
        <v>0</v>
      </c>
      <c r="AE10" s="293">
        <f t="shared" si="7"/>
        <v>0</v>
      </c>
      <c r="AF10" s="293">
        <f t="shared" si="7"/>
        <v>499177.1</v>
      </c>
      <c r="AG10" s="293">
        <f t="shared" si="7"/>
        <v>0</v>
      </c>
      <c r="AH10" s="293">
        <f t="shared" si="7"/>
        <v>0</v>
      </c>
      <c r="AI10" s="293">
        <f t="shared" si="7"/>
        <v>0</v>
      </c>
      <c r="AJ10" s="293">
        <f t="shared" si="7"/>
        <v>0</v>
      </c>
      <c r="AK10" s="293">
        <f t="shared" ref="AK10:BP10" si="8">SUM(AK4,AK6,AK8)</f>
        <v>309866.39</v>
      </c>
      <c r="AL10" s="293">
        <f t="shared" si="8"/>
        <v>34702.74</v>
      </c>
      <c r="AM10" s="293">
        <f t="shared" si="8"/>
        <v>500824.54</v>
      </c>
      <c r="AN10" s="293">
        <f t="shared" si="8"/>
        <v>0.94</v>
      </c>
      <c r="AO10" s="293">
        <f t="shared" si="8"/>
        <v>59393.04</v>
      </c>
      <c r="AP10" s="293">
        <f t="shared" si="8"/>
        <v>35.880000000000003</v>
      </c>
      <c r="AQ10" s="293">
        <f t="shared" si="8"/>
        <v>0</v>
      </c>
      <c r="AR10" s="293">
        <f t="shared" si="8"/>
        <v>0</v>
      </c>
      <c r="AS10" s="293">
        <f t="shared" si="8"/>
        <v>0</v>
      </c>
      <c r="AT10" s="293">
        <f t="shared" si="8"/>
        <v>0</v>
      </c>
      <c r="AU10" s="293">
        <f t="shared" si="8"/>
        <v>0</v>
      </c>
      <c r="AV10" s="293">
        <f t="shared" si="8"/>
        <v>0</v>
      </c>
      <c r="AW10" s="293">
        <f t="shared" si="8"/>
        <v>0</v>
      </c>
      <c r="AX10" s="293">
        <f t="shared" si="8"/>
        <v>0</v>
      </c>
      <c r="AY10" s="296">
        <f t="shared" si="8"/>
        <v>0</v>
      </c>
      <c r="AZ10" s="293">
        <f t="shared" si="8"/>
        <v>0</v>
      </c>
      <c r="BA10" s="293">
        <f t="shared" si="8"/>
        <v>0</v>
      </c>
      <c r="BB10" s="296">
        <f t="shared" si="8"/>
        <v>0</v>
      </c>
      <c r="BC10" s="293">
        <f t="shared" si="8"/>
        <v>0</v>
      </c>
      <c r="BD10" s="293">
        <f t="shared" si="8"/>
        <v>0</v>
      </c>
      <c r="BE10" s="293">
        <f t="shared" si="8"/>
        <v>0</v>
      </c>
      <c r="BF10" s="293">
        <f t="shared" si="8"/>
        <v>0</v>
      </c>
      <c r="BG10" s="293">
        <f t="shared" si="8"/>
        <v>0</v>
      </c>
      <c r="BH10" s="293">
        <f t="shared" si="8"/>
        <v>0</v>
      </c>
      <c r="BI10" s="293">
        <f t="shared" si="8"/>
        <v>0</v>
      </c>
      <c r="BJ10" s="293">
        <f t="shared" si="8"/>
        <v>0</v>
      </c>
      <c r="BK10" s="293">
        <f t="shared" si="8"/>
        <v>0</v>
      </c>
      <c r="BL10" s="293">
        <f t="shared" si="8"/>
        <v>0</v>
      </c>
      <c r="BM10" s="293">
        <f t="shared" si="8"/>
        <v>0</v>
      </c>
      <c r="BN10" s="296">
        <f t="shared" si="8"/>
        <v>0</v>
      </c>
      <c r="BO10" s="293">
        <f t="shared" si="8"/>
        <v>0</v>
      </c>
      <c r="BP10" s="293">
        <f t="shared" si="8"/>
        <v>0</v>
      </c>
      <c r="BQ10" s="293">
        <f t="shared" ref="BQ10:BX10" si="9">SUM(BQ4,BQ6,BQ8)</f>
        <v>0</v>
      </c>
      <c r="BR10" s="293">
        <f t="shared" si="9"/>
        <v>0</v>
      </c>
      <c r="BS10" s="293">
        <f t="shared" si="9"/>
        <v>0</v>
      </c>
      <c r="BT10" s="293">
        <f t="shared" si="9"/>
        <v>0</v>
      </c>
      <c r="BU10" s="293">
        <f t="shared" si="9"/>
        <v>0</v>
      </c>
      <c r="BV10" s="293">
        <f t="shared" si="9"/>
        <v>0</v>
      </c>
      <c r="BW10" s="293">
        <f t="shared" si="9"/>
        <v>0</v>
      </c>
      <c r="BX10" s="293">
        <f t="shared" si="9"/>
        <v>0</v>
      </c>
    </row>
    <row r="11" spans="2:76" x14ac:dyDescent="0.3">
      <c r="P11" s="256"/>
      <c r="Q11" s="281"/>
      <c r="AC11" s="281"/>
    </row>
    <row r="12" spans="2:76" x14ac:dyDescent="0.3">
      <c r="B12" s="171" t="s">
        <v>3809</v>
      </c>
      <c r="C12" s="171" t="s">
        <v>4454</v>
      </c>
      <c r="D12" s="171" t="s">
        <v>3810</v>
      </c>
      <c r="E12" s="172">
        <v>42370</v>
      </c>
      <c r="F12" s="172">
        <v>42401</v>
      </c>
      <c r="G12" s="172">
        <v>42430</v>
      </c>
      <c r="H12" s="172">
        <v>42461</v>
      </c>
      <c r="I12" s="172">
        <v>42491</v>
      </c>
      <c r="J12" s="172">
        <v>42522</v>
      </c>
      <c r="K12" s="172">
        <v>42552</v>
      </c>
      <c r="L12" s="172">
        <v>42583</v>
      </c>
      <c r="M12" s="172">
        <v>42614</v>
      </c>
      <c r="N12" s="172">
        <v>42644</v>
      </c>
      <c r="O12" s="172">
        <v>42675</v>
      </c>
      <c r="P12" s="286">
        <v>42705</v>
      </c>
      <c r="Q12" s="282">
        <v>42736</v>
      </c>
      <c r="R12" s="172">
        <v>42767</v>
      </c>
      <c r="S12" s="172">
        <v>42795</v>
      </c>
      <c r="T12" s="172">
        <v>42826</v>
      </c>
      <c r="U12" s="172">
        <v>42856</v>
      </c>
      <c r="V12" s="172">
        <v>42887</v>
      </c>
      <c r="W12" s="172">
        <v>42917</v>
      </c>
      <c r="X12" s="172">
        <v>42948</v>
      </c>
      <c r="Y12" s="172">
        <v>42979</v>
      </c>
      <c r="Z12" s="172">
        <v>43009</v>
      </c>
      <c r="AA12" s="172">
        <v>43040</v>
      </c>
      <c r="AB12" s="277">
        <v>43070</v>
      </c>
      <c r="AC12" s="282">
        <v>43101</v>
      </c>
      <c r="AD12" s="172">
        <v>43132</v>
      </c>
      <c r="AE12" s="172">
        <v>43160</v>
      </c>
      <c r="AF12" s="172">
        <v>43191</v>
      </c>
      <c r="AG12" s="172">
        <v>43221</v>
      </c>
      <c r="AH12" s="172">
        <v>43252</v>
      </c>
      <c r="AI12" s="172">
        <v>43282</v>
      </c>
      <c r="AJ12" s="172">
        <v>43313</v>
      </c>
      <c r="AK12" s="172">
        <v>43344</v>
      </c>
      <c r="AL12" s="172">
        <v>43374</v>
      </c>
      <c r="AM12" s="172">
        <v>43405</v>
      </c>
      <c r="AN12" s="290">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75">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51" t="s">
        <v>3811</v>
      </c>
      <c r="C13" s="352" t="s">
        <v>2240</v>
      </c>
      <c r="D13" s="173" t="s">
        <v>3812</v>
      </c>
      <c r="E13" s="174">
        <v>234.09</v>
      </c>
      <c r="F13" s="174">
        <v>236.49</v>
      </c>
      <c r="G13" s="174">
        <v>238.77</v>
      </c>
      <c r="H13" s="174">
        <v>241.44</v>
      </c>
      <c r="I13" s="174">
        <v>243.92</v>
      </c>
      <c r="J13" s="174">
        <v>244.28</v>
      </c>
      <c r="K13" s="174">
        <v>247.03</v>
      </c>
      <c r="L13" s="174">
        <v>249.7</v>
      </c>
      <c r="M13" s="174">
        <v>369.21</v>
      </c>
      <c r="N13" s="174">
        <v>0</v>
      </c>
      <c r="O13" s="174">
        <v>0</v>
      </c>
      <c r="P13" s="287">
        <v>89256.69</v>
      </c>
      <c r="Q13" s="283">
        <v>1004414.44</v>
      </c>
      <c r="R13" s="174">
        <v>280838.82</v>
      </c>
      <c r="S13" s="174">
        <v>235582.9</v>
      </c>
      <c r="T13" s="174">
        <v>237987.16</v>
      </c>
      <c r="U13" s="174">
        <v>239807.32</v>
      </c>
      <c r="V13" s="174">
        <v>1753790.91</v>
      </c>
      <c r="W13" s="174">
        <v>1775937.29</v>
      </c>
      <c r="X13" s="174">
        <v>2536629.89</v>
      </c>
      <c r="Y13" s="174">
        <v>2037484</v>
      </c>
      <c r="Z13" s="174">
        <v>1462052.09</v>
      </c>
      <c r="AA13" s="174">
        <v>1661314.99</v>
      </c>
      <c r="AB13" s="278">
        <v>1346799.34</v>
      </c>
      <c r="AC13" s="283">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 si="12">AO20</f>
        <v>90281.4</v>
      </c>
      <c r="AQ13" s="111"/>
      <c r="AR13" s="111"/>
      <c r="AS13" s="111"/>
      <c r="AT13" s="111"/>
      <c r="AU13" s="111"/>
      <c r="AV13" s="111"/>
      <c r="AW13" s="111"/>
      <c r="AX13" s="111"/>
      <c r="AY13" s="276"/>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51"/>
      <c r="C14" s="352"/>
      <c r="D14" s="173" t="s">
        <v>3813</v>
      </c>
      <c r="E14" s="174">
        <v>236.49</v>
      </c>
      <c r="F14" s="174">
        <v>238.77</v>
      </c>
      <c r="G14" s="174">
        <v>241.44</v>
      </c>
      <c r="H14" s="174">
        <v>243.92</v>
      </c>
      <c r="I14" s="174">
        <v>244.28</v>
      </c>
      <c r="J14" s="174">
        <v>247.03</v>
      </c>
      <c r="K14" s="174">
        <v>249.7</v>
      </c>
      <c r="L14" s="174">
        <v>369.21</v>
      </c>
      <c r="M14" s="174">
        <v>0</v>
      </c>
      <c r="N14" s="174">
        <v>0</v>
      </c>
      <c r="O14" s="174">
        <v>89256.69</v>
      </c>
      <c r="P14" s="287">
        <v>1004414.44</v>
      </c>
      <c r="Q14" s="283">
        <v>280838.82</v>
      </c>
      <c r="R14" s="174">
        <v>235582.9</v>
      </c>
      <c r="S14" s="174">
        <v>237987.16</v>
      </c>
      <c r="T14" s="174">
        <v>239807.32</v>
      </c>
      <c r="U14" s="174">
        <v>1753790.91</v>
      </c>
      <c r="V14" s="174">
        <v>1775937.29</v>
      </c>
      <c r="W14" s="174">
        <v>2536629.89</v>
      </c>
      <c r="X14" s="174">
        <v>2037484</v>
      </c>
      <c r="Y14" s="174">
        <v>1462052.09</v>
      </c>
      <c r="Z14" s="174">
        <v>1661314.99</v>
      </c>
      <c r="AA14" s="174">
        <v>1346799.34</v>
      </c>
      <c r="AB14" s="278">
        <v>6030177.0800000001</v>
      </c>
      <c r="AC14" s="283">
        <v>8210959.9500000002</v>
      </c>
      <c r="AD14" s="174">
        <v>5593571.7199999997</v>
      </c>
      <c r="AE14" s="174">
        <v>6057789.1799999997</v>
      </c>
      <c r="AF14" s="313">
        <v>3140559.02</v>
      </c>
      <c r="AG14" s="174">
        <v>0.01</v>
      </c>
      <c r="AH14" s="174">
        <v>21.69</v>
      </c>
      <c r="AI14" s="174">
        <v>2.13</v>
      </c>
      <c r="AJ14" s="174">
        <v>0</v>
      </c>
      <c r="AK14" s="174">
        <v>0</v>
      </c>
      <c r="AL14" s="174">
        <v>0</v>
      </c>
      <c r="AM14" s="174">
        <v>790000</v>
      </c>
      <c r="AN14" s="289">
        <v>0</v>
      </c>
      <c r="AO14" s="111"/>
      <c r="AP14" s="111" t="s">
        <v>4453</v>
      </c>
      <c r="AQ14" s="111"/>
      <c r="AR14" s="111"/>
      <c r="AS14" s="111"/>
      <c r="AT14" s="111"/>
      <c r="AU14" s="111"/>
      <c r="AV14" s="111"/>
      <c r="AW14" s="111"/>
      <c r="AX14" s="111"/>
      <c r="AY14" s="276"/>
      <c r="AZ14" s="111"/>
      <c r="BA14" s="111"/>
      <c r="BB14" s="276"/>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51"/>
      <c r="C15" s="352"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287">
        <v>38505.839999999997</v>
      </c>
      <c r="Q15" s="283">
        <v>130325.09</v>
      </c>
      <c r="R15" s="174">
        <v>59000.04</v>
      </c>
      <c r="S15" s="174">
        <v>6254.15</v>
      </c>
      <c r="T15" s="174">
        <v>4624.76</v>
      </c>
      <c r="U15" s="174">
        <v>4660.13</v>
      </c>
      <c r="V15" s="174">
        <v>11302.12</v>
      </c>
      <c r="W15" s="174">
        <v>3942.87</v>
      </c>
      <c r="X15" s="174">
        <v>3020.92</v>
      </c>
      <c r="Y15" s="174">
        <v>3044.09</v>
      </c>
      <c r="Z15" s="174">
        <v>10131.17</v>
      </c>
      <c r="AA15" s="174">
        <v>8230.14</v>
      </c>
      <c r="AB15" s="278">
        <v>254062.06</v>
      </c>
      <c r="AC15" s="283">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78"/>
      <c r="AZ15" s="174"/>
      <c r="BA15" s="174"/>
      <c r="BB15" s="278"/>
      <c r="BC15" s="174"/>
      <c r="BD15" s="174"/>
      <c r="BE15" s="174"/>
      <c r="BF15" s="174"/>
      <c r="BG15" s="174"/>
      <c r="BH15" s="174"/>
      <c r="BI15" s="174"/>
      <c r="BJ15" s="174"/>
      <c r="BK15" s="174"/>
      <c r="BL15" s="174"/>
      <c r="BM15" s="174"/>
      <c r="BN15" s="278"/>
      <c r="BO15" s="174"/>
      <c r="BP15" s="174"/>
      <c r="BQ15" s="174"/>
      <c r="BR15" s="174"/>
      <c r="BS15" s="174"/>
      <c r="BT15" s="174"/>
      <c r="BU15" s="174"/>
      <c r="BV15" s="174"/>
      <c r="BW15" s="174"/>
      <c r="BX15" s="174"/>
    </row>
    <row r="16" spans="2:76" x14ac:dyDescent="0.3">
      <c r="B16" s="351"/>
      <c r="C16" s="352"/>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287">
        <v>130325.09</v>
      </c>
      <c r="Q16" s="283">
        <v>59000.04</v>
      </c>
      <c r="R16" s="174">
        <v>6254.15</v>
      </c>
      <c r="S16" s="174">
        <v>4624.76</v>
      </c>
      <c r="T16" s="174">
        <v>4660.13</v>
      </c>
      <c r="U16" s="174">
        <v>11302.12</v>
      </c>
      <c r="V16" s="174">
        <v>3942.87</v>
      </c>
      <c r="W16" s="174">
        <v>3020.92</v>
      </c>
      <c r="X16" s="174">
        <v>3044.09</v>
      </c>
      <c r="Y16" s="174">
        <v>10131.17</v>
      </c>
      <c r="Z16" s="174">
        <v>8230.14</v>
      </c>
      <c r="AA16" s="174">
        <v>254062.06</v>
      </c>
      <c r="AB16" s="278">
        <v>41309.019999999997</v>
      </c>
      <c r="AC16" s="283">
        <v>23979.08</v>
      </c>
      <c r="AD16" s="174">
        <v>828785.81</v>
      </c>
      <c r="AE16" s="174">
        <v>163936.26</v>
      </c>
      <c r="AF16" s="313">
        <v>1643239.66</v>
      </c>
      <c r="AG16" s="174">
        <v>5275488.46</v>
      </c>
      <c r="AH16" s="174">
        <v>4353709.72</v>
      </c>
      <c r="AI16" s="174">
        <v>3446684.55</v>
      </c>
      <c r="AJ16" s="174">
        <v>989599.57</v>
      </c>
      <c r="AK16" s="174">
        <v>185106.04</v>
      </c>
      <c r="AL16" s="174">
        <v>1028.6600000000001</v>
      </c>
      <c r="AM16" s="174">
        <v>220.91</v>
      </c>
      <c r="AN16" s="289">
        <v>1207.05</v>
      </c>
      <c r="AO16" s="111">
        <v>90281.39</v>
      </c>
      <c r="AP16" s="111">
        <v>423424.53</v>
      </c>
      <c r="AQ16" s="111"/>
      <c r="AR16" s="111"/>
      <c r="AS16" s="111"/>
      <c r="AT16" s="111"/>
      <c r="AU16" s="111"/>
      <c r="AV16" s="111"/>
      <c r="AW16" s="111"/>
      <c r="AX16" s="111"/>
      <c r="AY16" s="276"/>
      <c r="AZ16" s="111"/>
      <c r="BA16" s="111"/>
      <c r="BB16" s="276"/>
      <c r="BC16" s="174"/>
      <c r="BD16" s="174"/>
      <c r="BE16" s="174"/>
      <c r="BF16" s="174"/>
      <c r="BG16" s="174"/>
      <c r="BH16" s="174"/>
      <c r="BI16" s="174"/>
      <c r="BJ16" s="174"/>
      <c r="BK16" s="174"/>
      <c r="BL16" s="111"/>
      <c r="BM16" s="111"/>
      <c r="BN16" s="276"/>
      <c r="BO16" s="174"/>
      <c r="BP16" s="174"/>
      <c r="BQ16" s="174"/>
      <c r="BR16" s="174"/>
      <c r="BS16" s="174"/>
      <c r="BT16" s="174"/>
      <c r="BU16" s="174"/>
      <c r="BV16" s="174"/>
      <c r="BW16" s="174"/>
      <c r="BX16" s="174"/>
    </row>
    <row r="17" spans="2:76" x14ac:dyDescent="0.3">
      <c r="B17" s="351"/>
      <c r="C17" s="352"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287">
        <v>882.37</v>
      </c>
      <c r="Q17" s="283">
        <v>891.91</v>
      </c>
      <c r="R17" s="174">
        <v>901.31</v>
      </c>
      <c r="S17" s="174">
        <v>908.92</v>
      </c>
      <c r="T17" s="174">
        <v>918.2</v>
      </c>
      <c r="U17" s="174">
        <v>925.22</v>
      </c>
      <c r="V17" s="174">
        <v>925.87</v>
      </c>
      <c r="W17" s="174">
        <v>933.36</v>
      </c>
      <c r="X17" s="174">
        <v>753.1</v>
      </c>
      <c r="Y17" s="174">
        <v>716.47</v>
      </c>
      <c r="Z17" s="174">
        <v>640.91</v>
      </c>
      <c r="AA17" s="174">
        <v>565.25</v>
      </c>
      <c r="AB17" s="278">
        <v>485.67</v>
      </c>
      <c r="AC17" s="283">
        <v>408.93</v>
      </c>
      <c r="AD17" s="174">
        <v>331.84</v>
      </c>
      <c r="AE17" s="174">
        <v>253.96</v>
      </c>
      <c r="AF17" s="174">
        <v>155.74</v>
      </c>
      <c r="AG17" s="174">
        <v>56.95</v>
      </c>
      <c r="AH17" s="174">
        <v>0.01</v>
      </c>
      <c r="AI17" s="174">
        <v>0.01</v>
      </c>
      <c r="AJ17" s="174">
        <v>0.01</v>
      </c>
      <c r="AK17" s="174">
        <v>0.01</v>
      </c>
      <c r="AL17" s="174">
        <v>0.01</v>
      </c>
      <c r="AM17" s="174">
        <v>0.01</v>
      </c>
      <c r="AN17" s="291">
        <v>0.01</v>
      </c>
      <c r="AO17" s="174"/>
      <c r="AP17" s="174"/>
      <c r="AQ17" s="174"/>
      <c r="AR17" s="174"/>
      <c r="AS17" s="174"/>
      <c r="AT17" s="174"/>
      <c r="AU17" s="174"/>
      <c r="AV17" s="174"/>
      <c r="AW17" s="174"/>
      <c r="AX17" s="174"/>
      <c r="AY17" s="278"/>
      <c r="AZ17" s="174"/>
      <c r="BA17" s="174"/>
      <c r="BB17" s="278"/>
      <c r="BC17" s="174"/>
      <c r="BD17" s="174"/>
      <c r="BE17" s="174"/>
      <c r="BF17" s="174"/>
      <c r="BG17" s="174"/>
      <c r="BH17" s="174"/>
      <c r="BI17" s="174"/>
      <c r="BJ17" s="174"/>
      <c r="BK17" s="174"/>
      <c r="BL17" s="174"/>
      <c r="BM17" s="174"/>
      <c r="BN17" s="278"/>
      <c r="BO17" s="174"/>
      <c r="BP17" s="174"/>
      <c r="BQ17" s="174"/>
      <c r="BR17" s="174"/>
      <c r="BS17" s="174"/>
      <c r="BT17" s="174"/>
      <c r="BU17" s="174"/>
      <c r="BV17" s="174"/>
      <c r="BW17" s="174"/>
      <c r="BX17" s="174"/>
    </row>
    <row r="18" spans="2:76" x14ac:dyDescent="0.3">
      <c r="B18" s="351"/>
      <c r="C18" s="352"/>
      <c r="D18" s="173" t="s">
        <v>3813</v>
      </c>
      <c r="E18" s="174">
        <v>962.56</v>
      </c>
      <c r="F18" s="174">
        <v>920.79</v>
      </c>
      <c r="G18" s="174">
        <v>875.63</v>
      </c>
      <c r="H18" s="174">
        <v>884.62</v>
      </c>
      <c r="I18" s="174">
        <v>835.08</v>
      </c>
      <c r="J18" s="174">
        <v>844.49</v>
      </c>
      <c r="K18" s="174">
        <v>853.6</v>
      </c>
      <c r="L18" s="174">
        <v>863.65</v>
      </c>
      <c r="M18" s="174">
        <v>872.93</v>
      </c>
      <c r="N18" s="174">
        <v>881.82</v>
      </c>
      <c r="O18" s="174">
        <v>882.37</v>
      </c>
      <c r="P18" s="287">
        <v>891.91</v>
      </c>
      <c r="Q18" s="283">
        <v>901.31</v>
      </c>
      <c r="R18" s="174">
        <v>908.92</v>
      </c>
      <c r="S18" s="174">
        <v>918.2</v>
      </c>
      <c r="T18" s="174">
        <v>925.22</v>
      </c>
      <c r="U18" s="174">
        <v>925.87</v>
      </c>
      <c r="V18" s="174">
        <v>933.36</v>
      </c>
      <c r="W18" s="174">
        <v>753.1</v>
      </c>
      <c r="X18" s="174">
        <v>716.47</v>
      </c>
      <c r="Y18" s="174">
        <v>640.91</v>
      </c>
      <c r="Z18" s="174">
        <v>565.25</v>
      </c>
      <c r="AA18" s="174">
        <v>485.67</v>
      </c>
      <c r="AB18" s="278">
        <v>408.93</v>
      </c>
      <c r="AC18" s="283">
        <v>331.84</v>
      </c>
      <c r="AD18" s="174">
        <v>253.96</v>
      </c>
      <c r="AE18" s="174">
        <v>155.74</v>
      </c>
      <c r="AF18" s="313">
        <v>56.95</v>
      </c>
      <c r="AG18" s="174">
        <v>0.01</v>
      </c>
      <c r="AH18" s="174">
        <v>0.01</v>
      </c>
      <c r="AI18" s="174">
        <v>0.01</v>
      </c>
      <c r="AJ18" s="174">
        <v>0.01</v>
      </c>
      <c r="AK18" s="174">
        <v>0.01</v>
      </c>
      <c r="AL18" s="174">
        <v>0.01</v>
      </c>
      <c r="AM18" s="174">
        <v>0.01</v>
      </c>
      <c r="AN18" s="289">
        <v>0.01</v>
      </c>
      <c r="AO18" s="111">
        <v>0.01</v>
      </c>
      <c r="AP18" s="111">
        <v>0.01</v>
      </c>
      <c r="AQ18" s="111"/>
      <c r="AR18" s="111"/>
      <c r="AS18" s="111"/>
      <c r="AT18" s="111"/>
      <c r="AU18" s="111"/>
      <c r="AV18" s="111"/>
      <c r="AW18" s="111"/>
      <c r="AX18" s="111"/>
      <c r="AY18" s="276"/>
      <c r="AZ18" s="111"/>
      <c r="BA18" s="111"/>
      <c r="BB18" s="276"/>
      <c r="BC18" s="174"/>
      <c r="BD18" s="174"/>
      <c r="BE18" s="174"/>
      <c r="BF18" s="174"/>
      <c r="BG18" s="174"/>
      <c r="BH18" s="174"/>
      <c r="BI18" s="174"/>
      <c r="BJ18" s="174"/>
      <c r="BK18" s="174"/>
      <c r="BL18" s="111"/>
      <c r="BM18" s="111"/>
      <c r="BN18" s="276"/>
      <c r="BO18" s="174"/>
      <c r="BP18" s="174"/>
      <c r="BQ18" s="174"/>
      <c r="BR18" s="174"/>
      <c r="BS18" s="174"/>
      <c r="BT18" s="174"/>
      <c r="BU18" s="174"/>
      <c r="BV18" s="174"/>
      <c r="BW18" s="174"/>
      <c r="BX18" s="174"/>
    </row>
    <row r="19" spans="2:76" x14ac:dyDescent="0.3">
      <c r="B19" s="175"/>
      <c r="C19" s="171" t="s">
        <v>3815</v>
      </c>
      <c r="D19" s="107"/>
      <c r="E19" s="293">
        <f>SUM(E13,E15,E17)</f>
        <v>196484.15</v>
      </c>
      <c r="F19" s="293">
        <f t="shared" ref="F19:AN20" si="14">SUM(F13,F15,F17)</f>
        <v>147744.84</v>
      </c>
      <c r="G19" s="293">
        <f t="shared" si="14"/>
        <v>403446.74</v>
      </c>
      <c r="H19" s="293">
        <f t="shared" si="14"/>
        <v>139105.32</v>
      </c>
      <c r="I19" s="293">
        <f t="shared" si="14"/>
        <v>58130.37</v>
      </c>
      <c r="J19" s="293">
        <f t="shared" si="14"/>
        <v>23930.880000000001</v>
      </c>
      <c r="K19" s="293">
        <f t="shared" si="14"/>
        <v>388279.76</v>
      </c>
      <c r="L19" s="293">
        <f t="shared" si="14"/>
        <v>272231.81</v>
      </c>
      <c r="M19" s="293">
        <f t="shared" si="14"/>
        <v>143087.84</v>
      </c>
      <c r="N19" s="293">
        <f t="shared" si="14"/>
        <v>169411.44999999998</v>
      </c>
      <c r="O19" s="293">
        <f t="shared" si="14"/>
        <v>228984.87</v>
      </c>
      <c r="P19" s="294">
        <f t="shared" si="14"/>
        <v>128644.9</v>
      </c>
      <c r="Q19" s="295">
        <f t="shared" si="14"/>
        <v>1135631.44</v>
      </c>
      <c r="R19" s="293">
        <f t="shared" si="14"/>
        <v>340740.17</v>
      </c>
      <c r="S19" s="293">
        <f t="shared" si="14"/>
        <v>242745.97</v>
      </c>
      <c r="T19" s="293">
        <f t="shared" si="14"/>
        <v>243530.12000000002</v>
      </c>
      <c r="U19" s="293">
        <f t="shared" si="14"/>
        <v>245392.67</v>
      </c>
      <c r="V19" s="293">
        <f t="shared" si="14"/>
        <v>1766018.9000000001</v>
      </c>
      <c r="W19" s="293">
        <f t="shared" si="14"/>
        <v>1780813.5200000003</v>
      </c>
      <c r="X19" s="293">
        <f t="shared" si="14"/>
        <v>2540403.91</v>
      </c>
      <c r="Y19" s="293">
        <f t="shared" si="14"/>
        <v>2041244.56</v>
      </c>
      <c r="Z19" s="293">
        <f t="shared" si="14"/>
        <v>1472824.17</v>
      </c>
      <c r="AA19" s="293">
        <f t="shared" si="14"/>
        <v>1670110.38</v>
      </c>
      <c r="AB19" s="296">
        <f t="shared" si="14"/>
        <v>1601347.07</v>
      </c>
      <c r="AC19" s="295">
        <f t="shared" si="14"/>
        <v>6071895.0299999993</v>
      </c>
      <c r="AD19" s="293">
        <f t="shared" si="14"/>
        <v>8235270.8700000001</v>
      </c>
      <c r="AE19" s="293">
        <f t="shared" si="14"/>
        <v>6422611.4899999993</v>
      </c>
      <c r="AF19" s="293">
        <f t="shared" si="14"/>
        <v>6221881.1799999997</v>
      </c>
      <c r="AG19" s="293">
        <f t="shared" si="14"/>
        <v>4783855.63</v>
      </c>
      <c r="AH19" s="293">
        <f t="shared" si="14"/>
        <v>5275488.4799999995</v>
      </c>
      <c r="AI19" s="293">
        <f t="shared" si="14"/>
        <v>4353731.42</v>
      </c>
      <c r="AJ19" s="293">
        <f t="shared" si="14"/>
        <v>3446686.6899999995</v>
      </c>
      <c r="AK19" s="293">
        <f t="shared" si="14"/>
        <v>989599.58</v>
      </c>
      <c r="AL19" s="293">
        <f t="shared" si="14"/>
        <v>185106.05000000002</v>
      </c>
      <c r="AM19" s="293">
        <f t="shared" si="14"/>
        <v>1028.67</v>
      </c>
      <c r="AN19" s="297">
        <f t="shared" si="14"/>
        <v>790220.92</v>
      </c>
      <c r="AO19" s="293">
        <f t="shared" ref="AO19:BX19" si="15">SUM(AO13,AO15,AO17)</f>
        <v>1207.06</v>
      </c>
      <c r="AP19" s="293">
        <f t="shared" si="15"/>
        <v>90281.4</v>
      </c>
      <c r="AQ19" s="293">
        <f t="shared" si="15"/>
        <v>0</v>
      </c>
      <c r="AR19" s="293">
        <f t="shared" si="15"/>
        <v>0</v>
      </c>
      <c r="AS19" s="293">
        <f t="shared" si="15"/>
        <v>0</v>
      </c>
      <c r="AT19" s="293">
        <f t="shared" si="15"/>
        <v>0</v>
      </c>
      <c r="AU19" s="293">
        <f t="shared" si="15"/>
        <v>0</v>
      </c>
      <c r="AV19" s="293">
        <f t="shared" si="15"/>
        <v>0</v>
      </c>
      <c r="AW19" s="293">
        <f t="shared" si="15"/>
        <v>0</v>
      </c>
      <c r="AX19" s="293">
        <f t="shared" si="15"/>
        <v>0</v>
      </c>
      <c r="AY19" s="296">
        <f t="shared" si="15"/>
        <v>0</v>
      </c>
      <c r="AZ19" s="293">
        <f t="shared" si="15"/>
        <v>0</v>
      </c>
      <c r="BA19" s="293">
        <f t="shared" si="15"/>
        <v>0</v>
      </c>
      <c r="BB19" s="296">
        <f t="shared" si="15"/>
        <v>0</v>
      </c>
      <c r="BC19" s="293">
        <f t="shared" si="15"/>
        <v>0</v>
      </c>
      <c r="BD19" s="293">
        <f t="shared" si="15"/>
        <v>0</v>
      </c>
      <c r="BE19" s="293">
        <f t="shared" si="15"/>
        <v>0</v>
      </c>
      <c r="BF19" s="293">
        <f t="shared" si="15"/>
        <v>0</v>
      </c>
      <c r="BG19" s="293">
        <f t="shared" si="15"/>
        <v>0</v>
      </c>
      <c r="BH19" s="293">
        <f t="shared" si="15"/>
        <v>0</v>
      </c>
      <c r="BI19" s="293">
        <f t="shared" si="15"/>
        <v>0</v>
      </c>
      <c r="BJ19" s="293">
        <f t="shared" si="15"/>
        <v>0</v>
      </c>
      <c r="BK19" s="293">
        <f t="shared" si="15"/>
        <v>0</v>
      </c>
      <c r="BL19" s="293">
        <f t="shared" si="15"/>
        <v>0</v>
      </c>
      <c r="BM19" s="293">
        <f t="shared" si="15"/>
        <v>0</v>
      </c>
      <c r="BN19" s="296">
        <f t="shared" si="15"/>
        <v>0</v>
      </c>
      <c r="BO19" s="293">
        <f t="shared" si="15"/>
        <v>0</v>
      </c>
      <c r="BP19" s="293">
        <f t="shared" si="15"/>
        <v>0</v>
      </c>
      <c r="BQ19" s="293">
        <f t="shared" si="15"/>
        <v>0</v>
      </c>
      <c r="BR19" s="293">
        <f t="shared" si="15"/>
        <v>0</v>
      </c>
      <c r="BS19" s="293">
        <f t="shared" si="15"/>
        <v>0</v>
      </c>
      <c r="BT19" s="293">
        <f t="shared" si="15"/>
        <v>0</v>
      </c>
      <c r="BU19" s="293">
        <f t="shared" si="15"/>
        <v>0</v>
      </c>
      <c r="BV19" s="293">
        <f t="shared" si="15"/>
        <v>0</v>
      </c>
      <c r="BW19" s="293">
        <f t="shared" si="15"/>
        <v>0</v>
      </c>
      <c r="BX19" s="293">
        <f t="shared" si="15"/>
        <v>0</v>
      </c>
    </row>
    <row r="20" spans="2:76" x14ac:dyDescent="0.3">
      <c r="B20" s="175"/>
      <c r="C20" s="171" t="s">
        <v>3816</v>
      </c>
      <c r="D20" s="107"/>
      <c r="E20" s="293">
        <f>SUM(E14,E16,E18)</f>
        <v>147744.84</v>
      </c>
      <c r="F20" s="293">
        <f t="shared" si="14"/>
        <v>403446.74</v>
      </c>
      <c r="G20" s="293">
        <f t="shared" si="14"/>
        <v>139105.32</v>
      </c>
      <c r="H20" s="293">
        <f t="shared" si="14"/>
        <v>58130.37</v>
      </c>
      <c r="I20" s="293">
        <f t="shared" si="14"/>
        <v>23930.880000000001</v>
      </c>
      <c r="J20" s="293">
        <f t="shared" si="14"/>
        <v>388279.76</v>
      </c>
      <c r="K20" s="293">
        <f t="shared" si="14"/>
        <v>272231.81</v>
      </c>
      <c r="L20" s="293">
        <f t="shared" si="14"/>
        <v>143087.84</v>
      </c>
      <c r="M20" s="293">
        <f t="shared" si="14"/>
        <v>169411.44999999998</v>
      </c>
      <c r="N20" s="293">
        <f t="shared" si="14"/>
        <v>228984.87</v>
      </c>
      <c r="O20" s="293">
        <f t="shared" si="14"/>
        <v>128644.9</v>
      </c>
      <c r="P20" s="294">
        <f t="shared" si="14"/>
        <v>1135631.44</v>
      </c>
      <c r="Q20" s="295">
        <f t="shared" si="14"/>
        <v>340740.17</v>
      </c>
      <c r="R20" s="293">
        <f t="shared" si="14"/>
        <v>242745.97</v>
      </c>
      <c r="S20" s="293">
        <f t="shared" si="14"/>
        <v>243530.12000000002</v>
      </c>
      <c r="T20" s="293">
        <f t="shared" si="14"/>
        <v>245392.67</v>
      </c>
      <c r="U20" s="293">
        <f t="shared" si="14"/>
        <v>1766018.9000000001</v>
      </c>
      <c r="V20" s="293">
        <f t="shared" si="14"/>
        <v>1780813.5200000003</v>
      </c>
      <c r="W20" s="293">
        <f t="shared" si="14"/>
        <v>2540403.91</v>
      </c>
      <c r="X20" s="293">
        <f t="shared" si="14"/>
        <v>2041244.56</v>
      </c>
      <c r="Y20" s="293">
        <f t="shared" si="14"/>
        <v>1472824.17</v>
      </c>
      <c r="Z20" s="293">
        <f t="shared" si="14"/>
        <v>1670110.38</v>
      </c>
      <c r="AA20" s="293">
        <f t="shared" si="14"/>
        <v>1601347.07</v>
      </c>
      <c r="AB20" s="296">
        <f t="shared" si="14"/>
        <v>6071895.0299999993</v>
      </c>
      <c r="AC20" s="295">
        <f t="shared" si="14"/>
        <v>8235270.8700000001</v>
      </c>
      <c r="AD20" s="293">
        <f t="shared" si="14"/>
        <v>6422611.4899999993</v>
      </c>
      <c r="AE20" s="293">
        <f t="shared" si="14"/>
        <v>6221881.1799999997</v>
      </c>
      <c r="AF20" s="320">
        <f t="shared" si="14"/>
        <v>4783855.63</v>
      </c>
      <c r="AG20" s="293">
        <f t="shared" si="14"/>
        <v>5275488.4799999995</v>
      </c>
      <c r="AH20" s="293">
        <f t="shared" si="14"/>
        <v>4353731.42</v>
      </c>
      <c r="AI20" s="293">
        <f t="shared" si="14"/>
        <v>3446686.6899999995</v>
      </c>
      <c r="AJ20" s="293">
        <f t="shared" si="14"/>
        <v>989599.58</v>
      </c>
      <c r="AK20" s="293">
        <f t="shared" si="14"/>
        <v>185106.05000000002</v>
      </c>
      <c r="AL20" s="293">
        <f t="shared" si="14"/>
        <v>1028.67</v>
      </c>
      <c r="AM20" s="293">
        <f t="shared" si="14"/>
        <v>790220.92</v>
      </c>
      <c r="AN20" s="297">
        <f t="shared" si="14"/>
        <v>1207.06</v>
      </c>
      <c r="AO20" s="293">
        <f t="shared" ref="AO20:BX20" si="16">SUM(AO14,AO16,AO18)</f>
        <v>90281.4</v>
      </c>
      <c r="AP20" s="293">
        <f t="shared" si="16"/>
        <v>423424.54000000004</v>
      </c>
      <c r="AQ20" s="293">
        <f t="shared" si="16"/>
        <v>0</v>
      </c>
      <c r="AR20" s="293">
        <f t="shared" si="16"/>
        <v>0</v>
      </c>
      <c r="AS20" s="293">
        <f t="shared" si="16"/>
        <v>0</v>
      </c>
      <c r="AT20" s="293">
        <f t="shared" si="16"/>
        <v>0</v>
      </c>
      <c r="AU20" s="293">
        <f t="shared" si="16"/>
        <v>0</v>
      </c>
      <c r="AV20" s="293">
        <f t="shared" si="16"/>
        <v>0</v>
      </c>
      <c r="AW20" s="293">
        <f t="shared" si="16"/>
        <v>0</v>
      </c>
      <c r="AX20" s="293">
        <f t="shared" si="16"/>
        <v>0</v>
      </c>
      <c r="AY20" s="296">
        <f t="shared" si="16"/>
        <v>0</v>
      </c>
      <c r="AZ20" s="293">
        <f t="shared" si="16"/>
        <v>0</v>
      </c>
      <c r="BA20" s="293">
        <f t="shared" si="16"/>
        <v>0</v>
      </c>
      <c r="BB20" s="296">
        <f t="shared" si="16"/>
        <v>0</v>
      </c>
      <c r="BC20" s="293">
        <f t="shared" si="16"/>
        <v>0</v>
      </c>
      <c r="BD20" s="293">
        <f t="shared" si="16"/>
        <v>0</v>
      </c>
      <c r="BE20" s="293">
        <f t="shared" si="16"/>
        <v>0</v>
      </c>
      <c r="BF20" s="293">
        <f t="shared" si="16"/>
        <v>0</v>
      </c>
      <c r="BG20" s="293">
        <f t="shared" si="16"/>
        <v>0</v>
      </c>
      <c r="BH20" s="293">
        <f t="shared" si="16"/>
        <v>0</v>
      </c>
      <c r="BI20" s="293">
        <f t="shared" si="16"/>
        <v>0</v>
      </c>
      <c r="BJ20" s="293">
        <f t="shared" si="16"/>
        <v>0</v>
      </c>
      <c r="BK20" s="293">
        <f t="shared" si="16"/>
        <v>0</v>
      </c>
      <c r="BL20" s="293">
        <f t="shared" si="16"/>
        <v>0</v>
      </c>
      <c r="BM20" s="293">
        <f t="shared" si="16"/>
        <v>0</v>
      </c>
      <c r="BN20" s="296">
        <f t="shared" si="16"/>
        <v>0</v>
      </c>
      <c r="BO20" s="293">
        <f t="shared" si="16"/>
        <v>0</v>
      </c>
      <c r="BP20" s="293">
        <f t="shared" si="16"/>
        <v>0</v>
      </c>
      <c r="BQ20" s="293">
        <f t="shared" si="16"/>
        <v>0</v>
      </c>
      <c r="BR20" s="293">
        <f t="shared" si="16"/>
        <v>0</v>
      </c>
      <c r="BS20" s="293">
        <f t="shared" si="16"/>
        <v>0</v>
      </c>
      <c r="BT20" s="293">
        <f t="shared" si="16"/>
        <v>0</v>
      </c>
      <c r="BU20" s="293">
        <f t="shared" si="16"/>
        <v>0</v>
      </c>
      <c r="BV20" s="293">
        <f t="shared" si="16"/>
        <v>0</v>
      </c>
      <c r="BW20" s="293">
        <f t="shared" si="16"/>
        <v>0</v>
      </c>
      <c r="BX20" s="293">
        <f t="shared" si="16"/>
        <v>0</v>
      </c>
    </row>
    <row r="22" spans="2:76" x14ac:dyDescent="0.3">
      <c r="BA22" s="112">
        <f>BA9+BA19</f>
        <v>0</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298">
        <f t="shared" si="17"/>
        <v>0</v>
      </c>
      <c r="BK22" s="112">
        <f t="shared" si="17"/>
        <v>0</v>
      </c>
      <c r="BL22" s="112">
        <f t="shared" si="17"/>
        <v>0</v>
      </c>
      <c r="BM22" s="112">
        <f t="shared" si="17"/>
        <v>0</v>
      </c>
      <c r="BN22" s="112">
        <f t="shared" si="17"/>
        <v>0</v>
      </c>
      <c r="BO22" s="112">
        <f t="shared" si="17"/>
        <v>0</v>
      </c>
    </row>
    <row r="23" spans="2:76" x14ac:dyDescent="0.3">
      <c r="BJ23" s="298" t="s">
        <v>4456</v>
      </c>
    </row>
    <row r="24" spans="2:76" x14ac:dyDescent="0.3">
      <c r="BJ24" s="298">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2750"/>
  <sheetViews>
    <sheetView showGridLines="0" tabSelected="1"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02">
        <v>8011423.0999999996</v>
      </c>
      <c r="K1" s="301">
        <v>15168628.049999999</v>
      </c>
    </row>
    <row r="2" spans="1:12" ht="24" customHeight="1" thickBot="1" x14ac:dyDescent="0.35">
      <c r="B2" s="66"/>
      <c r="C2" s="62" t="s">
        <v>2222</v>
      </c>
      <c r="D2" s="63"/>
      <c r="E2" s="64"/>
      <c r="F2" s="81"/>
      <c r="G2" s="67"/>
      <c r="H2" s="50"/>
      <c r="I2" s="51" t="s">
        <v>30</v>
      </c>
      <c r="J2" s="52">
        <f>SUBTOTAL(9,J4:J1048576)</f>
        <v>3604.3690533696395</v>
      </c>
      <c r="K2" s="301">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14">
        <v>-409.12</v>
      </c>
      <c r="K8958" s="315"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14">
        <v>-479.95</v>
      </c>
      <c r="K8959" s="315"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14">
        <v>-498.38</v>
      </c>
      <c r="K8960" s="315"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14">
        <v>-912.33</v>
      </c>
      <c r="K8961" s="315"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14">
        <v>-1084.5899999999999</v>
      </c>
      <c r="K8962" s="315"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14">
        <v>-1928.33</v>
      </c>
      <c r="K8963" s="315"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14">
        <v>-1987.68</v>
      </c>
      <c r="K8964" s="315"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14">
        <v>-2000</v>
      </c>
      <c r="K8965" s="315"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14">
        <v>-2200</v>
      </c>
      <c r="K8966" s="315"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14">
        <v>-2558.4</v>
      </c>
      <c r="K8967" s="315"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14">
        <v>-3402</v>
      </c>
      <c r="K8968" s="315"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14">
        <v>-3696.77</v>
      </c>
      <c r="K8969" s="315"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14">
        <v>-6463.19</v>
      </c>
      <c r="K8970" s="315"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14">
        <v>-328.7</v>
      </c>
      <c r="K8972" s="315"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14">
        <v>-33089.230000000003</v>
      </c>
      <c r="K8973" s="315"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14">
        <v>-96</v>
      </c>
      <c r="K8974" s="315"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14">
        <v>-7.38</v>
      </c>
      <c r="K8976" s="315"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14">
        <v>-448.8</v>
      </c>
      <c r="K8977" s="315"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14">
        <v>-1359</v>
      </c>
      <c r="K8978" s="315"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14">
        <v>-1359</v>
      </c>
      <c r="K8979" s="315"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14">
        <v>-1449</v>
      </c>
      <c r="K8981" s="315"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14">
        <v>-2352.39</v>
      </c>
      <c r="K8982" s="315"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14">
        <v>-2440.7800000000002</v>
      </c>
      <c r="K8983" s="315"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14">
        <v>-4267.2</v>
      </c>
      <c r="K8984" s="315"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14">
        <v>-40079.78</v>
      </c>
      <c r="K8985" s="315"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14">
        <v>-242.05</v>
      </c>
      <c r="K8986" s="315"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14">
        <v>-13673.66</v>
      </c>
      <c r="K8987" s="315"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14">
        <v>-25</v>
      </c>
      <c r="K8988" s="315"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14">
        <v>-50</v>
      </c>
      <c r="K8989" s="315"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14">
        <v>1607.96</v>
      </c>
      <c r="K8990" s="315"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14">
        <v>-156.19</v>
      </c>
      <c r="K8992" s="315"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14">
        <v>-1607.96</v>
      </c>
      <c r="K8993" s="315"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14">
        <v>-148.56</v>
      </c>
      <c r="K8994" s="315"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14">
        <v>-240</v>
      </c>
      <c r="K8995" s="315"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18">
        <v>187027.83</v>
      </c>
      <c r="K8997" s="319"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16">
        <v>200000</v>
      </c>
      <c r="K8998" s="317"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14">
        <v>-8.65</v>
      </c>
      <c r="K8999" s="315"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14">
        <v>-8.65</v>
      </c>
      <c r="K9000" s="315"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14">
        <v>-8.65</v>
      </c>
      <c r="K9001" s="315"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14">
        <v>-17.22</v>
      </c>
      <c r="K9002" s="315"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14">
        <v>-99</v>
      </c>
      <c r="K9003" s="315"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14">
        <v>-462.56</v>
      </c>
      <c r="K9004" s="315"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14">
        <v>-700</v>
      </c>
      <c r="K9005" s="315"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14">
        <v>-700</v>
      </c>
      <c r="K9006" s="315"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14">
        <v>-1180.48</v>
      </c>
      <c r="K9007" s="315"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14">
        <v>-1264.51</v>
      </c>
      <c r="K9008" s="315"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14">
        <v>-1414.48</v>
      </c>
      <c r="K9009" s="315"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14">
        <v>-1607.96</v>
      </c>
      <c r="K9010" s="315"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14">
        <v>-162093.24</v>
      </c>
      <c r="K9011" s="315"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14">
        <v>-2356.63</v>
      </c>
      <c r="K9012" s="315"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16">
        <v>-200000</v>
      </c>
      <c r="K9013" s="317"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14">
        <v>-24</v>
      </c>
      <c r="K9015" s="315"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14">
        <v>919.39</v>
      </c>
      <c r="K9018" s="315"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14">
        <v>-8.65</v>
      </c>
      <c r="K9019" s="315"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14">
        <v>-8.65</v>
      </c>
      <c r="K9020" s="315"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14">
        <v>-8.65</v>
      </c>
      <c r="K9021" s="315"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14">
        <v>-8.65</v>
      </c>
      <c r="K9022" s="315"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14">
        <v>-8.65</v>
      </c>
      <c r="K9023" s="315"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14">
        <v>-8.65</v>
      </c>
      <c r="K9024" s="315"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14">
        <v>-8.65</v>
      </c>
      <c r="K9025" s="315"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14">
        <v>-8.65</v>
      </c>
      <c r="K9026" s="315"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14">
        <v>-8.65</v>
      </c>
      <c r="K9027" s="315"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14">
        <v>-507.13</v>
      </c>
      <c r="K9028" s="315"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14">
        <v>-681.38</v>
      </c>
      <c r="K9029" s="315"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14">
        <v>-1048.25</v>
      </c>
      <c r="K9030" s="315"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14">
        <v>-1048.25</v>
      </c>
      <c r="K9031" s="315"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14">
        <v>-1048.25</v>
      </c>
      <c r="K9032" s="315"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14">
        <v>-1160.5</v>
      </c>
      <c r="K9033" s="315"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14">
        <v>-1414.48</v>
      </c>
      <c r="K9034" s="315"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14">
        <v>-1717.13</v>
      </c>
      <c r="K9035" s="315"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14">
        <v>-1774.13</v>
      </c>
      <c r="K9036" s="315"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14">
        <v>-2464.62</v>
      </c>
      <c r="K9037" s="315"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14">
        <v>-2579.34</v>
      </c>
      <c r="K9038" s="315"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14">
        <v>-6126.25</v>
      </c>
      <c r="K9039" s="315"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14">
        <v>-10691.24</v>
      </c>
      <c r="K9040" s="315"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14">
        <v>-22225.09</v>
      </c>
      <c r="K9041" s="315"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14">
        <v>-10767.49</v>
      </c>
      <c r="K9042" s="315"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14">
        <v>-258.8</v>
      </c>
      <c r="K9043" s="315"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14">
        <v>-9.5</v>
      </c>
      <c r="K9045" s="315"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14">
        <v>-9.5</v>
      </c>
      <c r="K9046" s="315"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14">
        <v>-9.5</v>
      </c>
      <c r="K9047" s="315"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14">
        <v>-35.700000000000003</v>
      </c>
      <c r="K9048" s="315"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14">
        <v>-60</v>
      </c>
      <c r="K9049" s="315"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14">
        <v>-78.72</v>
      </c>
      <c r="K9050" s="315"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14">
        <v>-188</v>
      </c>
      <c r="K9051" s="315"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14">
        <v>-342</v>
      </c>
      <c r="K9052" s="315"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14">
        <v>-473.61</v>
      </c>
      <c r="K9053" s="315"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14">
        <v>-610.23</v>
      </c>
      <c r="K9054" s="315"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14">
        <v>-649.08000000000004</v>
      </c>
      <c r="K9055" s="315"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14">
        <v>-740</v>
      </c>
      <c r="K9056" s="315"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14">
        <v>-767.55</v>
      </c>
      <c r="K9057" s="315"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14">
        <v>-1072.51</v>
      </c>
      <c r="K9058" s="315"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14">
        <v>-2562.9499999999998</v>
      </c>
      <c r="K9059" s="315"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14">
        <v>-2571.6</v>
      </c>
      <c r="K9060" s="315"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14">
        <v>-2883</v>
      </c>
      <c r="K9061" s="315"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14">
        <v>-3129.4</v>
      </c>
      <c r="K9062" s="315"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14">
        <v>-3750</v>
      </c>
      <c r="K9063" s="315"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14">
        <v>-7035</v>
      </c>
      <c r="K9064" s="315"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16">
        <v>120000</v>
      </c>
      <c r="K9066" s="317"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14">
        <v>-9.5</v>
      </c>
      <c r="K9068" s="315"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14">
        <v>-9.5</v>
      </c>
      <c r="K9069" s="315"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14">
        <v>-9.5</v>
      </c>
      <c r="K9070" s="315"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14">
        <v>-9.5</v>
      </c>
      <c r="K9071" s="315"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14">
        <v>-9.5</v>
      </c>
      <c r="K9072" s="315"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14">
        <v>-9.5</v>
      </c>
      <c r="K9073" s="315"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14">
        <v>-9.5</v>
      </c>
      <c r="K9074" s="315"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14">
        <v>-128</v>
      </c>
      <c r="K9075" s="315"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14">
        <v>-637.25</v>
      </c>
      <c r="K9076" s="315"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14">
        <v>-954</v>
      </c>
      <c r="K9077" s="315"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14">
        <v>-1844.8</v>
      </c>
      <c r="K9078" s="315"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14">
        <v>-3500</v>
      </c>
      <c r="K9079" s="315"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14">
        <v>-3960</v>
      </c>
      <c r="K9080" s="315"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14">
        <v>-15000</v>
      </c>
      <c r="K9081" s="315"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14">
        <v>-20300</v>
      </c>
      <c r="K9082" s="315"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14">
        <v>-83977.87</v>
      </c>
      <c r="K9083" s="315"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14">
        <v>-12579.17</v>
      </c>
      <c r="K9084" s="315"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16">
        <v>-120000</v>
      </c>
      <c r="K9085" s="317"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14">
        <v>-320</v>
      </c>
      <c r="K9086" s="315"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14">
        <v>-41840.160000000003</v>
      </c>
      <c r="K9087" s="315"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14">
        <v>-20208.88</v>
      </c>
      <c r="K9088" s="315"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16">
        <v>240000</v>
      </c>
      <c r="K9090" s="317"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14">
        <v>-9.5</v>
      </c>
      <c r="K9092" s="315"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14">
        <v>-9.5</v>
      </c>
      <c r="K9093" s="315"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14">
        <v>-9.5</v>
      </c>
      <c r="K9094" s="315"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14">
        <v>-9.5</v>
      </c>
      <c r="K9095" s="315"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14">
        <v>-9.5</v>
      </c>
      <c r="K9096" s="315"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14">
        <v>-9.5</v>
      </c>
      <c r="K9097" s="315"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14">
        <v>-9.5</v>
      </c>
      <c r="K9098" s="315"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14">
        <v>-9.5</v>
      </c>
      <c r="K9099" s="315"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14">
        <v>-9.5</v>
      </c>
      <c r="K9100" s="315"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14">
        <v>-322.16000000000003</v>
      </c>
      <c r="K9101" s="315"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14">
        <v>-363.6</v>
      </c>
      <c r="K9102" s="315"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14">
        <v>-453.6</v>
      </c>
      <c r="K9103" s="315"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14">
        <v>-548.46</v>
      </c>
      <c r="K9104" s="315"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14">
        <v>-988.51</v>
      </c>
      <c r="K9105" s="315"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14">
        <v>-1270.4000000000001</v>
      </c>
      <c r="K9106" s="315"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14">
        <v>-13660.35</v>
      </c>
      <c r="K9107" s="315"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14">
        <v>-13663.22</v>
      </c>
      <c r="K9108" s="315"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14">
        <v>-19505.25</v>
      </c>
      <c r="K9109" s="315"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14">
        <v>-19505.259999999998</v>
      </c>
      <c r="K9110" s="315"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14">
        <v>-57900</v>
      </c>
      <c r="K9111" s="315"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14">
        <v>-67306.58</v>
      </c>
      <c r="K9112" s="315"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16">
        <v>-240000</v>
      </c>
      <c r="K9113" s="317"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16">
        <v>17000</v>
      </c>
      <c r="K9115" s="317"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14">
        <v>-198.57</v>
      </c>
      <c r="K9117" s="315"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14">
        <v>-300</v>
      </c>
      <c r="K9118" s="315"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14">
        <v>-762.56</v>
      </c>
      <c r="K9119" s="315"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14">
        <v>-1071.6400000000001</v>
      </c>
      <c r="K9120" s="315"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14">
        <v>-1330.25</v>
      </c>
      <c r="K9121" s="315"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14">
        <v>-2510.92</v>
      </c>
      <c r="K9122" s="315"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14">
        <v>-2672.32</v>
      </c>
      <c r="K9123" s="315"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14">
        <v>-3239.04</v>
      </c>
      <c r="K9124" s="315"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14">
        <v>-7513.57</v>
      </c>
      <c r="K9125" s="315"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16">
        <v>-17000</v>
      </c>
      <c r="K9126" s="317"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16">
        <v>23000</v>
      </c>
      <c r="K9128" s="317"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14">
        <v>-347.75</v>
      </c>
      <c r="K9129" s="315"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14">
        <v>-363.34</v>
      </c>
      <c r="K9130" s="315"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14">
        <v>-375.29</v>
      </c>
      <c r="K9131" s="315"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14">
        <v>-414.5</v>
      </c>
      <c r="K9132" s="315"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14">
        <v>-1062</v>
      </c>
      <c r="K9133" s="315"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14">
        <v>-1791.2</v>
      </c>
      <c r="K9134" s="315"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14">
        <v>-1993</v>
      </c>
      <c r="K9135" s="315"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14">
        <v>-2080.8000000000002</v>
      </c>
      <c r="K9136" s="315"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14">
        <v>-2649.27</v>
      </c>
      <c r="K9137" s="315"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14">
        <v>-3013.24</v>
      </c>
      <c r="K9138" s="315"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14">
        <v>-8300</v>
      </c>
      <c r="K9139" s="315"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16">
        <v>-23000</v>
      </c>
      <c r="K9140" s="317"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14">
        <v>-3487.52</v>
      </c>
      <c r="K9141" s="315"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14">
        <v>-1545.04</v>
      </c>
      <c r="K9142" s="315"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14">
        <v>-767.87</v>
      </c>
      <c r="K9143" s="315"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14">
        <v>-84.5</v>
      </c>
      <c r="K9146" s="315"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14">
        <v>-99</v>
      </c>
      <c r="K9147" s="315"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16">
        <v>200000</v>
      </c>
      <c r="K9148" s="317"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14">
        <v>-9.5</v>
      </c>
      <c r="K9149" s="315"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14">
        <v>-9.5</v>
      </c>
      <c r="K9150" s="315"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14">
        <v>-9.5</v>
      </c>
      <c r="K9151" s="315"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14">
        <v>-9.5</v>
      </c>
      <c r="K9152" s="315"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14">
        <v>-26.87</v>
      </c>
      <c r="K9153" s="315"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14">
        <v>-35.07</v>
      </c>
      <c r="K9154" s="315"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14">
        <v>-52.33</v>
      </c>
      <c r="K9155" s="315"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14">
        <v>-52.33</v>
      </c>
      <c r="K9156" s="315"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14">
        <v>-57.61</v>
      </c>
      <c r="K9157" s="315"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14">
        <v>-62.87</v>
      </c>
      <c r="K9158" s="315"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14">
        <v>-62.87</v>
      </c>
      <c r="K9159" s="315"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14">
        <v>-121.59</v>
      </c>
      <c r="K9160" s="315"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14">
        <v>-121.59</v>
      </c>
      <c r="K9161" s="315"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14">
        <v>-169</v>
      </c>
      <c r="K9162" s="315"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14">
        <v>-273.2</v>
      </c>
      <c r="K9163" s="315"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14">
        <v>-306.72000000000003</v>
      </c>
      <c r="K9164" s="315"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14">
        <v>-380.1</v>
      </c>
      <c r="K9165" s="315"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14">
        <v>-448.71</v>
      </c>
      <c r="K9166" s="315"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14">
        <v>-460</v>
      </c>
      <c r="K9167" s="315"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14">
        <v>-465</v>
      </c>
      <c r="K9168" s="315"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14">
        <v>-482.54</v>
      </c>
      <c r="K9169" s="315"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14">
        <v>-602.87</v>
      </c>
      <c r="K9170" s="315"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14">
        <v>-986.27</v>
      </c>
      <c r="K9171" s="315"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14">
        <v>-1600</v>
      </c>
      <c r="K9172" s="315"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14">
        <v>-1857</v>
      </c>
      <c r="K9173" s="315"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14">
        <v>-1987.93</v>
      </c>
      <c r="K9174" s="315"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14">
        <v>-2402.56</v>
      </c>
      <c r="K9175" s="315"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14">
        <v>-2499</v>
      </c>
      <c r="K9176" s="315"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14">
        <v>-3164.7</v>
      </c>
      <c r="K9177" s="315"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14">
        <v>-4236.3</v>
      </c>
      <c r="K9178" s="315"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14">
        <v>-4679.6099999999997</v>
      </c>
      <c r="K9179" s="315"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14">
        <v>-4829</v>
      </c>
      <c r="K9180" s="315"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14">
        <v>-7000</v>
      </c>
      <c r="K9181" s="315"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14">
        <v>-9098.67</v>
      </c>
      <c r="K9182" s="315"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14">
        <v>-125439.61</v>
      </c>
      <c r="K9183" s="315"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16">
        <v>-200000</v>
      </c>
      <c r="K9184" s="317"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14">
        <v>-9.5</v>
      </c>
      <c r="K9186" s="315"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14">
        <v>-9.5</v>
      </c>
      <c r="K9187" s="315"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14">
        <v>-9.5</v>
      </c>
      <c r="K9188" s="315"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14">
        <v>-9.5</v>
      </c>
      <c r="K9189" s="315"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14">
        <v>-9.5</v>
      </c>
      <c r="K9190" s="315"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14">
        <v>-312.5</v>
      </c>
      <c r="K9191" s="315"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14">
        <v>-409.13</v>
      </c>
      <c r="K9192" s="315"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14">
        <v>-480.1</v>
      </c>
      <c r="K9193" s="315"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14">
        <v>-498.54</v>
      </c>
      <c r="K9194" s="315"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14">
        <v>-683</v>
      </c>
      <c r="K9195" s="315"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14">
        <v>-912.34</v>
      </c>
      <c r="K9196" s="315"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14">
        <v>-1084.58</v>
      </c>
      <c r="K9197" s="315"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14">
        <v>-1928.33</v>
      </c>
      <c r="K9198" s="315"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14">
        <v>-1988.27</v>
      </c>
      <c r="K9199" s="315"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14">
        <v>-2288</v>
      </c>
      <c r="K9200" s="315"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14">
        <v>-2526.7199999999998</v>
      </c>
      <c r="K9201" s="315"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14">
        <v>-2775.36</v>
      </c>
      <c r="K9202" s="315"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14">
        <v>-87.5</v>
      </c>
      <c r="K9203" s="315"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14">
        <v>-341.04</v>
      </c>
      <c r="K9204" s="315"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14">
        <v>-160</v>
      </c>
      <c r="K9205" s="315"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14">
        <v>-368</v>
      </c>
      <c r="K9206" s="315"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16">
        <v>55000</v>
      </c>
      <c r="K9208" s="317"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14">
        <v>-9.5</v>
      </c>
      <c r="K9209" s="315"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14">
        <v>-9.5</v>
      </c>
      <c r="K9210" s="315"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14">
        <v>-9.5</v>
      </c>
      <c r="K9211" s="315"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14">
        <v>-9.5</v>
      </c>
      <c r="K9212" s="315"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14">
        <v>-9.5</v>
      </c>
      <c r="K9213" s="315"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14">
        <v>-9.5</v>
      </c>
      <c r="K9214" s="315"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14">
        <v>-9.5</v>
      </c>
      <c r="K9215" s="315"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14">
        <v>-9.5</v>
      </c>
      <c r="K9216" s="315"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14">
        <v>-9.5</v>
      </c>
      <c r="K9217" s="315"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14">
        <v>-90.3</v>
      </c>
      <c r="K9218" s="315"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14">
        <v>-240.4</v>
      </c>
      <c r="K9219" s="315"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14">
        <v>-322.16000000000003</v>
      </c>
      <c r="K9220" s="315"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14">
        <v>-702</v>
      </c>
      <c r="K9221" s="315"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14">
        <v>-1151.7</v>
      </c>
      <c r="K9222" s="315"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14">
        <v>-2132</v>
      </c>
      <c r="K9223" s="315"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14">
        <v>-2564.48</v>
      </c>
      <c r="K9224" s="315"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14">
        <v>-2649.26</v>
      </c>
      <c r="K9225" s="315"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14">
        <v>-3070.1</v>
      </c>
      <c r="K9226" s="315"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14">
        <v>-7000</v>
      </c>
      <c r="K9227" s="315"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14">
        <v>-7165</v>
      </c>
      <c r="K9228" s="315"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14">
        <v>-10000</v>
      </c>
      <c r="K9229" s="315"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14">
        <v>-15324.15</v>
      </c>
      <c r="K9230" s="315"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16">
        <v>-55000</v>
      </c>
      <c r="K9231" s="317"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14">
        <v>-160</v>
      </c>
      <c r="K9232" s="315"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18">
        <v>730988.76</v>
      </c>
      <c r="K9233" s="319"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14">
        <v>-210</v>
      </c>
      <c r="K9235" s="315"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14">
        <v>-242.8</v>
      </c>
      <c r="K9236" s="315"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14">
        <v>-262.5</v>
      </c>
      <c r="K9237" s="315"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14">
        <v>-300</v>
      </c>
      <c r="K9238" s="315"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14">
        <v>-353.92</v>
      </c>
      <c r="K9239" s="315"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14">
        <v>-668</v>
      </c>
      <c r="K9240" s="315"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14">
        <v>-776.44</v>
      </c>
      <c r="K9241" s="315"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14">
        <v>-1088</v>
      </c>
      <c r="K9242" s="315"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14">
        <v>-1254</v>
      </c>
      <c r="K9243" s="315"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14">
        <v>-2020</v>
      </c>
      <c r="K9244" s="315"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14">
        <v>-2114.7399999999998</v>
      </c>
      <c r="K9245" s="315"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14">
        <v>30</v>
      </c>
      <c r="K9247" s="315"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14">
        <v>-2827.32</v>
      </c>
      <c r="K9248" s="315"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14">
        <v>-2805</v>
      </c>
      <c r="K9249" s="315"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14">
        <v>-771.09</v>
      </c>
      <c r="K9250" s="315"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14">
        <v>-382.5</v>
      </c>
      <c r="K9251" s="315"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14">
        <v>7678.78</v>
      </c>
      <c r="K9253" s="315"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16">
        <v>500000</v>
      </c>
      <c r="K9254" s="317"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16">
        <v>499999.99</v>
      </c>
      <c r="K9255" s="317"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16">
        <v>499999.98</v>
      </c>
      <c r="K9256" s="317"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16">
        <v>450000</v>
      </c>
      <c r="K9257" s="317"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14">
        <v>-9.5</v>
      </c>
      <c r="K9258" s="315"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14">
        <v>-9.5</v>
      </c>
      <c r="K9259" s="315"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14">
        <v>-9.5</v>
      </c>
      <c r="K9260" s="315"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14">
        <v>-9.5</v>
      </c>
      <c r="K9261" s="315"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14">
        <v>-9.5</v>
      </c>
      <c r="K9262" s="315"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14">
        <v>-9.5</v>
      </c>
      <c r="K9263" s="315"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14">
        <v>-9.5</v>
      </c>
      <c r="K9264" s="315"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14">
        <v>-17.04</v>
      </c>
      <c r="K9265" s="315"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14">
        <v>-38.4</v>
      </c>
      <c r="K9266" s="315"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14">
        <v>-59.09</v>
      </c>
      <c r="K9267" s="315"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14">
        <v>-59.94</v>
      </c>
      <c r="K9268" s="315"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14">
        <v>-66.3</v>
      </c>
      <c r="K9269" s="315"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14">
        <v>-73.13</v>
      </c>
      <c r="K9270" s="315"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14">
        <v>-79.86</v>
      </c>
      <c r="K9271" s="315"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14">
        <v>-142.85</v>
      </c>
      <c r="K9272" s="315"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14">
        <v>-149.57</v>
      </c>
      <c r="K9273" s="315"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14">
        <v>-183.16</v>
      </c>
      <c r="K9274" s="315"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14">
        <v>-226.69</v>
      </c>
      <c r="K9275" s="315"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14">
        <v>-244.92</v>
      </c>
      <c r="K9276" s="315"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14">
        <v>-245.85</v>
      </c>
      <c r="K9277" s="315"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14">
        <v>-247.57</v>
      </c>
      <c r="K9278" s="315"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14">
        <v>-427.04</v>
      </c>
      <c r="K9279" s="315"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14">
        <v>-456.75</v>
      </c>
      <c r="K9280" s="315"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14">
        <v>-540.09</v>
      </c>
      <c r="K9281" s="315"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14">
        <v>-759.26</v>
      </c>
      <c r="K9282" s="315"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14">
        <v>-1058.3599999999999</v>
      </c>
      <c r="K9283" s="315"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14">
        <v>-1708.69</v>
      </c>
      <c r="K9284" s="315"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14">
        <v>-1823.07</v>
      </c>
      <c r="K9285" s="315"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14">
        <v>-2704.34</v>
      </c>
      <c r="K9286" s="315"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14">
        <v>-2390.37</v>
      </c>
      <c r="K9287" s="315"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14">
        <v>-1185.75</v>
      </c>
      <c r="K9288" s="315"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14">
        <v>-2885.66</v>
      </c>
      <c r="K9289" s="315"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14">
        <v>-3182.46</v>
      </c>
      <c r="K9290" s="315"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14">
        <v>-3300</v>
      </c>
      <c r="K9291" s="315"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14">
        <v>-4048.02</v>
      </c>
      <c r="K9292" s="315"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14">
        <v>-4575.18</v>
      </c>
      <c r="K9293" s="315"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14">
        <v>-4921.37</v>
      </c>
      <c r="K9294" s="315"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14">
        <v>-5651.51</v>
      </c>
      <c r="K9295" s="315"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14">
        <v>-6018.06</v>
      </c>
      <c r="K9296" s="315"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14">
        <v>-8740</v>
      </c>
      <c r="K9297" s="315"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14">
        <v>-9865.6299999999992</v>
      </c>
      <c r="K9298" s="315"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14">
        <v>-11389.18</v>
      </c>
      <c r="K9299" s="315"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14">
        <v>-11641.94</v>
      </c>
      <c r="K9300" s="315"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14">
        <v>-14098.05</v>
      </c>
      <c r="K9301" s="315"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14">
        <v>-17961</v>
      </c>
      <c r="K9302" s="315"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14">
        <v>-18656</v>
      </c>
      <c r="K9303" s="315"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14">
        <v>-29345.040000000001</v>
      </c>
      <c r="K9304" s="315"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14">
        <v>-49900</v>
      </c>
      <c r="K9305" s="315"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14">
        <v>-110441.39</v>
      </c>
      <c r="K9306" s="315"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14">
        <v>-195349.08</v>
      </c>
      <c r="K9307" s="315"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14">
        <v>-362764.58</v>
      </c>
      <c r="K9308" s="315"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14">
        <v>-396996.91</v>
      </c>
      <c r="K9309" s="315"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14">
        <v>-7678.78</v>
      </c>
      <c r="K9310" s="315"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14">
        <v>-12101.13</v>
      </c>
      <c r="K9311" s="315"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16">
        <v>-450000</v>
      </c>
      <c r="K9312" s="317"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16">
        <v>-499999.98</v>
      </c>
      <c r="K9313" s="317"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16">
        <v>-499999.99</v>
      </c>
      <c r="K9314" s="317"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16">
        <v>-500000</v>
      </c>
      <c r="K9315" s="317"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14">
        <v>-295.5</v>
      </c>
      <c r="K9316" s="315"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16">
        <v>450000</v>
      </c>
      <c r="K9318" s="317"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14">
        <v>-9.5</v>
      </c>
      <c r="K9319" s="315"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14">
        <v>-9.5</v>
      </c>
      <c r="K9320" s="315"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14">
        <v>-9.5</v>
      </c>
      <c r="K9321" s="315"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14">
        <v>-9.5</v>
      </c>
      <c r="K9322" s="315"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14">
        <v>-56.45</v>
      </c>
      <c r="K9323" s="315"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14">
        <v>-330.89</v>
      </c>
      <c r="K9324" s="315"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14">
        <v>-372.4</v>
      </c>
      <c r="K9325" s="315"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14">
        <v>-1375.5</v>
      </c>
      <c r="K9326" s="315"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14">
        <v>-2150.29</v>
      </c>
      <c r="K9327" s="315"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14">
        <v>-2649.26</v>
      </c>
      <c r="K9328" s="315"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14">
        <v>-380000</v>
      </c>
      <c r="K9329" s="315"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16">
        <v>-450000</v>
      </c>
      <c r="K9330" s="317"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14">
        <v>-87.5</v>
      </c>
      <c r="K9331" s="315"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14">
        <v>-528</v>
      </c>
      <c r="K9332" s="315"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14">
        <v>-87.5</v>
      </c>
      <c r="K9333" s="315"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14">
        <v>-295.5</v>
      </c>
      <c r="K9334" s="315"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16">
        <v>500000</v>
      </c>
      <c r="K9336" s="317"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14">
        <v>-202</v>
      </c>
      <c r="K9337" s="315"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14">
        <v>-351.84</v>
      </c>
      <c r="K9338" s="315"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14">
        <v>-683.03</v>
      </c>
      <c r="K9339" s="315"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14">
        <v>-3091.2</v>
      </c>
      <c r="K9340" s="315"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14">
        <v>-3111.72</v>
      </c>
      <c r="K9341" s="315"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16">
        <v>-500000</v>
      </c>
      <c r="K9342" s="317"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18">
        <v>633690.65</v>
      </c>
      <c r="K9344" s="319"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18">
        <v>255524.79</v>
      </c>
      <c r="K9345" s="319"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18">
        <v>110784.56</v>
      </c>
      <c r="K9346" s="319"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14">
        <v>-311.35000000000002</v>
      </c>
      <c r="K9347" s="315"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14">
        <v>-387.77</v>
      </c>
      <c r="K9348" s="315"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14">
        <v>-618</v>
      </c>
      <c r="K9349" s="315"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14">
        <v>-1046</v>
      </c>
      <c r="K9350" s="315"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14">
        <v>-2967.8</v>
      </c>
      <c r="K9351" s="315"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16">
        <v>500000</v>
      </c>
      <c r="K9352" s="317"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14">
        <v>-9.5</v>
      </c>
      <c r="K9353" s="315"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14">
        <v>-53.05</v>
      </c>
      <c r="K9354" s="315"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14">
        <v>-360</v>
      </c>
      <c r="K9355" s="315"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14">
        <v>-381.88</v>
      </c>
      <c r="K9356" s="315"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14">
        <v>-453.6</v>
      </c>
      <c r="K9357" s="315"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14">
        <v>-1386</v>
      </c>
      <c r="K9358" s="315"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16">
        <v>-500000</v>
      </c>
      <c r="K9359" s="317"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14">
        <v>-87.5</v>
      </c>
      <c r="K9360" s="315"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14">
        <v>-25</v>
      </c>
      <c r="K9361" s="315"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14">
        <v>-25</v>
      </c>
      <c r="K9362" s="315"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14">
        <v>330.89</v>
      </c>
      <c r="K9364" s="315"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14">
        <v>-2.5</v>
      </c>
      <c r="K9365" s="315"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14">
        <v>-9.5</v>
      </c>
      <c r="K9366" s="315"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14">
        <v>-45.55</v>
      </c>
      <c r="K9367" s="315"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14">
        <v>-154.28</v>
      </c>
      <c r="K9368" s="315"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14">
        <v>-213.45</v>
      </c>
      <c r="K9369" s="315"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14">
        <v>-240.96</v>
      </c>
      <c r="K9370" s="315"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14">
        <v>-254</v>
      </c>
      <c r="K9371" s="315"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14">
        <v>-301.98</v>
      </c>
      <c r="K9372" s="315"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14">
        <v>-391.78</v>
      </c>
      <c r="K9373" s="315"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14">
        <v>-674.3</v>
      </c>
      <c r="K9374" s="315"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14">
        <v>-960</v>
      </c>
      <c r="K9375" s="315"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14">
        <v>-1571.17</v>
      </c>
      <c r="K9376" s="315"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14">
        <v>-1821.22</v>
      </c>
      <c r="K9377" s="315"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14">
        <v>-1992.94</v>
      </c>
      <c r="K9378" s="315"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14">
        <v>-2510.9299999999998</v>
      </c>
      <c r="K9379" s="315"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14">
        <v>-2664.72</v>
      </c>
      <c r="K9380" s="315"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14">
        <v>-3920</v>
      </c>
      <c r="K9381" s="315"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14">
        <v>-3922.08</v>
      </c>
      <c r="K9382" s="315"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14">
        <v>-4033</v>
      </c>
      <c r="K9383" s="315"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14">
        <v>-4365.62</v>
      </c>
      <c r="K9384" s="315"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14">
        <v>-4469.1499999999996</v>
      </c>
      <c r="K9385" s="315"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14">
        <v>-4996.57</v>
      </c>
      <c r="K9386" s="315"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14">
        <v>-20875.8</v>
      </c>
      <c r="K9387" s="315"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14">
        <v>-501.75</v>
      </c>
      <c r="K9390" s="315"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18">
        <v>7751.14</v>
      </c>
      <c r="K9392" s="319"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18">
        <v>0.21</v>
      </c>
      <c r="K9393" s="319"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16">
        <v>500000</v>
      </c>
      <c r="K9394" s="317"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18">
        <v>859.71</v>
      </c>
      <c r="K9395" s="319"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14">
        <v>256.04000000000002</v>
      </c>
      <c r="K9396" s="315"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16">
        <v>-500000</v>
      </c>
      <c r="K9397" s="317"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14">
        <v>-415.36</v>
      </c>
      <c r="K9398" s="315"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14">
        <v>-663.58</v>
      </c>
      <c r="K9399" s="315"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73" t="s">
        <v>2228</v>
      </c>
      <c r="C12168" s="261" t="s">
        <v>138</v>
      </c>
      <c r="D12168" s="74" t="str">
        <f t="shared" si="381"/>
        <v>jan/2019</v>
      </c>
      <c r="E12168" s="263">
        <v>43467</v>
      </c>
      <c r="F12168" s="260">
        <v>2601</v>
      </c>
      <c r="G12168" s="260" t="s">
        <v>2229</v>
      </c>
      <c r="H12168" s="264" t="s">
        <v>4368</v>
      </c>
      <c r="I12168" s="264" t="s">
        <v>2217</v>
      </c>
      <c r="J12168" s="264">
        <v>-620</v>
      </c>
      <c r="K12168" s="83" t="str">
        <f>IFERROR(IFERROR(VLOOKUP(I12168,'DE-PARA'!B:D,3,0),VLOOKUP(I12168,'DE-PARA'!C:D,2,0)),"NÃO ENCONTRADO")</f>
        <v>Investimentos</v>
      </c>
      <c r="L12168" s="50" t="str">
        <f>VLOOKUP(K12168,'Base -Receita-Despesa'!$B:$AS,1,FALSE)</f>
        <v>Investimentos</v>
      </c>
      <c r="P12168" s="274" t="s">
        <v>4451</v>
      </c>
    </row>
    <row r="12169" spans="1:16" x14ac:dyDescent="0.3">
      <c r="A12169" s="82" t="str">
        <f t="shared" si="380"/>
        <v>2019</v>
      </c>
      <c r="B12169" s="260" t="s">
        <v>2228</v>
      </c>
      <c r="C12169" s="261" t="s">
        <v>138</v>
      </c>
      <c r="D12169" s="74" t="str">
        <f t="shared" si="381"/>
        <v>jan/2019</v>
      </c>
      <c r="E12169" s="263">
        <v>43467</v>
      </c>
      <c r="F12169" s="260" t="s">
        <v>1070</v>
      </c>
      <c r="G12169" s="260" t="s">
        <v>2229</v>
      </c>
      <c r="H12169" s="264" t="s">
        <v>1071</v>
      </c>
      <c r="I12169" s="264" t="s">
        <v>2237</v>
      </c>
      <c r="J12169" s="264">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3">
        <v>43468</v>
      </c>
      <c r="F12170" s="260">
        <v>2601</v>
      </c>
      <c r="G12170" s="260" t="s">
        <v>2229</v>
      </c>
      <c r="H12170" s="264" t="s">
        <v>4368</v>
      </c>
      <c r="I12170" s="264" t="s">
        <v>2217</v>
      </c>
      <c r="J12170" s="264">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3">
        <v>43469</v>
      </c>
      <c r="F12171" s="260">
        <v>2601</v>
      </c>
      <c r="G12171" s="260" t="s">
        <v>2229</v>
      </c>
      <c r="H12171" s="264" t="s">
        <v>4368</v>
      </c>
      <c r="I12171" s="264" t="s">
        <v>2217</v>
      </c>
      <c r="J12171" s="264">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3">
        <v>43469</v>
      </c>
      <c r="F12172" s="260">
        <v>10192</v>
      </c>
      <c r="G12172" s="260" t="s">
        <v>2229</v>
      </c>
      <c r="H12172" s="264" t="s">
        <v>4369</v>
      </c>
      <c r="I12172" s="264" t="s">
        <v>2183</v>
      </c>
      <c r="J12172" s="264">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3">
        <v>43469</v>
      </c>
      <c r="F12173" s="260">
        <v>10192</v>
      </c>
      <c r="G12173" s="260" t="s">
        <v>2229</v>
      </c>
      <c r="H12173" s="264" t="s">
        <v>4369</v>
      </c>
      <c r="I12173" s="264" t="s">
        <v>562</v>
      </c>
      <c r="J12173" s="264">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3">
        <v>43469</v>
      </c>
      <c r="F12174" s="260" t="s">
        <v>1070</v>
      </c>
      <c r="G12174" s="260" t="s">
        <v>2229</v>
      </c>
      <c r="H12174" s="264" t="s">
        <v>1071</v>
      </c>
      <c r="I12174" s="264" t="s">
        <v>2237</v>
      </c>
      <c r="J12174" s="264">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3">
        <v>43480</v>
      </c>
      <c r="F12175" s="260" t="s">
        <v>1261</v>
      </c>
      <c r="G12175" s="260" t="s">
        <v>2229</v>
      </c>
      <c r="H12175" s="264" t="s">
        <v>2338</v>
      </c>
      <c r="I12175" s="264" t="s">
        <v>135</v>
      </c>
      <c r="J12175" s="264">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3">
        <v>43480</v>
      </c>
      <c r="F12176" s="260" t="s">
        <v>1070</v>
      </c>
      <c r="G12176" s="260" t="s">
        <v>2229</v>
      </c>
      <c r="H12176" s="264" t="s">
        <v>1071</v>
      </c>
      <c r="I12176" s="264" t="s">
        <v>2237</v>
      </c>
      <c r="J12176" s="264">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3">
        <v>43481</v>
      </c>
      <c r="F12177" s="260" t="s">
        <v>161</v>
      </c>
      <c r="G12177" s="260" t="s">
        <v>2229</v>
      </c>
      <c r="H12177" s="264" t="s">
        <v>161</v>
      </c>
      <c r="I12177" s="264" t="s">
        <v>2168</v>
      </c>
      <c r="J12177" s="265">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3">
        <v>43481</v>
      </c>
      <c r="F12178" s="260" t="s">
        <v>1261</v>
      </c>
      <c r="G12178" s="260" t="s">
        <v>2229</v>
      </c>
      <c r="H12178" s="264" t="s">
        <v>2338</v>
      </c>
      <c r="I12178" s="264" t="s">
        <v>135</v>
      </c>
      <c r="J12178" s="264">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3">
        <v>43481</v>
      </c>
      <c r="F12179" s="260" t="s">
        <v>1061</v>
      </c>
      <c r="G12179" s="260" t="s">
        <v>2229</v>
      </c>
      <c r="H12179" s="264" t="s">
        <v>4370</v>
      </c>
      <c r="I12179" s="264" t="s">
        <v>126</v>
      </c>
      <c r="J12179" s="265">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3">
        <v>43481</v>
      </c>
      <c r="F12180" s="260" t="s">
        <v>1061</v>
      </c>
      <c r="G12180" s="260" t="s">
        <v>2229</v>
      </c>
      <c r="H12180" s="264" t="s">
        <v>4371</v>
      </c>
      <c r="I12180" s="264" t="s">
        <v>2170</v>
      </c>
      <c r="J12180" s="265">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3">
        <v>43481</v>
      </c>
      <c r="F12181" s="260" t="s">
        <v>4372</v>
      </c>
      <c r="G12181" s="260" t="s">
        <v>2229</v>
      </c>
      <c r="H12181" s="264" t="s">
        <v>4373</v>
      </c>
      <c r="I12181" s="264" t="s">
        <v>141</v>
      </c>
      <c r="J12181" s="265">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3">
        <v>43481</v>
      </c>
      <c r="F12182" s="260" t="s">
        <v>4372</v>
      </c>
      <c r="G12182" s="260" t="s">
        <v>2229</v>
      </c>
      <c r="H12182" s="264" t="s">
        <v>3063</v>
      </c>
      <c r="I12182" s="264" t="s">
        <v>141</v>
      </c>
      <c r="J12182" s="264">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3">
        <v>43481</v>
      </c>
      <c r="F12183" s="260" t="s">
        <v>1061</v>
      </c>
      <c r="G12183" s="260" t="s">
        <v>2229</v>
      </c>
      <c r="H12183" s="264" t="s">
        <v>4370</v>
      </c>
      <c r="I12183" s="264" t="s">
        <v>126</v>
      </c>
      <c r="J12183" s="265">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3">
        <v>43482</v>
      </c>
      <c r="F12184" s="260" t="s">
        <v>1061</v>
      </c>
      <c r="G12184" s="260" t="s">
        <v>2229</v>
      </c>
      <c r="H12184" s="264" t="s">
        <v>4370</v>
      </c>
      <c r="I12184" s="264" t="s">
        <v>126</v>
      </c>
      <c r="J12184" s="265">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3">
        <v>43482</v>
      </c>
      <c r="F12185" s="260" t="s">
        <v>4372</v>
      </c>
      <c r="G12185" s="260" t="s">
        <v>2229</v>
      </c>
      <c r="H12185" s="264" t="s">
        <v>542</v>
      </c>
      <c r="I12185" s="264" t="s">
        <v>141</v>
      </c>
      <c r="J12185" s="265">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3">
        <v>43482</v>
      </c>
      <c r="F12186" s="260" t="s">
        <v>4374</v>
      </c>
      <c r="G12186" s="260" t="s">
        <v>2229</v>
      </c>
      <c r="H12186" s="264" t="s">
        <v>72</v>
      </c>
      <c r="I12186" s="264" t="s">
        <v>1064</v>
      </c>
      <c r="J12186" s="265">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3">
        <v>43482</v>
      </c>
      <c r="F12187" s="260" t="s">
        <v>1061</v>
      </c>
      <c r="G12187" s="260" t="s">
        <v>2229</v>
      </c>
      <c r="H12187" s="264" t="s">
        <v>4371</v>
      </c>
      <c r="I12187" s="264" t="s">
        <v>2170</v>
      </c>
      <c r="J12187" s="265">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3">
        <v>43482</v>
      </c>
      <c r="F12188" s="260" t="s">
        <v>254</v>
      </c>
      <c r="G12188" s="260" t="s">
        <v>2229</v>
      </c>
      <c r="H12188" s="264" t="s">
        <v>690</v>
      </c>
      <c r="I12188" s="264" t="s">
        <v>130</v>
      </c>
      <c r="J12188" s="265">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3">
        <v>43482</v>
      </c>
      <c r="F12189" s="260">
        <v>2618959</v>
      </c>
      <c r="G12189" s="260" t="s">
        <v>2229</v>
      </c>
      <c r="H12189" s="264" t="s">
        <v>2362</v>
      </c>
      <c r="I12189" s="264" t="s">
        <v>164</v>
      </c>
      <c r="J12189" s="264">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3">
        <v>43482</v>
      </c>
      <c r="F12190" s="260">
        <v>2618959</v>
      </c>
      <c r="G12190" s="260" t="s">
        <v>2229</v>
      </c>
      <c r="H12190" s="264" t="s">
        <v>2362</v>
      </c>
      <c r="I12190" s="264" t="s">
        <v>562</v>
      </c>
      <c r="J12190" s="264">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3">
        <v>43482</v>
      </c>
      <c r="F12191" s="260">
        <v>2589782</v>
      </c>
      <c r="G12191" s="260" t="s">
        <v>2229</v>
      </c>
      <c r="H12191" s="264" t="s">
        <v>2362</v>
      </c>
      <c r="I12191" s="264" t="s">
        <v>164</v>
      </c>
      <c r="J12191" s="264">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3">
        <v>43482</v>
      </c>
      <c r="F12192" s="262" t="s">
        <v>131</v>
      </c>
      <c r="G12192" s="260" t="s">
        <v>2229</v>
      </c>
      <c r="H12192" s="264" t="s">
        <v>4375</v>
      </c>
      <c r="I12192" s="264" t="s">
        <v>133</v>
      </c>
      <c r="J12192" s="265">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3">
        <v>43482</v>
      </c>
      <c r="F12193" s="260" t="s">
        <v>1061</v>
      </c>
      <c r="G12193" s="260" t="s">
        <v>2229</v>
      </c>
      <c r="H12193" s="266" t="s">
        <v>4370</v>
      </c>
      <c r="I12193" s="264" t="s">
        <v>126</v>
      </c>
      <c r="J12193" s="265">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3">
        <v>43482</v>
      </c>
      <c r="F12194" s="260" t="s">
        <v>254</v>
      </c>
      <c r="G12194" s="260" t="s">
        <v>2229</v>
      </c>
      <c r="H12194" s="264" t="s">
        <v>2572</v>
      </c>
      <c r="I12194" s="264" t="s">
        <v>130</v>
      </c>
      <c r="J12194" s="265">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3">
        <v>43483</v>
      </c>
      <c r="F12195" s="260" t="s">
        <v>1261</v>
      </c>
      <c r="G12195" s="260" t="s">
        <v>2229</v>
      </c>
      <c r="H12195" s="264" t="s">
        <v>262</v>
      </c>
      <c r="I12195" s="264" t="s">
        <v>135</v>
      </c>
      <c r="J12195" s="264">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3">
        <v>43483</v>
      </c>
      <c r="F12196" s="260">
        <v>4824</v>
      </c>
      <c r="G12196" s="260" t="s">
        <v>2229</v>
      </c>
      <c r="H12196" s="264" t="s">
        <v>4376</v>
      </c>
      <c r="I12196" s="264" t="s">
        <v>2186</v>
      </c>
      <c r="J12196" s="265">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3">
        <v>43483</v>
      </c>
      <c r="F12197" s="260">
        <v>4824</v>
      </c>
      <c r="G12197" s="260" t="s">
        <v>2229</v>
      </c>
      <c r="H12197" s="264" t="s">
        <v>4376</v>
      </c>
      <c r="I12197" s="264" t="s">
        <v>562</v>
      </c>
      <c r="J12197" s="264">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3">
        <v>43483</v>
      </c>
      <c r="F12198" s="260" t="s">
        <v>4377</v>
      </c>
      <c r="G12198" s="260" t="s">
        <v>2229</v>
      </c>
      <c r="H12198" s="264" t="s">
        <v>4378</v>
      </c>
      <c r="I12198" s="264" t="s">
        <v>128</v>
      </c>
      <c r="J12198" s="265">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3">
        <v>43483</v>
      </c>
      <c r="F12199" s="260" t="s">
        <v>4377</v>
      </c>
      <c r="G12199" s="260" t="s">
        <v>2229</v>
      </c>
      <c r="H12199" s="264" t="s">
        <v>4378</v>
      </c>
      <c r="I12199" s="264" t="s">
        <v>562</v>
      </c>
      <c r="J12199" s="265">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3">
        <v>43483</v>
      </c>
      <c r="F12200" s="260">
        <v>1</v>
      </c>
      <c r="G12200" s="260" t="s">
        <v>2229</v>
      </c>
      <c r="H12200" s="264" t="s">
        <v>4379</v>
      </c>
      <c r="I12200" s="264" t="s">
        <v>2177</v>
      </c>
      <c r="J12200" s="265">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3">
        <v>43483</v>
      </c>
      <c r="F12201" s="260">
        <v>34921</v>
      </c>
      <c r="G12201" s="260" t="s">
        <v>2229</v>
      </c>
      <c r="H12201" s="264" t="s">
        <v>4380</v>
      </c>
      <c r="I12201" s="264" t="s">
        <v>120</v>
      </c>
      <c r="J12201" s="265">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3">
        <v>43483</v>
      </c>
      <c r="F12202" s="260"/>
      <c r="G12202" s="260" t="s">
        <v>2229</v>
      </c>
      <c r="H12202" s="264" t="s">
        <v>3363</v>
      </c>
      <c r="I12202" s="264" t="s">
        <v>2214</v>
      </c>
      <c r="J12202" s="264">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3">
        <v>43483</v>
      </c>
      <c r="F12203" s="260">
        <v>6293</v>
      </c>
      <c r="G12203" s="260" t="s">
        <v>2229</v>
      </c>
      <c r="H12203" s="264" t="s">
        <v>2974</v>
      </c>
      <c r="I12203" s="264" t="s">
        <v>151</v>
      </c>
      <c r="J12203" s="264">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3">
        <v>43483</v>
      </c>
      <c r="F12204" s="260">
        <v>12686</v>
      </c>
      <c r="G12204" s="260" t="s">
        <v>2229</v>
      </c>
      <c r="H12204" s="264" t="s">
        <v>2592</v>
      </c>
      <c r="I12204" s="264" t="s">
        <v>540</v>
      </c>
      <c r="J12204" s="265">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3">
        <v>43483</v>
      </c>
      <c r="F12205" s="260" t="s">
        <v>1070</v>
      </c>
      <c r="G12205" s="260" t="s">
        <v>2229</v>
      </c>
      <c r="H12205" s="264" t="s">
        <v>1071</v>
      </c>
      <c r="I12205" s="264" t="s">
        <v>2237</v>
      </c>
      <c r="J12205" s="265">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3">
        <v>43483</v>
      </c>
      <c r="F12206" s="260">
        <v>2793324617</v>
      </c>
      <c r="G12206" s="260" t="s">
        <v>2229</v>
      </c>
      <c r="H12206" s="264" t="s">
        <v>3631</v>
      </c>
      <c r="I12206" s="264" t="s">
        <v>155</v>
      </c>
      <c r="J12206" s="265">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3">
        <v>43483</v>
      </c>
      <c r="F12207" s="260" t="s">
        <v>131</v>
      </c>
      <c r="G12207" s="260" t="s">
        <v>2229</v>
      </c>
      <c r="H12207" s="264" t="s">
        <v>883</v>
      </c>
      <c r="I12207" s="264" t="s">
        <v>133</v>
      </c>
      <c r="J12207" s="265">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3">
        <v>43483</v>
      </c>
      <c r="F12208" s="260">
        <v>118</v>
      </c>
      <c r="G12208" s="260" t="s">
        <v>2229</v>
      </c>
      <c r="H12208" s="264" t="s">
        <v>3270</v>
      </c>
      <c r="I12208" s="264" t="s">
        <v>2177</v>
      </c>
      <c r="J12208" s="265">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3">
        <v>43483</v>
      </c>
      <c r="F12209" s="260" t="s">
        <v>1261</v>
      </c>
      <c r="G12209" s="260" t="s">
        <v>2229</v>
      </c>
      <c r="H12209" s="264" t="s">
        <v>4381</v>
      </c>
      <c r="I12209" s="264" t="s">
        <v>135</v>
      </c>
      <c r="J12209" s="264">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3">
        <v>43483</v>
      </c>
      <c r="F12210" s="260" t="s">
        <v>1261</v>
      </c>
      <c r="G12210" s="260" t="s">
        <v>2229</v>
      </c>
      <c r="H12210" s="264" t="s">
        <v>2250</v>
      </c>
      <c r="I12210" s="264" t="s">
        <v>135</v>
      </c>
      <c r="J12210" s="264">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3">
        <v>43483</v>
      </c>
      <c r="F12211" s="260" t="s">
        <v>1261</v>
      </c>
      <c r="G12211" s="260" t="s">
        <v>2229</v>
      </c>
      <c r="H12211" s="264" t="s">
        <v>2250</v>
      </c>
      <c r="I12211" s="264" t="s">
        <v>135</v>
      </c>
      <c r="J12211" s="264">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3">
        <v>43483</v>
      </c>
      <c r="F12212" s="260" t="s">
        <v>1261</v>
      </c>
      <c r="G12212" s="260" t="s">
        <v>2229</v>
      </c>
      <c r="H12212" s="264" t="s">
        <v>2250</v>
      </c>
      <c r="I12212" s="264" t="s">
        <v>135</v>
      </c>
      <c r="J12212" s="264">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3">
        <v>43483</v>
      </c>
      <c r="F12213" s="260" t="s">
        <v>1261</v>
      </c>
      <c r="G12213" s="260" t="s">
        <v>2229</v>
      </c>
      <c r="H12213" s="264" t="s">
        <v>2250</v>
      </c>
      <c r="I12213" s="264" t="s">
        <v>135</v>
      </c>
      <c r="J12213" s="264">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3">
        <v>43483</v>
      </c>
      <c r="F12214" s="260" t="s">
        <v>1261</v>
      </c>
      <c r="G12214" s="260" t="s">
        <v>2229</v>
      </c>
      <c r="H12214" s="264" t="s">
        <v>2250</v>
      </c>
      <c r="I12214" s="264" t="s">
        <v>135</v>
      </c>
      <c r="J12214" s="264">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3">
        <v>43483</v>
      </c>
      <c r="F12215" s="260" t="s">
        <v>1261</v>
      </c>
      <c r="G12215" s="260" t="s">
        <v>2229</v>
      </c>
      <c r="H12215" s="264" t="s">
        <v>2250</v>
      </c>
      <c r="I12215" s="264" t="s">
        <v>135</v>
      </c>
      <c r="J12215" s="264">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3">
        <v>43483</v>
      </c>
      <c r="F12216" s="260">
        <v>86727</v>
      </c>
      <c r="G12216" s="260" t="s">
        <v>2229</v>
      </c>
      <c r="H12216" s="264" t="s">
        <v>4382</v>
      </c>
      <c r="I12216" s="264" t="s">
        <v>2184</v>
      </c>
      <c r="J12216" s="265">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3">
        <v>43483</v>
      </c>
      <c r="F12217" s="260">
        <v>326329706</v>
      </c>
      <c r="G12217" s="260" t="s">
        <v>2229</v>
      </c>
      <c r="H12217" s="264" t="s">
        <v>2470</v>
      </c>
      <c r="I12217" s="264" t="s">
        <v>190</v>
      </c>
      <c r="J12217" s="264">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3">
        <v>43483</v>
      </c>
      <c r="F12218" s="260">
        <v>3248950600</v>
      </c>
      <c r="G12218" s="260" t="s">
        <v>2229</v>
      </c>
      <c r="H12218" s="264" t="s">
        <v>2470</v>
      </c>
      <c r="I12218" s="264" t="s">
        <v>190</v>
      </c>
      <c r="J12218" s="264">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3">
        <v>43483</v>
      </c>
      <c r="F12219" s="260">
        <v>324913602</v>
      </c>
      <c r="G12219" s="260" t="s">
        <v>2229</v>
      </c>
      <c r="H12219" s="264" t="s">
        <v>2470</v>
      </c>
      <c r="I12219" s="264" t="s">
        <v>190</v>
      </c>
      <c r="J12219" s="265">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3">
        <v>43483</v>
      </c>
      <c r="F12220" s="260">
        <v>66242</v>
      </c>
      <c r="G12220" s="260" t="s">
        <v>2229</v>
      </c>
      <c r="H12220" s="264" t="s">
        <v>4383</v>
      </c>
      <c r="I12220" s="264" t="s">
        <v>2182</v>
      </c>
      <c r="J12220" s="264">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3">
        <v>43483</v>
      </c>
      <c r="F12221" s="260">
        <v>66041</v>
      </c>
      <c r="G12221" s="260" t="s">
        <v>2229</v>
      </c>
      <c r="H12221" s="264" t="s">
        <v>4383</v>
      </c>
      <c r="I12221" s="264" t="s">
        <v>2183</v>
      </c>
      <c r="J12221" s="265">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3">
        <v>43483</v>
      </c>
      <c r="F12222" s="260">
        <v>66043</v>
      </c>
      <c r="G12222" s="260" t="s">
        <v>2330</v>
      </c>
      <c r="H12222" s="264" t="s">
        <v>4383</v>
      </c>
      <c r="I12222" s="264" t="s">
        <v>2183</v>
      </c>
      <c r="J12222" s="264">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3">
        <v>43483</v>
      </c>
      <c r="F12223" s="260">
        <v>66239</v>
      </c>
      <c r="G12223" s="260" t="s">
        <v>2229</v>
      </c>
      <c r="H12223" s="264" t="s">
        <v>4383</v>
      </c>
      <c r="I12223" s="264" t="s">
        <v>2183</v>
      </c>
      <c r="J12223" s="265">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3">
        <v>43483</v>
      </c>
      <c r="F12224" s="260">
        <v>66240</v>
      </c>
      <c r="G12224" s="260" t="s">
        <v>2229</v>
      </c>
      <c r="H12224" s="264" t="s">
        <v>4383</v>
      </c>
      <c r="I12224" s="264" t="s">
        <v>2183</v>
      </c>
      <c r="J12224" s="265">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3">
        <v>43483</v>
      </c>
      <c r="F12225" s="260">
        <v>66040</v>
      </c>
      <c r="G12225" s="260" t="s">
        <v>2229</v>
      </c>
      <c r="H12225" s="264" t="s">
        <v>4383</v>
      </c>
      <c r="I12225" s="264" t="s">
        <v>2183</v>
      </c>
      <c r="J12225" s="265">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3">
        <v>43486</v>
      </c>
      <c r="F12226" s="260">
        <v>4119</v>
      </c>
      <c r="G12226" s="260" t="s">
        <v>2229</v>
      </c>
      <c r="H12226" s="264" t="s">
        <v>2335</v>
      </c>
      <c r="I12226" s="264" t="s">
        <v>200</v>
      </c>
      <c r="J12226" s="265">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3">
        <v>43486</v>
      </c>
      <c r="F12227" s="260">
        <v>14823</v>
      </c>
      <c r="G12227" s="260" t="s">
        <v>2229</v>
      </c>
      <c r="H12227" s="264" t="s">
        <v>4384</v>
      </c>
      <c r="I12227" s="264" t="s">
        <v>200</v>
      </c>
      <c r="J12227" s="265">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3">
        <v>43486</v>
      </c>
      <c r="F12228" s="260">
        <v>88417</v>
      </c>
      <c r="G12228" s="260" t="s">
        <v>2229</v>
      </c>
      <c r="H12228" s="264" t="s">
        <v>2336</v>
      </c>
      <c r="I12228" s="264" t="s">
        <v>2192</v>
      </c>
      <c r="J12228" s="265">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3">
        <v>43486</v>
      </c>
      <c r="F12229" s="260" t="s">
        <v>1261</v>
      </c>
      <c r="G12229" s="260" t="s">
        <v>2229</v>
      </c>
      <c r="H12229" s="264" t="s">
        <v>262</v>
      </c>
      <c r="I12229" s="264" t="s">
        <v>135</v>
      </c>
      <c r="J12229" s="264">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3">
        <v>43486</v>
      </c>
      <c r="F12230" s="260">
        <v>149</v>
      </c>
      <c r="G12230" s="260" t="s">
        <v>2229</v>
      </c>
      <c r="H12230" s="264" t="s">
        <v>2353</v>
      </c>
      <c r="I12230" s="264" t="s">
        <v>188</v>
      </c>
      <c r="J12230" s="265">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3">
        <v>43486</v>
      </c>
      <c r="F12231" s="260">
        <v>150</v>
      </c>
      <c r="G12231" s="260" t="s">
        <v>2229</v>
      </c>
      <c r="H12231" s="264" t="s">
        <v>2353</v>
      </c>
      <c r="I12231" s="264" t="s">
        <v>179</v>
      </c>
      <c r="J12231" s="265">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3">
        <v>43486</v>
      </c>
      <c r="F12232" s="260">
        <v>64</v>
      </c>
      <c r="G12232" s="260" t="s">
        <v>2229</v>
      </c>
      <c r="H12232" s="264" t="s">
        <v>3242</v>
      </c>
      <c r="I12232" s="264" t="s">
        <v>2212</v>
      </c>
      <c r="J12232" s="265">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3">
        <v>43486</v>
      </c>
      <c r="F12233" s="260">
        <v>1818</v>
      </c>
      <c r="G12233" s="260" t="s">
        <v>2229</v>
      </c>
      <c r="H12233" s="264" t="s">
        <v>2394</v>
      </c>
      <c r="I12233" s="264" t="s">
        <v>2192</v>
      </c>
      <c r="J12233" s="264">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3">
        <v>43486</v>
      </c>
      <c r="F12234" s="260">
        <v>426</v>
      </c>
      <c r="G12234" s="260" t="s">
        <v>2229</v>
      </c>
      <c r="H12234" s="264" t="s">
        <v>4385</v>
      </c>
      <c r="I12234" s="264" t="s">
        <v>120</v>
      </c>
      <c r="J12234" s="265">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3">
        <v>43486</v>
      </c>
      <c r="F12235" s="260" t="s">
        <v>1070</v>
      </c>
      <c r="G12235" s="260" t="s">
        <v>2229</v>
      </c>
      <c r="H12235" s="264" t="s">
        <v>1071</v>
      </c>
      <c r="I12235" s="264" t="s">
        <v>2237</v>
      </c>
      <c r="J12235" s="265">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3">
        <v>43486</v>
      </c>
      <c r="F12236" s="260">
        <v>334</v>
      </c>
      <c r="G12236" s="260" t="s">
        <v>2229</v>
      </c>
      <c r="H12236" s="264" t="s">
        <v>2395</v>
      </c>
      <c r="I12236" s="264" t="s">
        <v>215</v>
      </c>
      <c r="J12236" s="265">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3">
        <v>43486</v>
      </c>
      <c r="F12237" s="260" t="s">
        <v>1261</v>
      </c>
      <c r="G12237" s="260" t="s">
        <v>2229</v>
      </c>
      <c r="H12237" s="264" t="s">
        <v>2250</v>
      </c>
      <c r="I12237" s="264" t="s">
        <v>135</v>
      </c>
      <c r="J12237" s="264">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3">
        <v>43486</v>
      </c>
      <c r="F12238" s="260" t="s">
        <v>1261</v>
      </c>
      <c r="G12238" s="260" t="s">
        <v>2229</v>
      </c>
      <c r="H12238" s="264" t="s">
        <v>2250</v>
      </c>
      <c r="I12238" s="264" t="s">
        <v>135</v>
      </c>
      <c r="J12238" s="264">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3">
        <v>43486</v>
      </c>
      <c r="F12239" s="260" t="s">
        <v>1261</v>
      </c>
      <c r="G12239" s="260" t="s">
        <v>2229</v>
      </c>
      <c r="H12239" s="264" t="s">
        <v>2250</v>
      </c>
      <c r="I12239" s="264" t="s">
        <v>135</v>
      </c>
      <c r="J12239" s="264">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3">
        <v>43486</v>
      </c>
      <c r="F12240" s="260" t="s">
        <v>1261</v>
      </c>
      <c r="G12240" s="260" t="s">
        <v>2229</v>
      </c>
      <c r="H12240" s="264" t="s">
        <v>2250</v>
      </c>
      <c r="I12240" s="264" t="s">
        <v>135</v>
      </c>
      <c r="J12240" s="264">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3">
        <v>43486</v>
      </c>
      <c r="F12241" s="260" t="s">
        <v>1261</v>
      </c>
      <c r="G12241" s="260" t="s">
        <v>2229</v>
      </c>
      <c r="H12241" s="264" t="s">
        <v>2250</v>
      </c>
      <c r="I12241" s="264" t="s">
        <v>135</v>
      </c>
      <c r="J12241" s="264">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3">
        <v>43486</v>
      </c>
      <c r="F12242" s="260" t="s">
        <v>1261</v>
      </c>
      <c r="G12242" s="260" t="s">
        <v>2229</v>
      </c>
      <c r="H12242" s="264" t="s">
        <v>2250</v>
      </c>
      <c r="I12242" s="264" t="s">
        <v>135</v>
      </c>
      <c r="J12242" s="264">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3">
        <v>43486</v>
      </c>
      <c r="F12243" s="260" t="s">
        <v>1261</v>
      </c>
      <c r="G12243" s="260" t="s">
        <v>2229</v>
      </c>
      <c r="H12243" s="264" t="s">
        <v>2250</v>
      </c>
      <c r="I12243" s="264" t="s">
        <v>135</v>
      </c>
      <c r="J12243" s="264">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3">
        <v>43486</v>
      </c>
      <c r="F12244" s="260" t="s">
        <v>1261</v>
      </c>
      <c r="G12244" s="260" t="s">
        <v>2229</v>
      </c>
      <c r="H12244" s="264" t="s">
        <v>2250</v>
      </c>
      <c r="I12244" s="264" t="s">
        <v>135</v>
      </c>
      <c r="J12244" s="264">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3">
        <v>43487</v>
      </c>
      <c r="F12245" s="260">
        <v>20</v>
      </c>
      <c r="G12245" s="260" t="s">
        <v>2229</v>
      </c>
      <c r="H12245" s="264" t="s">
        <v>3533</v>
      </c>
      <c r="I12245" s="264" t="s">
        <v>119</v>
      </c>
      <c r="J12245" s="265">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3">
        <v>43487</v>
      </c>
      <c r="F12246" s="260">
        <v>315314</v>
      </c>
      <c r="G12246" s="260" t="s">
        <v>2229</v>
      </c>
      <c r="H12246" s="264" t="s">
        <v>4386</v>
      </c>
      <c r="I12246" s="264" t="s">
        <v>2181</v>
      </c>
      <c r="J12246" s="264">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3">
        <v>43487</v>
      </c>
      <c r="F12247" s="260">
        <v>315314</v>
      </c>
      <c r="G12247" s="260" t="s">
        <v>2229</v>
      </c>
      <c r="H12247" s="264" t="s">
        <v>4386</v>
      </c>
      <c r="I12247" s="264" t="s">
        <v>562</v>
      </c>
      <c r="J12247" s="264">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3">
        <v>43487</v>
      </c>
      <c r="F12248" s="260">
        <v>139</v>
      </c>
      <c r="G12248" s="260" t="s">
        <v>2229</v>
      </c>
      <c r="H12248" s="264" t="s">
        <v>2344</v>
      </c>
      <c r="I12248" s="264" t="s">
        <v>2210</v>
      </c>
      <c r="J12248" s="265">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3">
        <v>43487</v>
      </c>
      <c r="F12249" s="260" t="s">
        <v>1070</v>
      </c>
      <c r="G12249" s="260" t="s">
        <v>2229</v>
      </c>
      <c r="H12249" s="264" t="s">
        <v>1071</v>
      </c>
      <c r="I12249" s="264" t="s">
        <v>2237</v>
      </c>
      <c r="J12249" s="265">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3">
        <v>43487</v>
      </c>
      <c r="F12250" s="260" t="s">
        <v>1261</v>
      </c>
      <c r="G12250" s="260" t="s">
        <v>2229</v>
      </c>
      <c r="H12250" s="264" t="s">
        <v>2250</v>
      </c>
      <c r="I12250" s="264" t="s">
        <v>135</v>
      </c>
      <c r="J12250" s="264">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3">
        <v>43487</v>
      </c>
      <c r="F12251" s="260" t="s">
        <v>1261</v>
      </c>
      <c r="G12251" s="260" t="s">
        <v>2229</v>
      </c>
      <c r="H12251" s="264" t="s">
        <v>2250</v>
      </c>
      <c r="I12251" s="264" t="s">
        <v>135</v>
      </c>
      <c r="J12251" s="264">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3">
        <v>43488</v>
      </c>
      <c r="F12252" s="260">
        <v>48</v>
      </c>
      <c r="G12252" s="260" t="s">
        <v>2229</v>
      </c>
      <c r="H12252" s="264" t="s">
        <v>4387</v>
      </c>
      <c r="I12252" s="264" t="s">
        <v>2194</v>
      </c>
      <c r="J12252" s="265">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3">
        <v>43488</v>
      </c>
      <c r="F12253" s="260" t="s">
        <v>1070</v>
      </c>
      <c r="G12253" s="260" t="s">
        <v>2229</v>
      </c>
      <c r="H12253" s="264" t="s">
        <v>1071</v>
      </c>
      <c r="I12253" s="264" t="s">
        <v>2237</v>
      </c>
      <c r="J12253" s="265">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3">
        <v>43488</v>
      </c>
      <c r="F12254" s="260">
        <v>2745</v>
      </c>
      <c r="G12254" s="260" t="s">
        <v>2229</v>
      </c>
      <c r="H12254" s="264" t="s">
        <v>2521</v>
      </c>
      <c r="I12254" s="264" t="s">
        <v>2194</v>
      </c>
      <c r="J12254" s="264">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3">
        <v>43488</v>
      </c>
      <c r="F12255" s="260" t="s">
        <v>1261</v>
      </c>
      <c r="G12255" s="260" t="s">
        <v>2229</v>
      </c>
      <c r="H12255" s="264" t="s">
        <v>2250</v>
      </c>
      <c r="I12255" s="264" t="s">
        <v>135</v>
      </c>
      <c r="J12255" s="264">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3">
        <v>43488</v>
      </c>
      <c r="F12256" s="260" t="s">
        <v>1261</v>
      </c>
      <c r="G12256" s="260" t="s">
        <v>2229</v>
      </c>
      <c r="H12256" s="264" t="s">
        <v>2250</v>
      </c>
      <c r="I12256" s="264" t="s">
        <v>135</v>
      </c>
      <c r="J12256" s="264">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3">
        <v>43489</v>
      </c>
      <c r="F12257" s="260">
        <v>7675</v>
      </c>
      <c r="G12257" s="260" t="s">
        <v>2229</v>
      </c>
      <c r="H12257" s="267" t="s">
        <v>2341</v>
      </c>
      <c r="I12257" s="264" t="s">
        <v>232</v>
      </c>
      <c r="J12257" s="264">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3">
        <v>43489</v>
      </c>
      <c r="F12258" s="260">
        <v>7675</v>
      </c>
      <c r="G12258" s="260" t="s">
        <v>2229</v>
      </c>
      <c r="H12258" s="267" t="s">
        <v>2341</v>
      </c>
      <c r="I12258" s="264" t="s">
        <v>562</v>
      </c>
      <c r="J12258" s="264">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3">
        <v>43489</v>
      </c>
      <c r="F12259" s="260">
        <v>264705</v>
      </c>
      <c r="G12259" s="260" t="s">
        <v>2284</v>
      </c>
      <c r="H12259" s="267" t="s">
        <v>4388</v>
      </c>
      <c r="I12259" s="264" t="s">
        <v>2182</v>
      </c>
      <c r="J12259" s="264">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3">
        <v>43489</v>
      </c>
      <c r="F12260" s="260">
        <v>264705</v>
      </c>
      <c r="G12260" s="260" t="s">
        <v>2284</v>
      </c>
      <c r="H12260" s="267" t="s">
        <v>4388</v>
      </c>
      <c r="I12260" s="264" t="s">
        <v>562</v>
      </c>
      <c r="J12260" s="264">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3">
        <v>43489</v>
      </c>
      <c r="F12261" s="260">
        <v>265086</v>
      </c>
      <c r="G12261" s="260" t="s">
        <v>2284</v>
      </c>
      <c r="H12261" s="264" t="s">
        <v>4388</v>
      </c>
      <c r="I12261" s="264" t="s">
        <v>2182</v>
      </c>
      <c r="J12261" s="264">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3">
        <v>43489</v>
      </c>
      <c r="F12262" s="260">
        <v>265086</v>
      </c>
      <c r="G12262" s="260" t="s">
        <v>2284</v>
      </c>
      <c r="H12262" s="264" t="s">
        <v>4388</v>
      </c>
      <c r="I12262" s="264" t="s">
        <v>562</v>
      </c>
      <c r="J12262" s="264">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3">
        <v>43489</v>
      </c>
      <c r="F12263" s="260">
        <v>441636</v>
      </c>
      <c r="G12263" s="260" t="s">
        <v>2229</v>
      </c>
      <c r="H12263" s="264" t="s">
        <v>257</v>
      </c>
      <c r="I12263" s="264" t="s">
        <v>145</v>
      </c>
      <c r="J12263" s="264">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3">
        <v>43489</v>
      </c>
      <c r="F12264" s="260">
        <v>441636</v>
      </c>
      <c r="G12264" s="260" t="s">
        <v>2229</v>
      </c>
      <c r="H12264" s="264" t="s">
        <v>257</v>
      </c>
      <c r="I12264" s="264" t="s">
        <v>562</v>
      </c>
      <c r="J12264" s="264">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3">
        <v>43489</v>
      </c>
      <c r="F12265" s="260" t="s">
        <v>1070</v>
      </c>
      <c r="G12265" s="260" t="s">
        <v>2229</v>
      </c>
      <c r="H12265" s="264" t="s">
        <v>1071</v>
      </c>
      <c r="I12265" s="264" t="s">
        <v>2237</v>
      </c>
      <c r="J12265" s="265">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3">
        <v>43489</v>
      </c>
      <c r="F12266" s="260" t="s">
        <v>1261</v>
      </c>
      <c r="G12266" s="260" t="s">
        <v>2229</v>
      </c>
      <c r="H12266" s="264" t="s">
        <v>4381</v>
      </c>
      <c r="I12266" s="264" t="s">
        <v>135</v>
      </c>
      <c r="J12266" s="264">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3">
        <v>43489</v>
      </c>
      <c r="F12267" s="260" t="s">
        <v>1261</v>
      </c>
      <c r="G12267" s="260" t="s">
        <v>2229</v>
      </c>
      <c r="H12267" s="264" t="s">
        <v>2250</v>
      </c>
      <c r="I12267" s="264" t="s">
        <v>135</v>
      </c>
      <c r="J12267" s="264">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3">
        <v>43490</v>
      </c>
      <c r="F12268" s="260" t="s">
        <v>161</v>
      </c>
      <c r="G12268" s="260" t="s">
        <v>2229</v>
      </c>
      <c r="H12268" s="264" t="s">
        <v>161</v>
      </c>
      <c r="I12268" s="264" t="s">
        <v>2168</v>
      </c>
      <c r="J12268" s="265">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3">
        <v>43490</v>
      </c>
      <c r="F12269" s="260" t="s">
        <v>161</v>
      </c>
      <c r="G12269" s="260" t="s">
        <v>2229</v>
      </c>
      <c r="H12269" s="264" t="s">
        <v>161</v>
      </c>
      <c r="I12269" s="264" t="s">
        <v>2168</v>
      </c>
      <c r="J12269" s="265">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3">
        <v>43493</v>
      </c>
      <c r="F12270" s="260" t="s">
        <v>1061</v>
      </c>
      <c r="G12270" s="260" t="s">
        <v>2229</v>
      </c>
      <c r="H12270" s="264" t="s">
        <v>4370</v>
      </c>
      <c r="I12270" s="264" t="s">
        <v>126</v>
      </c>
      <c r="J12270" s="265">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3">
        <v>43493</v>
      </c>
      <c r="F12271" s="260" t="s">
        <v>4374</v>
      </c>
      <c r="G12271" s="260" t="s">
        <v>2229</v>
      </c>
      <c r="H12271" s="264" t="s">
        <v>72</v>
      </c>
      <c r="I12271" s="264" t="s">
        <v>1064</v>
      </c>
      <c r="J12271" s="265">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3">
        <v>43493</v>
      </c>
      <c r="F12272" s="260">
        <v>1467</v>
      </c>
      <c r="G12272" s="260" t="s">
        <v>2229</v>
      </c>
      <c r="H12272" s="264" t="s">
        <v>2328</v>
      </c>
      <c r="I12272" s="264" t="s">
        <v>145</v>
      </c>
      <c r="J12272" s="265">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3">
        <v>43493</v>
      </c>
      <c r="F12273" s="260">
        <v>1901002580877</v>
      </c>
      <c r="G12273" s="260" t="s">
        <v>2229</v>
      </c>
      <c r="H12273" s="264" t="s">
        <v>1638</v>
      </c>
      <c r="I12273" s="264" t="s">
        <v>151</v>
      </c>
      <c r="J12273" s="265">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3">
        <v>43493</v>
      </c>
      <c r="F12274" s="260">
        <v>1901002580878</v>
      </c>
      <c r="G12274" s="260" t="s">
        <v>2229</v>
      </c>
      <c r="H12274" s="264" t="s">
        <v>1638</v>
      </c>
      <c r="I12274" s="264" t="s">
        <v>151</v>
      </c>
      <c r="J12274" s="265">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3">
        <v>43493</v>
      </c>
      <c r="F12275" s="260" t="s">
        <v>1261</v>
      </c>
      <c r="G12275" s="260" t="s">
        <v>2229</v>
      </c>
      <c r="H12275" s="264" t="s">
        <v>2250</v>
      </c>
      <c r="I12275" s="264" t="s">
        <v>135</v>
      </c>
      <c r="J12275" s="264">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3">
        <v>43493</v>
      </c>
      <c r="F12276" s="260" t="s">
        <v>1261</v>
      </c>
      <c r="G12276" s="260" t="s">
        <v>2229</v>
      </c>
      <c r="H12276" s="264" t="s">
        <v>2250</v>
      </c>
      <c r="I12276" s="264" t="s">
        <v>135</v>
      </c>
      <c r="J12276" s="264">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3">
        <v>43493</v>
      </c>
      <c r="F12277" s="260">
        <v>2390414</v>
      </c>
      <c r="G12277" s="260" t="s">
        <v>2229</v>
      </c>
      <c r="H12277" s="264" t="s">
        <v>2392</v>
      </c>
      <c r="I12277" s="264" t="s">
        <v>145</v>
      </c>
      <c r="J12277" s="264">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3">
        <v>43493</v>
      </c>
      <c r="F12278" s="260">
        <v>2360016</v>
      </c>
      <c r="G12278" s="260" t="s">
        <v>2229</v>
      </c>
      <c r="H12278" s="264" t="s">
        <v>2392</v>
      </c>
      <c r="I12278" s="264" t="s">
        <v>145</v>
      </c>
      <c r="J12278" s="264">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3">
        <v>43493</v>
      </c>
      <c r="F12279" s="260" t="s">
        <v>1061</v>
      </c>
      <c r="G12279" s="260" t="s">
        <v>2229</v>
      </c>
      <c r="H12279" s="264" t="s">
        <v>4370</v>
      </c>
      <c r="I12279" s="264" t="s">
        <v>126</v>
      </c>
      <c r="J12279" s="265">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3">
        <v>43493</v>
      </c>
      <c r="F12280" s="260">
        <v>326329706</v>
      </c>
      <c r="G12280" s="260" t="s">
        <v>2229</v>
      </c>
      <c r="H12280" s="264" t="s">
        <v>2470</v>
      </c>
      <c r="I12280" s="266" t="s">
        <v>190</v>
      </c>
      <c r="J12280" s="264">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3">
        <v>43493</v>
      </c>
      <c r="F12281" s="260">
        <v>324895060</v>
      </c>
      <c r="G12281" s="260" t="s">
        <v>2229</v>
      </c>
      <c r="H12281" s="266" t="s">
        <v>3126</v>
      </c>
      <c r="I12281" s="266" t="s">
        <v>190</v>
      </c>
      <c r="J12281" s="264">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3">
        <v>43493</v>
      </c>
      <c r="F12282" s="260">
        <v>324913602</v>
      </c>
      <c r="G12282" s="260" t="s">
        <v>2229</v>
      </c>
      <c r="H12282" s="266" t="s">
        <v>3126</v>
      </c>
      <c r="I12282" s="266" t="s">
        <v>190</v>
      </c>
      <c r="J12282" s="265">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3">
        <v>43493</v>
      </c>
      <c r="F12283" s="260" t="s">
        <v>208</v>
      </c>
      <c r="G12283" s="260" t="s">
        <v>4389</v>
      </c>
      <c r="H12283" s="264" t="s">
        <v>2421</v>
      </c>
      <c r="I12283" s="264" t="s">
        <v>846</v>
      </c>
      <c r="J12283" s="264">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3">
        <v>43494</v>
      </c>
      <c r="F12284" s="260">
        <v>154</v>
      </c>
      <c r="G12284" s="260" t="s">
        <v>2229</v>
      </c>
      <c r="H12284" s="264" t="s">
        <v>2389</v>
      </c>
      <c r="I12284" s="264" t="s">
        <v>2197</v>
      </c>
      <c r="J12284" s="265">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3">
        <v>43494</v>
      </c>
      <c r="F12285" s="260">
        <v>965</v>
      </c>
      <c r="G12285" s="260" t="s">
        <v>2229</v>
      </c>
      <c r="H12285" s="264" t="s">
        <v>4390</v>
      </c>
      <c r="I12285" s="264" t="s">
        <v>120</v>
      </c>
      <c r="J12285" s="264">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3">
        <v>43494</v>
      </c>
      <c r="F12286" s="260">
        <v>146566</v>
      </c>
      <c r="G12286" s="260" t="s">
        <v>2229</v>
      </c>
      <c r="H12286" s="264" t="s">
        <v>1337</v>
      </c>
      <c r="I12286" s="264" t="s">
        <v>145</v>
      </c>
      <c r="J12286" s="264">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3">
        <v>43494</v>
      </c>
      <c r="F12287" s="260">
        <v>374</v>
      </c>
      <c r="G12287" s="260" t="s">
        <v>2229</v>
      </c>
      <c r="H12287" s="268" t="s">
        <v>4391</v>
      </c>
      <c r="I12287" s="264" t="s">
        <v>2202</v>
      </c>
      <c r="J12287" s="265">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3">
        <v>43494</v>
      </c>
      <c r="F12288" s="260" t="s">
        <v>2326</v>
      </c>
      <c r="G12288" s="260" t="s">
        <v>2229</v>
      </c>
      <c r="H12288" s="264" t="s">
        <v>2958</v>
      </c>
      <c r="I12288" s="264" t="s">
        <v>2209</v>
      </c>
      <c r="J12288" s="264">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3">
        <v>43494</v>
      </c>
      <c r="F12289" s="260" t="s">
        <v>2326</v>
      </c>
      <c r="G12289" s="260" t="s">
        <v>2229</v>
      </c>
      <c r="H12289" s="264" t="s">
        <v>1080</v>
      </c>
      <c r="I12289" s="264" t="s">
        <v>2209</v>
      </c>
      <c r="J12289" s="265">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3">
        <v>43494</v>
      </c>
      <c r="F12290" s="260">
        <v>44164</v>
      </c>
      <c r="G12290" s="260" t="s">
        <v>2229</v>
      </c>
      <c r="H12290" s="264" t="s">
        <v>2340</v>
      </c>
      <c r="I12290" s="264" t="s">
        <v>2217</v>
      </c>
      <c r="J12290" s="265">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3">
        <v>43494</v>
      </c>
      <c r="F12291" s="260">
        <v>16223</v>
      </c>
      <c r="G12291" s="260" t="s">
        <v>2229</v>
      </c>
      <c r="H12291" s="264" t="s">
        <v>2340</v>
      </c>
      <c r="I12291" s="264" t="s">
        <v>177</v>
      </c>
      <c r="J12291" s="264">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3">
        <v>43494</v>
      </c>
      <c r="F12292" s="260">
        <v>44164</v>
      </c>
      <c r="G12292" s="260" t="s">
        <v>2229</v>
      </c>
      <c r="H12292" s="264" t="s">
        <v>2340</v>
      </c>
      <c r="I12292" s="264" t="s">
        <v>2217</v>
      </c>
      <c r="J12292" s="265">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3">
        <v>43494</v>
      </c>
      <c r="F12293" s="260">
        <v>16223</v>
      </c>
      <c r="G12293" s="260" t="s">
        <v>2229</v>
      </c>
      <c r="H12293" s="264" t="s">
        <v>2340</v>
      </c>
      <c r="I12293" s="264" t="s">
        <v>177</v>
      </c>
      <c r="J12293" s="264">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3">
        <v>43494</v>
      </c>
      <c r="F12294" s="260">
        <v>114</v>
      </c>
      <c r="G12294" s="260" t="s">
        <v>2229</v>
      </c>
      <c r="H12294" s="264" t="s">
        <v>3305</v>
      </c>
      <c r="I12294" s="264" t="s">
        <v>2198</v>
      </c>
      <c r="J12294" s="265">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3">
        <v>43494</v>
      </c>
      <c r="F12295" s="260">
        <v>143</v>
      </c>
      <c r="G12295" s="260" t="s">
        <v>2229</v>
      </c>
      <c r="H12295" s="264" t="s">
        <v>2353</v>
      </c>
      <c r="I12295" s="264" t="s">
        <v>179</v>
      </c>
      <c r="J12295" s="265">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3">
        <v>43494</v>
      </c>
      <c r="F12296" s="260" t="s">
        <v>2326</v>
      </c>
      <c r="G12296" s="260" t="s">
        <v>2229</v>
      </c>
      <c r="H12296" s="264" t="s">
        <v>1785</v>
      </c>
      <c r="I12296" s="264" t="s">
        <v>2209</v>
      </c>
      <c r="J12296" s="264">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3">
        <v>43494</v>
      </c>
      <c r="F12297" s="260" t="s">
        <v>2326</v>
      </c>
      <c r="G12297" s="260" t="s">
        <v>2229</v>
      </c>
      <c r="H12297" s="264" t="s">
        <v>4392</v>
      </c>
      <c r="I12297" s="264" t="s">
        <v>2209</v>
      </c>
      <c r="J12297" s="264">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3">
        <v>43494</v>
      </c>
      <c r="F12298" s="260">
        <v>136</v>
      </c>
      <c r="G12298" s="260" t="s">
        <v>2229</v>
      </c>
      <c r="H12298" s="264" t="s">
        <v>4393</v>
      </c>
      <c r="I12298" s="264" t="s">
        <v>116</v>
      </c>
      <c r="J12298" s="265">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3">
        <v>43494</v>
      </c>
      <c r="F12299" s="260">
        <v>15</v>
      </c>
      <c r="G12299" s="260" t="s">
        <v>2229</v>
      </c>
      <c r="H12299" s="264" t="s">
        <v>2396</v>
      </c>
      <c r="I12299" s="264" t="s">
        <v>241</v>
      </c>
      <c r="J12299" s="264">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3">
        <v>43494</v>
      </c>
      <c r="F12300" s="260">
        <v>15</v>
      </c>
      <c r="G12300" s="260" t="s">
        <v>2229</v>
      </c>
      <c r="H12300" s="264" t="s">
        <v>2396</v>
      </c>
      <c r="I12300" s="264" t="s">
        <v>241</v>
      </c>
      <c r="J12300" s="264">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3">
        <v>43494</v>
      </c>
      <c r="F12301" s="260" t="s">
        <v>2326</v>
      </c>
      <c r="G12301" s="260" t="s">
        <v>2229</v>
      </c>
      <c r="H12301" s="264" t="s">
        <v>4394</v>
      </c>
      <c r="I12301" s="264" t="s">
        <v>2209</v>
      </c>
      <c r="J12301" s="264">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3">
        <v>43494</v>
      </c>
      <c r="F12302" s="260">
        <v>18</v>
      </c>
      <c r="G12302" s="260" t="s">
        <v>2229</v>
      </c>
      <c r="H12302" s="264" t="s">
        <v>3189</v>
      </c>
      <c r="I12302" s="264" t="s">
        <v>2176</v>
      </c>
      <c r="J12302" s="265">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3">
        <v>43494</v>
      </c>
      <c r="F12303" s="260" t="s">
        <v>2326</v>
      </c>
      <c r="G12303" s="260" t="s">
        <v>2229</v>
      </c>
      <c r="H12303" s="264" t="s">
        <v>4395</v>
      </c>
      <c r="I12303" s="264" t="s">
        <v>2209</v>
      </c>
      <c r="J12303" s="264">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3">
        <v>43494</v>
      </c>
      <c r="F12304" s="260" t="s">
        <v>2326</v>
      </c>
      <c r="G12304" s="260" t="s">
        <v>2229</v>
      </c>
      <c r="H12304" s="264" t="s">
        <v>4395</v>
      </c>
      <c r="I12304" s="264" t="s">
        <v>2209</v>
      </c>
      <c r="J12304" s="264">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3">
        <v>43494</v>
      </c>
      <c r="F12305" s="260" t="s">
        <v>2326</v>
      </c>
      <c r="G12305" s="260" t="s">
        <v>2229</v>
      </c>
      <c r="H12305" s="264" t="s">
        <v>4396</v>
      </c>
      <c r="I12305" s="264" t="s">
        <v>2209</v>
      </c>
      <c r="J12305" s="264">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3">
        <v>43494</v>
      </c>
      <c r="F12306" s="260" t="s">
        <v>2326</v>
      </c>
      <c r="G12306" s="260" t="s">
        <v>2229</v>
      </c>
      <c r="H12306" s="264" t="s">
        <v>132</v>
      </c>
      <c r="I12306" s="264" t="s">
        <v>2209</v>
      </c>
      <c r="J12306" s="264">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3">
        <v>43494</v>
      </c>
      <c r="F12307" s="260">
        <v>19045</v>
      </c>
      <c r="G12307" s="260" t="s">
        <v>2229</v>
      </c>
      <c r="H12307" s="264" t="s">
        <v>2370</v>
      </c>
      <c r="I12307" s="264" t="s">
        <v>145</v>
      </c>
      <c r="J12307" s="265">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3">
        <v>43494</v>
      </c>
      <c r="F12308" s="260">
        <v>46097</v>
      </c>
      <c r="G12308" s="260" t="s">
        <v>2229</v>
      </c>
      <c r="H12308" s="264" t="s">
        <v>3281</v>
      </c>
      <c r="I12308" s="264" t="s">
        <v>241</v>
      </c>
      <c r="J12308" s="265">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3">
        <v>43494</v>
      </c>
      <c r="F12309" s="260" t="s">
        <v>2326</v>
      </c>
      <c r="G12309" s="260" t="s">
        <v>2229</v>
      </c>
      <c r="H12309" s="264" t="s">
        <v>4385</v>
      </c>
      <c r="I12309" s="264" t="s">
        <v>2209</v>
      </c>
      <c r="J12309" s="265">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3">
        <v>43494</v>
      </c>
      <c r="F12310" s="260">
        <v>1846166</v>
      </c>
      <c r="G12310" s="260" t="s">
        <v>2229</v>
      </c>
      <c r="H12310" s="264" t="s">
        <v>3364</v>
      </c>
      <c r="I12310" s="264" t="s">
        <v>846</v>
      </c>
      <c r="J12310" s="264">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3">
        <v>43494</v>
      </c>
      <c r="F12311" s="260" t="s">
        <v>1070</v>
      </c>
      <c r="G12311" s="260" t="s">
        <v>2229</v>
      </c>
      <c r="H12311" s="264" t="s">
        <v>1071</v>
      </c>
      <c r="I12311" s="264" t="s">
        <v>2237</v>
      </c>
      <c r="J12311" s="265">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3">
        <v>43494</v>
      </c>
      <c r="F12312" s="260" t="s">
        <v>2326</v>
      </c>
      <c r="G12312" s="260" t="s">
        <v>2229</v>
      </c>
      <c r="H12312" s="264" t="s">
        <v>883</v>
      </c>
      <c r="I12312" s="264" t="s">
        <v>2209</v>
      </c>
      <c r="J12312" s="264">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3">
        <v>43494</v>
      </c>
      <c r="F12313" s="260" t="s">
        <v>2326</v>
      </c>
      <c r="G12313" s="260" t="s">
        <v>2229</v>
      </c>
      <c r="H12313" s="264" t="s">
        <v>2360</v>
      </c>
      <c r="I12313" s="264" t="s">
        <v>2209</v>
      </c>
      <c r="J12313" s="264">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3">
        <v>43494</v>
      </c>
      <c r="F12314" s="260" t="s">
        <v>1261</v>
      </c>
      <c r="G12314" s="260" t="s">
        <v>2229</v>
      </c>
      <c r="H12314" s="264" t="s">
        <v>2250</v>
      </c>
      <c r="I12314" s="264" t="s">
        <v>135</v>
      </c>
      <c r="J12314" s="264">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3">
        <v>43494</v>
      </c>
      <c r="F12315" s="260" t="s">
        <v>1261</v>
      </c>
      <c r="G12315" s="260" t="s">
        <v>2229</v>
      </c>
      <c r="H12315" s="264" t="s">
        <v>2250</v>
      </c>
      <c r="I12315" s="264" t="s">
        <v>135</v>
      </c>
      <c r="J12315" s="264">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3">
        <v>43494</v>
      </c>
      <c r="F12316" s="260" t="s">
        <v>1261</v>
      </c>
      <c r="G12316" s="260" t="s">
        <v>2229</v>
      </c>
      <c r="H12316" s="264" t="s">
        <v>2250</v>
      </c>
      <c r="I12316" s="264" t="s">
        <v>135</v>
      </c>
      <c r="J12316" s="264">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3">
        <v>43494</v>
      </c>
      <c r="F12317" s="260" t="s">
        <v>1261</v>
      </c>
      <c r="G12317" s="260" t="s">
        <v>2229</v>
      </c>
      <c r="H12317" s="264" t="s">
        <v>2250</v>
      </c>
      <c r="I12317" s="264" t="s">
        <v>135</v>
      </c>
      <c r="J12317" s="264">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3">
        <v>43494</v>
      </c>
      <c r="F12318" s="260" t="s">
        <v>1261</v>
      </c>
      <c r="G12318" s="260" t="s">
        <v>2229</v>
      </c>
      <c r="H12318" s="264" t="s">
        <v>2250</v>
      </c>
      <c r="I12318" s="264" t="s">
        <v>135</v>
      </c>
      <c r="J12318" s="264">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3">
        <v>43494</v>
      </c>
      <c r="F12319" s="260" t="s">
        <v>1261</v>
      </c>
      <c r="G12319" s="260" t="s">
        <v>2229</v>
      </c>
      <c r="H12319" s="264" t="s">
        <v>2250</v>
      </c>
      <c r="I12319" s="264" t="s">
        <v>135</v>
      </c>
      <c r="J12319" s="264">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3">
        <v>43494</v>
      </c>
      <c r="F12320" s="260" t="s">
        <v>1261</v>
      </c>
      <c r="G12320" s="260" t="s">
        <v>2229</v>
      </c>
      <c r="H12320" s="264" t="s">
        <v>2250</v>
      </c>
      <c r="I12320" s="264" t="s">
        <v>135</v>
      </c>
      <c r="J12320" s="264">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3">
        <v>43494</v>
      </c>
      <c r="F12321" s="260" t="s">
        <v>1261</v>
      </c>
      <c r="G12321" s="260" t="s">
        <v>2229</v>
      </c>
      <c r="H12321" s="264" t="s">
        <v>2250</v>
      </c>
      <c r="I12321" s="264" t="s">
        <v>135</v>
      </c>
      <c r="J12321" s="264">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3">
        <v>43494</v>
      </c>
      <c r="F12322" s="260" t="s">
        <v>1261</v>
      </c>
      <c r="G12322" s="260" t="s">
        <v>2229</v>
      </c>
      <c r="H12322" s="264" t="s">
        <v>2250</v>
      </c>
      <c r="I12322" s="264" t="s">
        <v>135</v>
      </c>
      <c r="J12322" s="264">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3">
        <v>43494</v>
      </c>
      <c r="F12323" s="260" t="s">
        <v>1261</v>
      </c>
      <c r="G12323" s="260" t="s">
        <v>2229</v>
      </c>
      <c r="H12323" s="264" t="s">
        <v>2250</v>
      </c>
      <c r="I12323" s="264" t="s">
        <v>135</v>
      </c>
      <c r="J12323" s="264">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3">
        <v>43494</v>
      </c>
      <c r="F12324" s="260" t="s">
        <v>1261</v>
      </c>
      <c r="G12324" s="260" t="s">
        <v>2229</v>
      </c>
      <c r="H12324" s="264" t="s">
        <v>2250</v>
      </c>
      <c r="I12324" s="264" t="s">
        <v>135</v>
      </c>
      <c r="J12324" s="264">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3">
        <v>43494</v>
      </c>
      <c r="F12325" s="260" t="s">
        <v>1261</v>
      </c>
      <c r="G12325" s="260" t="s">
        <v>2229</v>
      </c>
      <c r="H12325" s="264" t="s">
        <v>2250</v>
      </c>
      <c r="I12325" s="264" t="s">
        <v>135</v>
      </c>
      <c r="J12325" s="264">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3">
        <v>43494</v>
      </c>
      <c r="F12326" s="260" t="s">
        <v>1261</v>
      </c>
      <c r="G12326" s="260" t="s">
        <v>2229</v>
      </c>
      <c r="H12326" s="264" t="s">
        <v>2250</v>
      </c>
      <c r="I12326" s="264" t="s">
        <v>135</v>
      </c>
      <c r="J12326" s="264">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3">
        <v>43494</v>
      </c>
      <c r="F12327" s="260" t="s">
        <v>1261</v>
      </c>
      <c r="G12327" s="260" t="s">
        <v>2229</v>
      </c>
      <c r="H12327" s="264" t="s">
        <v>2250</v>
      </c>
      <c r="I12327" s="264" t="s">
        <v>135</v>
      </c>
      <c r="J12327" s="264">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3">
        <v>43494</v>
      </c>
      <c r="F12328" s="260" t="s">
        <v>1261</v>
      </c>
      <c r="G12328" s="260" t="s">
        <v>2229</v>
      </c>
      <c r="H12328" s="264" t="s">
        <v>2250</v>
      </c>
      <c r="I12328" s="264" t="s">
        <v>135</v>
      </c>
      <c r="J12328" s="264">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3">
        <v>43494</v>
      </c>
      <c r="F12329" s="260" t="s">
        <v>1261</v>
      </c>
      <c r="G12329" s="260" t="s">
        <v>2229</v>
      </c>
      <c r="H12329" s="264" t="s">
        <v>2250</v>
      </c>
      <c r="I12329" s="264" t="s">
        <v>135</v>
      </c>
      <c r="J12329" s="264">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3">
        <v>43494</v>
      </c>
      <c r="F12330" s="260" t="s">
        <v>1261</v>
      </c>
      <c r="G12330" s="260" t="s">
        <v>2229</v>
      </c>
      <c r="H12330" s="264" t="s">
        <v>2250</v>
      </c>
      <c r="I12330" s="264" t="s">
        <v>135</v>
      </c>
      <c r="J12330" s="264">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3">
        <v>43494</v>
      </c>
      <c r="F12331" s="260" t="s">
        <v>1261</v>
      </c>
      <c r="G12331" s="260" t="s">
        <v>2229</v>
      </c>
      <c r="H12331" s="264" t="s">
        <v>2250</v>
      </c>
      <c r="I12331" s="264" t="s">
        <v>135</v>
      </c>
      <c r="J12331" s="264">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3">
        <v>43494</v>
      </c>
      <c r="F12332" s="260" t="s">
        <v>1261</v>
      </c>
      <c r="G12332" s="260" t="s">
        <v>2229</v>
      </c>
      <c r="H12332" s="264" t="s">
        <v>2250</v>
      </c>
      <c r="I12332" s="264" t="s">
        <v>135</v>
      </c>
      <c r="J12332" s="264">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3">
        <v>43494</v>
      </c>
      <c r="F12333" s="260" t="s">
        <v>1261</v>
      </c>
      <c r="G12333" s="260" t="s">
        <v>2229</v>
      </c>
      <c r="H12333" s="264" t="s">
        <v>2250</v>
      </c>
      <c r="I12333" s="264" t="s">
        <v>135</v>
      </c>
      <c r="J12333" s="264">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3">
        <v>43494</v>
      </c>
      <c r="F12334" s="260" t="s">
        <v>1261</v>
      </c>
      <c r="G12334" s="260" t="s">
        <v>2229</v>
      </c>
      <c r="H12334" s="264" t="s">
        <v>2250</v>
      </c>
      <c r="I12334" s="264" t="s">
        <v>135</v>
      </c>
      <c r="J12334" s="264">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3">
        <v>43494</v>
      </c>
      <c r="F12335" s="260" t="s">
        <v>1261</v>
      </c>
      <c r="G12335" s="260" t="s">
        <v>2229</v>
      </c>
      <c r="H12335" s="264" t="s">
        <v>2250</v>
      </c>
      <c r="I12335" s="264" t="s">
        <v>135</v>
      </c>
      <c r="J12335" s="264">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3">
        <v>43494</v>
      </c>
      <c r="F12336" s="260" t="s">
        <v>1261</v>
      </c>
      <c r="G12336" s="260" t="s">
        <v>2229</v>
      </c>
      <c r="H12336" s="264" t="s">
        <v>2250</v>
      </c>
      <c r="I12336" s="264" t="s">
        <v>135</v>
      </c>
      <c r="J12336" s="264">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3">
        <v>43494</v>
      </c>
      <c r="F12337" s="260">
        <v>86728</v>
      </c>
      <c r="G12337" s="260" t="s">
        <v>2229</v>
      </c>
      <c r="H12337" s="264" t="s">
        <v>4382</v>
      </c>
      <c r="I12337" s="264" t="s">
        <v>2184</v>
      </c>
      <c r="J12337" s="264">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3">
        <v>43494</v>
      </c>
      <c r="F12338" s="260">
        <v>86729</v>
      </c>
      <c r="G12338" s="260" t="s">
        <v>2229</v>
      </c>
      <c r="H12338" s="264" t="s">
        <v>4382</v>
      </c>
      <c r="I12338" s="264" t="s">
        <v>2184</v>
      </c>
      <c r="J12338" s="264">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3">
        <v>43494</v>
      </c>
      <c r="F12339" s="260">
        <v>2359104</v>
      </c>
      <c r="G12339" s="260" t="s">
        <v>2229</v>
      </c>
      <c r="H12339" s="264" t="s">
        <v>2392</v>
      </c>
      <c r="I12339" s="264" t="s">
        <v>145</v>
      </c>
      <c r="J12339" s="265">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3">
        <v>43494</v>
      </c>
      <c r="F12340" s="260">
        <v>430175</v>
      </c>
      <c r="G12340" s="260" t="s">
        <v>2229</v>
      </c>
      <c r="H12340" s="264" t="s">
        <v>2377</v>
      </c>
      <c r="I12340" s="264" t="s">
        <v>846</v>
      </c>
      <c r="J12340" s="265">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3">
        <v>43494</v>
      </c>
      <c r="F12341" s="260">
        <v>430175</v>
      </c>
      <c r="G12341" s="260" t="s">
        <v>2229</v>
      </c>
      <c r="H12341" s="264" t="s">
        <v>2377</v>
      </c>
      <c r="I12341" s="264" t="s">
        <v>562</v>
      </c>
      <c r="J12341" s="264">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3">
        <v>43494</v>
      </c>
      <c r="F12342" s="260">
        <v>15</v>
      </c>
      <c r="G12342" s="260" t="s">
        <v>2229</v>
      </c>
      <c r="H12342" s="264" t="s">
        <v>2351</v>
      </c>
      <c r="I12342" s="264" t="s">
        <v>145</v>
      </c>
      <c r="J12342" s="265">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3">
        <v>43494</v>
      </c>
      <c r="F12343" s="260" t="s">
        <v>2326</v>
      </c>
      <c r="G12343" s="260" t="s">
        <v>2229</v>
      </c>
      <c r="H12343" s="264" t="s">
        <v>2572</v>
      </c>
      <c r="I12343" s="264" t="s">
        <v>2209</v>
      </c>
      <c r="J12343" s="264">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3">
        <v>43494</v>
      </c>
      <c r="F12344" s="260">
        <v>439</v>
      </c>
      <c r="G12344" s="260" t="s">
        <v>2229</v>
      </c>
      <c r="H12344" s="264" t="s">
        <v>2382</v>
      </c>
      <c r="I12344" s="264" t="s">
        <v>200</v>
      </c>
      <c r="J12344" s="265">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3">
        <v>43495</v>
      </c>
      <c r="F12345" s="260">
        <v>2222</v>
      </c>
      <c r="G12345" s="260" t="s">
        <v>2229</v>
      </c>
      <c r="H12345" s="264" t="s">
        <v>2231</v>
      </c>
      <c r="I12345" s="264" t="s">
        <v>2185</v>
      </c>
      <c r="J12345" s="265">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3">
        <v>43495</v>
      </c>
      <c r="F12346" s="260">
        <v>3796</v>
      </c>
      <c r="G12346" s="260" t="s">
        <v>2229</v>
      </c>
      <c r="H12346" s="264" t="s">
        <v>2231</v>
      </c>
      <c r="I12346" s="264" t="s">
        <v>2185</v>
      </c>
      <c r="J12346" s="265">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3">
        <v>43495</v>
      </c>
      <c r="F12347" s="260">
        <v>2912</v>
      </c>
      <c r="G12347" s="260" t="s">
        <v>2229</v>
      </c>
      <c r="H12347" s="264" t="s">
        <v>2231</v>
      </c>
      <c r="I12347" s="264" t="s">
        <v>2185</v>
      </c>
      <c r="J12347" s="265">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3">
        <v>43495</v>
      </c>
      <c r="F12348" s="260" t="s">
        <v>2326</v>
      </c>
      <c r="G12348" s="260" t="s">
        <v>2229</v>
      </c>
      <c r="H12348" s="264" t="s">
        <v>3279</v>
      </c>
      <c r="I12348" s="264" t="s">
        <v>2209</v>
      </c>
      <c r="J12348" s="264">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3">
        <v>43495</v>
      </c>
      <c r="F12349" s="260" t="s">
        <v>131</v>
      </c>
      <c r="G12349" s="260" t="s">
        <v>2229</v>
      </c>
      <c r="H12349" s="264" t="s">
        <v>4397</v>
      </c>
      <c r="I12349" s="264" t="s">
        <v>133</v>
      </c>
      <c r="J12349" s="265">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3">
        <v>43495</v>
      </c>
      <c r="F12350" s="260">
        <v>401195</v>
      </c>
      <c r="G12350" s="260" t="s">
        <v>2229</v>
      </c>
      <c r="H12350" s="264" t="s">
        <v>4398</v>
      </c>
      <c r="I12350" s="264" t="s">
        <v>2182</v>
      </c>
      <c r="J12350" s="264">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3">
        <v>43495</v>
      </c>
      <c r="F12351" s="260" t="s">
        <v>2326</v>
      </c>
      <c r="G12351" s="260" t="s">
        <v>2229</v>
      </c>
      <c r="H12351" s="264" t="s">
        <v>2850</v>
      </c>
      <c r="I12351" s="264" t="s">
        <v>2209</v>
      </c>
      <c r="J12351" s="264">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3">
        <v>43495</v>
      </c>
      <c r="F12352" s="260" t="s">
        <v>2326</v>
      </c>
      <c r="G12352" s="260" t="s">
        <v>2229</v>
      </c>
      <c r="H12352" s="264" t="s">
        <v>1508</v>
      </c>
      <c r="I12352" s="264" t="s">
        <v>2209</v>
      </c>
      <c r="J12352" s="264">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3">
        <v>43495</v>
      </c>
      <c r="F12353" s="260" t="s">
        <v>2326</v>
      </c>
      <c r="G12353" s="260" t="s">
        <v>2229</v>
      </c>
      <c r="H12353" s="264" t="s">
        <v>1508</v>
      </c>
      <c r="I12353" s="264" t="s">
        <v>2209</v>
      </c>
      <c r="J12353" s="264">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3">
        <v>43495</v>
      </c>
      <c r="F12354" s="260">
        <v>78194</v>
      </c>
      <c r="G12354" s="260" t="s">
        <v>2229</v>
      </c>
      <c r="H12354" s="264" t="s">
        <v>528</v>
      </c>
      <c r="I12354" s="264" t="s">
        <v>2181</v>
      </c>
      <c r="J12354" s="264">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3">
        <v>43495</v>
      </c>
      <c r="F12355" s="260">
        <v>78114</v>
      </c>
      <c r="G12355" s="260" t="s">
        <v>2229</v>
      </c>
      <c r="H12355" s="264" t="s">
        <v>528</v>
      </c>
      <c r="I12355" s="264" t="s">
        <v>2182</v>
      </c>
      <c r="J12355" s="265">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3">
        <v>43495</v>
      </c>
      <c r="F12356" s="260">
        <v>78644</v>
      </c>
      <c r="G12356" s="260" t="s">
        <v>2229</v>
      </c>
      <c r="H12356" s="264" t="s">
        <v>528</v>
      </c>
      <c r="I12356" s="264" t="s">
        <v>2182</v>
      </c>
      <c r="J12356" s="264">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3">
        <v>43495</v>
      </c>
      <c r="F12357" s="260">
        <v>73489</v>
      </c>
      <c r="G12357" s="260" t="s">
        <v>2229</v>
      </c>
      <c r="H12357" s="264" t="s">
        <v>528</v>
      </c>
      <c r="I12357" s="264" t="s">
        <v>2182</v>
      </c>
      <c r="J12357" s="264">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3">
        <v>43495</v>
      </c>
      <c r="F12358" s="260" t="s">
        <v>208</v>
      </c>
      <c r="G12358" s="260" t="s">
        <v>2229</v>
      </c>
      <c r="H12358" s="264" t="s">
        <v>4399</v>
      </c>
      <c r="I12358" s="264" t="s">
        <v>160</v>
      </c>
      <c r="J12358" s="264">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3">
        <v>43495</v>
      </c>
      <c r="F12359" s="260">
        <v>1088243</v>
      </c>
      <c r="G12359" s="260" t="s">
        <v>2229</v>
      </c>
      <c r="H12359" s="264" t="s">
        <v>4400</v>
      </c>
      <c r="I12359" s="264" t="s">
        <v>2181</v>
      </c>
      <c r="J12359" s="265">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3">
        <v>43495</v>
      </c>
      <c r="F12360" s="260">
        <v>1088303</v>
      </c>
      <c r="G12360" s="260" t="s">
        <v>2229</v>
      </c>
      <c r="H12360" s="264" t="s">
        <v>4400</v>
      </c>
      <c r="I12360" s="264" t="s">
        <v>2181</v>
      </c>
      <c r="J12360" s="265">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3">
        <v>43495</v>
      </c>
      <c r="F12361" s="260">
        <v>1088127</v>
      </c>
      <c r="G12361" s="260" t="s">
        <v>2232</v>
      </c>
      <c r="H12361" s="264" t="s">
        <v>4400</v>
      </c>
      <c r="I12361" s="264" t="s">
        <v>2182</v>
      </c>
      <c r="J12361" s="265">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3">
        <v>43495</v>
      </c>
      <c r="F12362" s="260">
        <v>1087816</v>
      </c>
      <c r="G12362" s="260" t="s">
        <v>2229</v>
      </c>
      <c r="H12362" s="264" t="s">
        <v>4400</v>
      </c>
      <c r="I12362" s="264" t="s">
        <v>2181</v>
      </c>
      <c r="J12362" s="265">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3">
        <v>43495</v>
      </c>
      <c r="F12363" s="260">
        <v>3320</v>
      </c>
      <c r="G12363" s="260" t="s">
        <v>2229</v>
      </c>
      <c r="H12363" s="264" t="s">
        <v>3354</v>
      </c>
      <c r="I12363" s="264" t="s">
        <v>2181</v>
      </c>
      <c r="J12363" s="265">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3">
        <v>43495</v>
      </c>
      <c r="F12364" s="260">
        <v>3320</v>
      </c>
      <c r="G12364" s="260" t="s">
        <v>2229</v>
      </c>
      <c r="H12364" s="264" t="s">
        <v>3354</v>
      </c>
      <c r="I12364" s="264" t="s">
        <v>562</v>
      </c>
      <c r="J12364" s="264">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3">
        <v>43495</v>
      </c>
      <c r="F12365" s="260" t="s">
        <v>131</v>
      </c>
      <c r="G12365" s="260" t="s">
        <v>2229</v>
      </c>
      <c r="H12365" s="264" t="s">
        <v>4401</v>
      </c>
      <c r="I12365" s="264" t="s">
        <v>133</v>
      </c>
      <c r="J12365" s="265">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3">
        <v>43495</v>
      </c>
      <c r="F12366" s="260">
        <v>20940</v>
      </c>
      <c r="G12366" s="260" t="s">
        <v>2229</v>
      </c>
      <c r="H12366" s="264" t="s">
        <v>4402</v>
      </c>
      <c r="I12366" s="264" t="s">
        <v>2183</v>
      </c>
      <c r="J12366" s="265">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3">
        <v>43495</v>
      </c>
      <c r="F12367" s="260">
        <v>20940</v>
      </c>
      <c r="G12367" s="260" t="s">
        <v>2229</v>
      </c>
      <c r="H12367" s="264" t="s">
        <v>4402</v>
      </c>
      <c r="I12367" s="264" t="s">
        <v>562</v>
      </c>
      <c r="J12367" s="264">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3">
        <v>43495</v>
      </c>
      <c r="F12368" s="260">
        <v>20629</v>
      </c>
      <c r="G12368" s="260" t="s">
        <v>2229</v>
      </c>
      <c r="H12368" s="264" t="s">
        <v>4402</v>
      </c>
      <c r="I12368" s="264" t="s">
        <v>2183</v>
      </c>
      <c r="J12368" s="264">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3">
        <v>43495</v>
      </c>
      <c r="F12369" s="260">
        <v>20629</v>
      </c>
      <c r="G12369" s="260" t="s">
        <v>2229</v>
      </c>
      <c r="H12369" s="264" t="s">
        <v>4402</v>
      </c>
      <c r="I12369" s="264" t="s">
        <v>562</v>
      </c>
      <c r="J12369" s="264">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3">
        <v>43495</v>
      </c>
      <c r="F12370" s="260">
        <v>20940</v>
      </c>
      <c r="G12370" s="260" t="s">
        <v>2229</v>
      </c>
      <c r="H12370" s="264" t="s">
        <v>4402</v>
      </c>
      <c r="I12370" s="264" t="s">
        <v>2183</v>
      </c>
      <c r="J12370" s="265">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3">
        <v>43495</v>
      </c>
      <c r="F12371" s="260">
        <v>20940</v>
      </c>
      <c r="G12371" s="260" t="s">
        <v>2229</v>
      </c>
      <c r="H12371" s="264" t="s">
        <v>4402</v>
      </c>
      <c r="I12371" s="264" t="s">
        <v>562</v>
      </c>
      <c r="J12371" s="264">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3">
        <v>43495</v>
      </c>
      <c r="F12372" s="260">
        <v>20629</v>
      </c>
      <c r="G12372" s="260" t="s">
        <v>2229</v>
      </c>
      <c r="H12372" s="264" t="s">
        <v>4402</v>
      </c>
      <c r="I12372" s="264" t="s">
        <v>2183</v>
      </c>
      <c r="J12372" s="264">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3">
        <v>43495</v>
      </c>
      <c r="F12373" s="260">
        <v>20629</v>
      </c>
      <c r="G12373" s="260" t="s">
        <v>2229</v>
      </c>
      <c r="H12373" s="264" t="s">
        <v>4402</v>
      </c>
      <c r="I12373" s="264" t="s">
        <v>562</v>
      </c>
      <c r="J12373" s="264">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3">
        <v>43495</v>
      </c>
      <c r="F12374" s="260">
        <v>20940</v>
      </c>
      <c r="G12374" s="260" t="s">
        <v>2229</v>
      </c>
      <c r="H12374" s="264" t="s">
        <v>4402</v>
      </c>
      <c r="I12374" s="264" t="s">
        <v>2183</v>
      </c>
      <c r="J12374" s="265">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3">
        <v>43495</v>
      </c>
      <c r="F12375" s="260">
        <v>20940</v>
      </c>
      <c r="G12375" s="260" t="s">
        <v>2229</v>
      </c>
      <c r="H12375" s="264" t="s">
        <v>4402</v>
      </c>
      <c r="I12375" s="264" t="s">
        <v>562</v>
      </c>
      <c r="J12375" s="264">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3">
        <v>43495</v>
      </c>
      <c r="F12376" s="260">
        <v>20629</v>
      </c>
      <c r="G12376" s="260" t="s">
        <v>2229</v>
      </c>
      <c r="H12376" s="264" t="s">
        <v>4402</v>
      </c>
      <c r="I12376" s="264" t="s">
        <v>2183</v>
      </c>
      <c r="J12376" s="264">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3">
        <v>43495</v>
      </c>
      <c r="F12377" s="260">
        <v>20629</v>
      </c>
      <c r="G12377" s="260" t="s">
        <v>2229</v>
      </c>
      <c r="H12377" s="264" t="s">
        <v>4402</v>
      </c>
      <c r="I12377" s="264" t="s">
        <v>562</v>
      </c>
      <c r="J12377" s="264">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3">
        <v>43495</v>
      </c>
      <c r="F12378" s="260">
        <v>44164</v>
      </c>
      <c r="G12378" s="260" t="s">
        <v>2229</v>
      </c>
      <c r="H12378" s="264" t="s">
        <v>2340</v>
      </c>
      <c r="I12378" s="264" t="s">
        <v>2217</v>
      </c>
      <c r="J12378" s="265">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3">
        <v>43495</v>
      </c>
      <c r="F12379" s="260">
        <v>16223</v>
      </c>
      <c r="G12379" s="260" t="s">
        <v>2229</v>
      </c>
      <c r="H12379" s="264" t="s">
        <v>2340</v>
      </c>
      <c r="I12379" s="264" t="s">
        <v>177</v>
      </c>
      <c r="J12379" s="264">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3">
        <v>43495</v>
      </c>
      <c r="F12380" s="260">
        <v>2556</v>
      </c>
      <c r="G12380" s="260" t="s">
        <v>2229</v>
      </c>
      <c r="H12380" s="264" t="s">
        <v>3127</v>
      </c>
      <c r="I12380" s="264" t="s">
        <v>2190</v>
      </c>
      <c r="J12380" s="265">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3">
        <v>43495</v>
      </c>
      <c r="F12381" s="260">
        <v>2556</v>
      </c>
      <c r="G12381" s="260" t="s">
        <v>2229</v>
      </c>
      <c r="H12381" s="264" t="s">
        <v>3127</v>
      </c>
      <c r="I12381" s="264" t="s">
        <v>562</v>
      </c>
      <c r="J12381" s="264">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3">
        <v>43495</v>
      </c>
      <c r="F12382" s="260">
        <v>7794</v>
      </c>
      <c r="G12382" s="260" t="s">
        <v>2284</v>
      </c>
      <c r="H12382" s="264" t="s">
        <v>3159</v>
      </c>
      <c r="I12382" s="264" t="s">
        <v>2181</v>
      </c>
      <c r="J12382" s="265">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3">
        <v>43495</v>
      </c>
      <c r="F12383" s="260">
        <v>7633</v>
      </c>
      <c r="G12383" s="260" t="s">
        <v>2229</v>
      </c>
      <c r="H12383" s="264" t="s">
        <v>3159</v>
      </c>
      <c r="I12383" s="264" t="s">
        <v>2181</v>
      </c>
      <c r="J12383" s="265">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3">
        <v>43495</v>
      </c>
      <c r="F12384" s="260">
        <v>7298</v>
      </c>
      <c r="G12384" s="260" t="s">
        <v>2229</v>
      </c>
      <c r="H12384" s="264" t="s">
        <v>2399</v>
      </c>
      <c r="I12384" s="264" t="s">
        <v>232</v>
      </c>
      <c r="J12384" s="264">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3">
        <v>43495</v>
      </c>
      <c r="F12385" s="260">
        <v>2843</v>
      </c>
      <c r="G12385" s="260" t="s">
        <v>2229</v>
      </c>
      <c r="H12385" s="264" t="s">
        <v>3353</v>
      </c>
      <c r="I12385" s="264" t="s">
        <v>2182</v>
      </c>
      <c r="J12385" s="265">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3">
        <v>43495</v>
      </c>
      <c r="F12386" s="260" t="s">
        <v>208</v>
      </c>
      <c r="G12386" s="260" t="s">
        <v>2229</v>
      </c>
      <c r="H12386" s="264" t="s">
        <v>2761</v>
      </c>
      <c r="I12386" s="264" t="s">
        <v>160</v>
      </c>
      <c r="J12386" s="264">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3">
        <v>43495</v>
      </c>
      <c r="F12387" s="260">
        <v>15</v>
      </c>
      <c r="G12387" s="260" t="s">
        <v>2229</v>
      </c>
      <c r="H12387" s="264" t="s">
        <v>2396</v>
      </c>
      <c r="I12387" s="264" t="s">
        <v>241</v>
      </c>
      <c r="J12387" s="264">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3">
        <v>43495</v>
      </c>
      <c r="F12388" s="260" t="s">
        <v>2326</v>
      </c>
      <c r="G12388" s="260" t="s">
        <v>2229</v>
      </c>
      <c r="H12388" s="264" t="s">
        <v>3280</v>
      </c>
      <c r="I12388" s="264" t="s">
        <v>2209</v>
      </c>
      <c r="J12388" s="264">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3">
        <v>43495</v>
      </c>
      <c r="F12389" s="260" t="s">
        <v>2326</v>
      </c>
      <c r="G12389" s="260" t="s">
        <v>2229</v>
      </c>
      <c r="H12389" s="264" t="s">
        <v>4395</v>
      </c>
      <c r="I12389" s="264" t="s">
        <v>2209</v>
      </c>
      <c r="J12389" s="264">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3">
        <v>43495</v>
      </c>
      <c r="F12390" s="260">
        <v>10388</v>
      </c>
      <c r="G12390" s="260" t="s">
        <v>2229</v>
      </c>
      <c r="H12390" s="264" t="s">
        <v>4369</v>
      </c>
      <c r="I12390" s="264" t="s">
        <v>2183</v>
      </c>
      <c r="J12390" s="264">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3">
        <v>43495</v>
      </c>
      <c r="F12391" s="260">
        <v>10388</v>
      </c>
      <c r="G12391" s="260" t="s">
        <v>2229</v>
      </c>
      <c r="H12391" s="264" t="s">
        <v>4369</v>
      </c>
      <c r="I12391" s="264" t="s">
        <v>562</v>
      </c>
      <c r="J12391" s="264">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3">
        <v>43495</v>
      </c>
      <c r="F12392" s="260">
        <v>1122</v>
      </c>
      <c r="G12392" s="260" t="s">
        <v>2229</v>
      </c>
      <c r="H12392" s="264" t="s">
        <v>4403</v>
      </c>
      <c r="I12392" s="264" t="s">
        <v>2217</v>
      </c>
      <c r="J12392" s="265">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3">
        <v>43495</v>
      </c>
      <c r="F12393" s="260">
        <v>265086</v>
      </c>
      <c r="G12393" s="260" t="s">
        <v>2232</v>
      </c>
      <c r="H12393" s="264" t="s">
        <v>4388</v>
      </c>
      <c r="I12393" s="264" t="s">
        <v>2182</v>
      </c>
      <c r="J12393" s="264">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3">
        <v>43495</v>
      </c>
      <c r="F12394" s="260">
        <v>265086</v>
      </c>
      <c r="G12394" s="260" t="s">
        <v>2232</v>
      </c>
      <c r="H12394" s="264" t="s">
        <v>4388</v>
      </c>
      <c r="I12394" s="264" t="s">
        <v>562</v>
      </c>
      <c r="J12394" s="264">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3">
        <v>43495</v>
      </c>
      <c r="F12395" s="260">
        <v>264705</v>
      </c>
      <c r="G12395" s="260" t="s">
        <v>2232</v>
      </c>
      <c r="H12395" s="264" t="s">
        <v>4388</v>
      </c>
      <c r="I12395" s="264" t="s">
        <v>2182</v>
      </c>
      <c r="J12395" s="264">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3">
        <v>43495</v>
      </c>
      <c r="F12396" s="260">
        <v>264705</v>
      </c>
      <c r="G12396" s="260" t="s">
        <v>2232</v>
      </c>
      <c r="H12396" s="264" t="s">
        <v>4388</v>
      </c>
      <c r="I12396" s="264" t="s">
        <v>562</v>
      </c>
      <c r="J12396" s="264">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3">
        <v>43495</v>
      </c>
      <c r="F12397" s="260">
        <v>268328</v>
      </c>
      <c r="G12397" s="260" t="s">
        <v>2284</v>
      </c>
      <c r="H12397" s="264" t="s">
        <v>4388</v>
      </c>
      <c r="I12397" s="264" t="s">
        <v>2182</v>
      </c>
      <c r="J12397" s="265">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3">
        <v>43495</v>
      </c>
      <c r="F12398" s="260">
        <v>268328</v>
      </c>
      <c r="G12398" s="260" t="s">
        <v>2284</v>
      </c>
      <c r="H12398" s="264" t="s">
        <v>4388</v>
      </c>
      <c r="I12398" s="264" t="s">
        <v>562</v>
      </c>
      <c r="J12398" s="264">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3">
        <v>43495</v>
      </c>
      <c r="F12399" s="260">
        <v>4481</v>
      </c>
      <c r="G12399" s="260" t="s">
        <v>2229</v>
      </c>
      <c r="H12399" s="264" t="s">
        <v>4404</v>
      </c>
      <c r="I12399" s="264" t="s">
        <v>2182</v>
      </c>
      <c r="J12399" s="264">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3">
        <v>43495</v>
      </c>
      <c r="F12400" s="260">
        <v>4481</v>
      </c>
      <c r="G12400" s="260" t="s">
        <v>2229</v>
      </c>
      <c r="H12400" s="264" t="s">
        <v>4404</v>
      </c>
      <c r="I12400" s="264" t="s">
        <v>562</v>
      </c>
      <c r="J12400" s="264">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3">
        <v>43495</v>
      </c>
      <c r="F12401" s="260">
        <v>4529</v>
      </c>
      <c r="G12401" s="260" t="s">
        <v>2229</v>
      </c>
      <c r="H12401" s="264" t="s">
        <v>4404</v>
      </c>
      <c r="I12401" s="264" t="s">
        <v>2194</v>
      </c>
      <c r="J12401" s="264">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3">
        <v>43495</v>
      </c>
      <c r="F12402" s="260">
        <v>4529</v>
      </c>
      <c r="G12402" s="260" t="s">
        <v>2229</v>
      </c>
      <c r="H12402" s="264" t="s">
        <v>4404</v>
      </c>
      <c r="I12402" s="264" t="s">
        <v>562</v>
      </c>
      <c r="J12402" s="264">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3">
        <v>43495</v>
      </c>
      <c r="F12403" s="260" t="s">
        <v>1070</v>
      </c>
      <c r="G12403" s="260" t="s">
        <v>2229</v>
      </c>
      <c r="H12403" s="264" t="s">
        <v>1071</v>
      </c>
      <c r="I12403" s="264" t="s">
        <v>2237</v>
      </c>
      <c r="J12403" s="265">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3">
        <v>43495</v>
      </c>
      <c r="F12404" s="260">
        <v>268991</v>
      </c>
      <c r="G12404" s="260" t="s">
        <v>2324</v>
      </c>
      <c r="H12404" s="264" t="s">
        <v>222</v>
      </c>
      <c r="I12404" s="264" t="s">
        <v>2182</v>
      </c>
      <c r="J12404" s="264">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3">
        <v>43495</v>
      </c>
      <c r="F12405" s="260">
        <v>269718</v>
      </c>
      <c r="G12405" s="260" t="s">
        <v>2229</v>
      </c>
      <c r="H12405" s="264" t="s">
        <v>222</v>
      </c>
      <c r="I12405" s="264" t="s">
        <v>2181</v>
      </c>
      <c r="J12405" s="264">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3">
        <v>43495</v>
      </c>
      <c r="F12406" s="260">
        <v>269717</v>
      </c>
      <c r="G12406" s="260" t="s">
        <v>2330</v>
      </c>
      <c r="H12406" s="264" t="s">
        <v>222</v>
      </c>
      <c r="I12406" s="264" t="s">
        <v>2182</v>
      </c>
      <c r="J12406" s="264">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3">
        <v>43495</v>
      </c>
      <c r="F12407" s="260">
        <v>268992</v>
      </c>
      <c r="G12407" s="260" t="s">
        <v>2324</v>
      </c>
      <c r="H12407" s="264" t="s">
        <v>222</v>
      </c>
      <c r="I12407" s="264" t="s">
        <v>2181</v>
      </c>
      <c r="J12407" s="264">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3">
        <v>43495</v>
      </c>
      <c r="F12408" s="260">
        <v>268991</v>
      </c>
      <c r="G12408" s="260" t="s">
        <v>2330</v>
      </c>
      <c r="H12408" s="264" t="s">
        <v>222</v>
      </c>
      <c r="I12408" s="264" t="s">
        <v>2182</v>
      </c>
      <c r="J12408" s="264">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3">
        <v>43495</v>
      </c>
      <c r="F12409" s="260">
        <v>268992</v>
      </c>
      <c r="G12409" s="260" t="s">
        <v>2330</v>
      </c>
      <c r="H12409" s="264" t="s">
        <v>222</v>
      </c>
      <c r="I12409" s="264" t="s">
        <v>2181</v>
      </c>
      <c r="J12409" s="264">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3">
        <v>43495</v>
      </c>
      <c r="F12410" s="260">
        <v>269155</v>
      </c>
      <c r="G12410" s="260" t="s">
        <v>2324</v>
      </c>
      <c r="H12410" s="264" t="s">
        <v>222</v>
      </c>
      <c r="I12410" s="264" t="s">
        <v>2181</v>
      </c>
      <c r="J12410" s="265">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3">
        <v>43495</v>
      </c>
      <c r="F12411" s="260">
        <v>269154</v>
      </c>
      <c r="G12411" s="260" t="s">
        <v>2324</v>
      </c>
      <c r="H12411" s="264" t="s">
        <v>222</v>
      </c>
      <c r="I12411" s="264" t="s">
        <v>2181</v>
      </c>
      <c r="J12411" s="265">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3">
        <v>43495</v>
      </c>
      <c r="F12412" s="260">
        <v>269153</v>
      </c>
      <c r="G12412" s="260" t="s">
        <v>2330</v>
      </c>
      <c r="H12412" s="264" t="s">
        <v>222</v>
      </c>
      <c r="I12412" s="264" t="s">
        <v>2182</v>
      </c>
      <c r="J12412" s="264">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3">
        <v>43495</v>
      </c>
      <c r="F12413" s="260">
        <v>269153</v>
      </c>
      <c r="G12413" s="260" t="s">
        <v>2324</v>
      </c>
      <c r="H12413" s="264" t="s">
        <v>222</v>
      </c>
      <c r="I12413" s="264" t="s">
        <v>2182</v>
      </c>
      <c r="J12413" s="264">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3">
        <v>43495</v>
      </c>
      <c r="F12414" s="260">
        <v>269154</v>
      </c>
      <c r="G12414" s="260" t="s">
        <v>2330</v>
      </c>
      <c r="H12414" s="264" t="s">
        <v>222</v>
      </c>
      <c r="I12414" s="264" t="s">
        <v>2181</v>
      </c>
      <c r="J12414" s="265">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3">
        <v>43495</v>
      </c>
      <c r="F12415" s="260">
        <v>26915</v>
      </c>
      <c r="G12415" s="260" t="s">
        <v>2330</v>
      </c>
      <c r="H12415" s="264" t="s">
        <v>222</v>
      </c>
      <c r="I12415" s="264" t="s">
        <v>2181</v>
      </c>
      <c r="J12415" s="265">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3">
        <v>43495</v>
      </c>
      <c r="F12416" s="260">
        <v>7949</v>
      </c>
      <c r="G12416" s="260" t="s">
        <v>2229</v>
      </c>
      <c r="H12416" s="264" t="s">
        <v>3254</v>
      </c>
      <c r="I12416" s="264" t="s">
        <v>2204</v>
      </c>
      <c r="J12416" s="264">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3">
        <v>43495</v>
      </c>
      <c r="F12417" s="260">
        <v>7949</v>
      </c>
      <c r="G12417" s="260" t="s">
        <v>2229</v>
      </c>
      <c r="H12417" s="264" t="s">
        <v>3254</v>
      </c>
      <c r="I12417" s="264" t="s">
        <v>562</v>
      </c>
      <c r="J12417" s="264">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3">
        <v>43495</v>
      </c>
      <c r="F12418" s="260" t="s">
        <v>2326</v>
      </c>
      <c r="G12418" s="260" t="s">
        <v>2229</v>
      </c>
      <c r="H12418" s="264" t="s">
        <v>883</v>
      </c>
      <c r="I12418" s="264" t="s">
        <v>2209</v>
      </c>
      <c r="J12418" s="264">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3">
        <v>43495</v>
      </c>
      <c r="F12419" s="260" t="s">
        <v>1261</v>
      </c>
      <c r="G12419" s="260" t="s">
        <v>2229</v>
      </c>
      <c r="H12419" s="264" t="s">
        <v>4381</v>
      </c>
      <c r="I12419" s="264" t="s">
        <v>135</v>
      </c>
      <c r="J12419" s="264">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3">
        <v>43495</v>
      </c>
      <c r="F12420" s="260" t="s">
        <v>1261</v>
      </c>
      <c r="G12420" s="260" t="s">
        <v>2229</v>
      </c>
      <c r="H12420" s="264" t="s">
        <v>2250</v>
      </c>
      <c r="I12420" s="264" t="s">
        <v>135</v>
      </c>
      <c r="J12420" s="264">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3">
        <v>43495</v>
      </c>
      <c r="F12421" s="260" t="s">
        <v>1261</v>
      </c>
      <c r="G12421" s="260" t="s">
        <v>2229</v>
      </c>
      <c r="H12421" s="264" t="s">
        <v>2250</v>
      </c>
      <c r="I12421" s="264" t="s">
        <v>135</v>
      </c>
      <c r="J12421" s="264">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3">
        <v>43495</v>
      </c>
      <c r="F12422" s="260" t="s">
        <v>1261</v>
      </c>
      <c r="G12422" s="260" t="s">
        <v>2229</v>
      </c>
      <c r="H12422" s="264" t="s">
        <v>2250</v>
      </c>
      <c r="I12422" s="264" t="s">
        <v>135</v>
      </c>
      <c r="J12422" s="264">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3">
        <v>43495</v>
      </c>
      <c r="F12423" s="260" t="s">
        <v>1261</v>
      </c>
      <c r="G12423" s="260" t="s">
        <v>2229</v>
      </c>
      <c r="H12423" s="264" t="s">
        <v>2250</v>
      </c>
      <c r="I12423" s="264" t="s">
        <v>135</v>
      </c>
      <c r="J12423" s="264">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3">
        <v>43495</v>
      </c>
      <c r="F12424" s="260" t="s">
        <v>1261</v>
      </c>
      <c r="G12424" s="260" t="s">
        <v>2229</v>
      </c>
      <c r="H12424" s="264" t="s">
        <v>2250</v>
      </c>
      <c r="I12424" s="264" t="s">
        <v>135</v>
      </c>
      <c r="J12424" s="264">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3">
        <v>43495</v>
      </c>
      <c r="F12425" s="260" t="s">
        <v>1261</v>
      </c>
      <c r="G12425" s="260" t="s">
        <v>2229</v>
      </c>
      <c r="H12425" s="264" t="s">
        <v>2250</v>
      </c>
      <c r="I12425" s="264" t="s">
        <v>135</v>
      </c>
      <c r="J12425" s="264">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3">
        <v>43495</v>
      </c>
      <c r="F12426" s="260" t="s">
        <v>1261</v>
      </c>
      <c r="G12426" s="260" t="s">
        <v>2229</v>
      </c>
      <c r="H12426" s="264" t="s">
        <v>2250</v>
      </c>
      <c r="I12426" s="264" t="s">
        <v>135</v>
      </c>
      <c r="J12426" s="264">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3">
        <v>43495</v>
      </c>
      <c r="F12427" s="260" t="s">
        <v>1261</v>
      </c>
      <c r="G12427" s="260" t="s">
        <v>2229</v>
      </c>
      <c r="H12427" s="264" t="s">
        <v>2250</v>
      </c>
      <c r="I12427" s="264" t="s">
        <v>135</v>
      </c>
      <c r="J12427" s="264">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3">
        <v>43495</v>
      </c>
      <c r="F12428" s="260" t="s">
        <v>1261</v>
      </c>
      <c r="G12428" s="260" t="s">
        <v>2229</v>
      </c>
      <c r="H12428" s="264" t="s">
        <v>2250</v>
      </c>
      <c r="I12428" s="264" t="s">
        <v>135</v>
      </c>
      <c r="J12428" s="264">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3">
        <v>43495</v>
      </c>
      <c r="F12429" s="260" t="s">
        <v>1261</v>
      </c>
      <c r="G12429" s="260" t="s">
        <v>2229</v>
      </c>
      <c r="H12429" s="264" t="s">
        <v>2250</v>
      </c>
      <c r="I12429" s="264" t="s">
        <v>135</v>
      </c>
      <c r="J12429" s="264">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3">
        <v>43495</v>
      </c>
      <c r="F12430" s="260" t="s">
        <v>1261</v>
      </c>
      <c r="G12430" s="260" t="s">
        <v>2229</v>
      </c>
      <c r="H12430" s="264" t="s">
        <v>2250</v>
      </c>
      <c r="I12430" s="264" t="s">
        <v>135</v>
      </c>
      <c r="J12430" s="264">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3">
        <v>43495</v>
      </c>
      <c r="F12431" s="260" t="s">
        <v>1261</v>
      </c>
      <c r="G12431" s="260" t="s">
        <v>2229</v>
      </c>
      <c r="H12431" s="264" t="s">
        <v>2250</v>
      </c>
      <c r="I12431" s="264" t="s">
        <v>135</v>
      </c>
      <c r="J12431" s="264">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3">
        <v>43495</v>
      </c>
      <c r="F12432" s="260" t="s">
        <v>1261</v>
      </c>
      <c r="G12432" s="260" t="s">
        <v>2229</v>
      </c>
      <c r="H12432" s="264" t="s">
        <v>2250</v>
      </c>
      <c r="I12432" s="264" t="s">
        <v>135</v>
      </c>
      <c r="J12432" s="264">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3">
        <v>43495</v>
      </c>
      <c r="F12433" s="260" t="s">
        <v>1261</v>
      </c>
      <c r="G12433" s="260" t="s">
        <v>2229</v>
      </c>
      <c r="H12433" s="264" t="s">
        <v>2250</v>
      </c>
      <c r="I12433" s="264" t="s">
        <v>135</v>
      </c>
      <c r="J12433" s="264">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3">
        <v>43495</v>
      </c>
      <c r="F12434" s="260" t="s">
        <v>1261</v>
      </c>
      <c r="G12434" s="260" t="s">
        <v>2229</v>
      </c>
      <c r="H12434" s="264" t="s">
        <v>2250</v>
      </c>
      <c r="I12434" s="264" t="s">
        <v>135</v>
      </c>
      <c r="J12434" s="264">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3">
        <v>43495</v>
      </c>
      <c r="F12435" s="260" t="s">
        <v>1261</v>
      </c>
      <c r="G12435" s="260" t="s">
        <v>2229</v>
      </c>
      <c r="H12435" s="264" t="s">
        <v>2250</v>
      </c>
      <c r="I12435" s="264" t="s">
        <v>135</v>
      </c>
      <c r="J12435" s="264">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3">
        <v>43495</v>
      </c>
      <c r="F12436" s="260" t="s">
        <v>1261</v>
      </c>
      <c r="G12436" s="260" t="s">
        <v>2229</v>
      </c>
      <c r="H12436" s="264" t="s">
        <v>2250</v>
      </c>
      <c r="I12436" s="264" t="s">
        <v>135</v>
      </c>
      <c r="J12436" s="264">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3">
        <v>43495</v>
      </c>
      <c r="F12437" s="260" t="s">
        <v>1261</v>
      </c>
      <c r="G12437" s="260" t="s">
        <v>2229</v>
      </c>
      <c r="H12437" s="264" t="s">
        <v>2250</v>
      </c>
      <c r="I12437" s="264" t="s">
        <v>135</v>
      </c>
      <c r="J12437" s="264">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3">
        <v>43495</v>
      </c>
      <c r="F12438" s="260" t="s">
        <v>1261</v>
      </c>
      <c r="G12438" s="260" t="s">
        <v>2229</v>
      </c>
      <c r="H12438" s="264" t="s">
        <v>2250</v>
      </c>
      <c r="I12438" s="264" t="s">
        <v>135</v>
      </c>
      <c r="J12438" s="264">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3">
        <v>43495</v>
      </c>
      <c r="F12439" s="260" t="s">
        <v>1261</v>
      </c>
      <c r="G12439" s="260" t="s">
        <v>2229</v>
      </c>
      <c r="H12439" s="264" t="s">
        <v>2250</v>
      </c>
      <c r="I12439" s="264" t="s">
        <v>135</v>
      </c>
      <c r="J12439" s="264">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3">
        <v>43495</v>
      </c>
      <c r="F12440" s="260" t="s">
        <v>1261</v>
      </c>
      <c r="G12440" s="260" t="s">
        <v>2229</v>
      </c>
      <c r="H12440" s="264" t="s">
        <v>2250</v>
      </c>
      <c r="I12440" s="264" t="s">
        <v>135</v>
      </c>
      <c r="J12440" s="264">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3">
        <v>43495</v>
      </c>
      <c r="F12441" s="260" t="s">
        <v>1261</v>
      </c>
      <c r="G12441" s="260" t="s">
        <v>2229</v>
      </c>
      <c r="H12441" s="264" t="s">
        <v>2250</v>
      </c>
      <c r="I12441" s="264" t="s">
        <v>135</v>
      </c>
      <c r="J12441" s="264">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3">
        <v>43496</v>
      </c>
      <c r="F12442" s="260" t="s">
        <v>161</v>
      </c>
      <c r="G12442" s="260" t="s">
        <v>2229</v>
      </c>
      <c r="H12442" s="264" t="s">
        <v>161</v>
      </c>
      <c r="I12442" s="264" t="s">
        <v>2168</v>
      </c>
      <c r="J12442" s="265">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3">
        <v>43496</v>
      </c>
      <c r="F12443" s="260">
        <v>2226243</v>
      </c>
      <c r="G12443" s="260" t="s">
        <v>2229</v>
      </c>
      <c r="H12443" s="264" t="s">
        <v>2684</v>
      </c>
      <c r="I12443" s="264" t="s">
        <v>145</v>
      </c>
      <c r="J12443" s="265">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3">
        <v>43496</v>
      </c>
      <c r="F12444" s="260">
        <v>2226243</v>
      </c>
      <c r="G12444" s="260" t="s">
        <v>2229</v>
      </c>
      <c r="H12444" s="264" t="s">
        <v>2684</v>
      </c>
      <c r="I12444" s="264" t="s">
        <v>562</v>
      </c>
      <c r="J12444" s="264">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3">
        <v>43496</v>
      </c>
      <c r="F12445" s="260" t="s">
        <v>4405</v>
      </c>
      <c r="G12445" s="260" t="s">
        <v>2229</v>
      </c>
      <c r="H12445" s="264" t="s">
        <v>4406</v>
      </c>
      <c r="I12445" s="264" t="s">
        <v>846</v>
      </c>
      <c r="J12445" s="264">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3">
        <v>43496</v>
      </c>
      <c r="F12446" s="260" t="s">
        <v>1061</v>
      </c>
      <c r="G12446" s="260" t="s">
        <v>2229</v>
      </c>
      <c r="H12446" s="264" t="s">
        <v>4371</v>
      </c>
      <c r="I12446" s="264" t="s">
        <v>2170</v>
      </c>
      <c r="J12446" s="264">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3">
        <v>43496</v>
      </c>
      <c r="F12447" s="260">
        <v>18798</v>
      </c>
      <c r="G12447" s="260" t="s">
        <v>2229</v>
      </c>
      <c r="H12447" s="264" t="s">
        <v>4407</v>
      </c>
      <c r="I12447" s="264" t="s">
        <v>2182</v>
      </c>
      <c r="J12447" s="264">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3">
        <v>43496</v>
      </c>
      <c r="F12448" s="260">
        <v>18798</v>
      </c>
      <c r="G12448" s="260" t="s">
        <v>2229</v>
      </c>
      <c r="H12448" s="264" t="s">
        <v>4407</v>
      </c>
      <c r="I12448" s="264" t="s">
        <v>562</v>
      </c>
      <c r="J12448" s="264">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3">
        <v>43496</v>
      </c>
      <c r="F12449" s="260" t="s">
        <v>437</v>
      </c>
      <c r="G12449" s="260" t="s">
        <v>2229</v>
      </c>
      <c r="H12449" s="264" t="s">
        <v>2362</v>
      </c>
      <c r="I12449" s="264" t="s">
        <v>439</v>
      </c>
      <c r="J12449" s="264">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3">
        <v>43496</v>
      </c>
      <c r="F12450" s="260" t="s">
        <v>250</v>
      </c>
      <c r="G12450" s="260" t="s">
        <v>2229</v>
      </c>
      <c r="H12450" s="264" t="s">
        <v>4408</v>
      </c>
      <c r="I12450" s="264" t="s">
        <v>2171</v>
      </c>
      <c r="J12450" s="264">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3">
        <v>43496</v>
      </c>
      <c r="F12451" s="260" t="s">
        <v>1070</v>
      </c>
      <c r="G12451" s="260" t="s">
        <v>2229</v>
      </c>
      <c r="H12451" s="264" t="s">
        <v>1071</v>
      </c>
      <c r="I12451" s="264" t="s">
        <v>2237</v>
      </c>
      <c r="J12451" s="265">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3">
        <v>43496</v>
      </c>
      <c r="F12452" s="260" t="s">
        <v>1261</v>
      </c>
      <c r="G12452" s="260" t="s">
        <v>2229</v>
      </c>
      <c r="H12452" s="264" t="s">
        <v>2250</v>
      </c>
      <c r="I12452" s="264" t="s">
        <v>135</v>
      </c>
      <c r="J12452" s="264">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3">
        <v>43496</v>
      </c>
      <c r="F12453" s="260" t="s">
        <v>1261</v>
      </c>
      <c r="G12453" s="260" t="s">
        <v>2229</v>
      </c>
      <c r="H12453" s="264" t="s">
        <v>2250</v>
      </c>
      <c r="I12453" s="264" t="s">
        <v>135</v>
      </c>
      <c r="J12453" s="264">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3">
        <v>43497</v>
      </c>
      <c r="F12454" s="260" t="s">
        <v>1061</v>
      </c>
      <c r="G12454" s="260" t="s">
        <v>2229</v>
      </c>
      <c r="H12454" s="264" t="s">
        <v>4370</v>
      </c>
      <c r="I12454" s="264" t="s">
        <v>126</v>
      </c>
      <c r="J12454" s="265">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3">
        <v>43497</v>
      </c>
      <c r="F12455" s="260" t="s">
        <v>1261</v>
      </c>
      <c r="G12455" s="260" t="s">
        <v>2229</v>
      </c>
      <c r="H12455" s="264" t="s">
        <v>262</v>
      </c>
      <c r="I12455" s="264" t="s">
        <v>135</v>
      </c>
      <c r="J12455" s="264">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3">
        <v>43497</v>
      </c>
      <c r="F12456" s="260">
        <v>38798</v>
      </c>
      <c r="G12456" s="260" t="s">
        <v>2229</v>
      </c>
      <c r="H12456" s="264" t="s">
        <v>4409</v>
      </c>
      <c r="I12456" s="264" t="s">
        <v>2193</v>
      </c>
      <c r="J12456" s="265">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3">
        <v>43497</v>
      </c>
      <c r="F12457" s="260" t="s">
        <v>1061</v>
      </c>
      <c r="G12457" s="260" t="s">
        <v>2229</v>
      </c>
      <c r="H12457" s="264" t="s">
        <v>4370</v>
      </c>
      <c r="I12457" s="264" t="s">
        <v>126</v>
      </c>
      <c r="J12457" s="265">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3">
        <v>43497</v>
      </c>
      <c r="F12458" s="260">
        <v>66463</v>
      </c>
      <c r="G12458" s="260" t="s">
        <v>2330</v>
      </c>
      <c r="H12458" s="264" t="s">
        <v>4383</v>
      </c>
      <c r="I12458" s="264" t="s">
        <v>2183</v>
      </c>
      <c r="J12458" s="264">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3">
        <v>43497</v>
      </c>
      <c r="F12459" s="260">
        <v>66463</v>
      </c>
      <c r="G12459" s="260" t="s">
        <v>2330</v>
      </c>
      <c r="H12459" s="264" t="s">
        <v>4383</v>
      </c>
      <c r="I12459" s="264" t="s">
        <v>562</v>
      </c>
      <c r="J12459" s="264">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3">
        <v>43500</v>
      </c>
      <c r="F12460" s="260" t="s">
        <v>1061</v>
      </c>
      <c r="G12460" s="260" t="s">
        <v>2229</v>
      </c>
      <c r="H12460" s="264" t="s">
        <v>4371</v>
      </c>
      <c r="I12460" s="264" t="s">
        <v>2170</v>
      </c>
      <c r="J12460" s="265">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3">
        <v>43500</v>
      </c>
      <c r="F12461" s="260" t="s">
        <v>1070</v>
      </c>
      <c r="G12461" s="260" t="s">
        <v>2229</v>
      </c>
      <c r="H12461" s="264" t="s">
        <v>1071</v>
      </c>
      <c r="I12461" s="264" t="s">
        <v>2237</v>
      </c>
      <c r="J12461" s="265">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3">
        <v>43501</v>
      </c>
      <c r="F12462" s="260" t="s">
        <v>4410</v>
      </c>
      <c r="G12462" s="260" t="s">
        <v>2229</v>
      </c>
      <c r="H12462" s="264" t="s">
        <v>4410</v>
      </c>
      <c r="I12462" s="264" t="s">
        <v>141</v>
      </c>
      <c r="J12462" s="265">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3">
        <v>43501</v>
      </c>
      <c r="F12463" s="260" t="s">
        <v>4410</v>
      </c>
      <c r="G12463" s="260" t="s">
        <v>2229</v>
      </c>
      <c r="H12463" s="264" t="s">
        <v>3063</v>
      </c>
      <c r="I12463" s="264" t="s">
        <v>141</v>
      </c>
      <c r="J12463" s="264">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3">
        <v>43501</v>
      </c>
      <c r="F12464" s="260">
        <v>18330</v>
      </c>
      <c r="G12464" s="260" t="s">
        <v>2229</v>
      </c>
      <c r="H12464" s="264" t="s">
        <v>4411</v>
      </c>
      <c r="I12464" s="264" t="s">
        <v>2190</v>
      </c>
      <c r="J12464" s="264">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3">
        <v>43501</v>
      </c>
      <c r="F12465" s="260">
        <v>18330</v>
      </c>
      <c r="G12465" s="260" t="s">
        <v>2229</v>
      </c>
      <c r="H12465" s="264" t="s">
        <v>4411</v>
      </c>
      <c r="I12465" s="264" t="s">
        <v>562</v>
      </c>
      <c r="J12465" s="264">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3">
        <v>43501</v>
      </c>
      <c r="F12466" s="260" t="s">
        <v>1070</v>
      </c>
      <c r="G12466" s="260" t="s">
        <v>2229</v>
      </c>
      <c r="H12466" s="264" t="s">
        <v>1071</v>
      </c>
      <c r="I12466" s="264" t="s">
        <v>2237</v>
      </c>
      <c r="J12466" s="265">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3">
        <v>43503</v>
      </c>
      <c r="F12467" s="260" t="s">
        <v>1261</v>
      </c>
      <c r="G12467" s="260" t="s">
        <v>2229</v>
      </c>
      <c r="H12467" s="264" t="s">
        <v>262</v>
      </c>
      <c r="I12467" s="264" t="s">
        <v>135</v>
      </c>
      <c r="J12467" s="264">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3">
        <v>43503</v>
      </c>
      <c r="F12468" s="260" t="s">
        <v>4412</v>
      </c>
      <c r="G12468" s="260" t="s">
        <v>2229</v>
      </c>
      <c r="H12468" s="264" t="s">
        <v>4413</v>
      </c>
      <c r="I12468" s="264" t="s">
        <v>130</v>
      </c>
      <c r="J12468" s="264">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3">
        <v>43503</v>
      </c>
      <c r="F12469" s="260" t="s">
        <v>254</v>
      </c>
      <c r="G12469" s="260" t="s">
        <v>2229</v>
      </c>
      <c r="H12469" s="264" t="s">
        <v>4413</v>
      </c>
      <c r="I12469" s="264" t="s">
        <v>130</v>
      </c>
      <c r="J12469" s="265">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3">
        <v>43503</v>
      </c>
      <c r="F12470" s="260" t="s">
        <v>1070</v>
      </c>
      <c r="G12470" s="260" t="s">
        <v>2229</v>
      </c>
      <c r="H12470" s="264" t="s">
        <v>1071</v>
      </c>
      <c r="I12470" s="264" t="s">
        <v>2237</v>
      </c>
      <c r="J12470" s="265">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3">
        <v>43507</v>
      </c>
      <c r="F12471" s="260" t="s">
        <v>161</v>
      </c>
      <c r="G12471" s="260" t="s">
        <v>2229</v>
      </c>
      <c r="H12471" s="264" t="s">
        <v>161</v>
      </c>
      <c r="I12471" s="264" t="s">
        <v>2168</v>
      </c>
      <c r="J12471" s="265">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3">
        <v>43507</v>
      </c>
      <c r="F12472" s="260" t="s">
        <v>161</v>
      </c>
      <c r="G12472" s="260" t="s">
        <v>2229</v>
      </c>
      <c r="H12472" s="264" t="s">
        <v>161</v>
      </c>
      <c r="I12472" s="264" t="s">
        <v>2168</v>
      </c>
      <c r="J12472" s="265">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3">
        <v>43507</v>
      </c>
      <c r="F12473" s="260" t="s">
        <v>1061</v>
      </c>
      <c r="G12473" s="260" t="s">
        <v>2229</v>
      </c>
      <c r="H12473" s="264" t="s">
        <v>4370</v>
      </c>
      <c r="I12473" s="264" t="s">
        <v>126</v>
      </c>
      <c r="J12473" s="265">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3">
        <v>43507</v>
      </c>
      <c r="F12474" s="260" t="s">
        <v>4410</v>
      </c>
      <c r="G12474" s="260" t="s">
        <v>2229</v>
      </c>
      <c r="H12474" s="264" t="s">
        <v>4410</v>
      </c>
      <c r="I12474" s="264" t="s">
        <v>141</v>
      </c>
      <c r="J12474" s="265">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3">
        <v>43507</v>
      </c>
      <c r="F12475" s="260" t="s">
        <v>1061</v>
      </c>
      <c r="G12475" s="260" t="s">
        <v>2229</v>
      </c>
      <c r="H12475" s="264" t="s">
        <v>4370</v>
      </c>
      <c r="I12475" s="264" t="s">
        <v>126</v>
      </c>
      <c r="J12475" s="265">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3">
        <v>43508</v>
      </c>
      <c r="F12476" s="260" t="s">
        <v>1061</v>
      </c>
      <c r="G12476" s="260" t="s">
        <v>2229</v>
      </c>
      <c r="H12476" s="264" t="s">
        <v>4370</v>
      </c>
      <c r="I12476" s="264" t="s">
        <v>126</v>
      </c>
      <c r="J12476" s="265">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3">
        <v>43508</v>
      </c>
      <c r="F12477" s="260" t="s">
        <v>4410</v>
      </c>
      <c r="G12477" s="260" t="s">
        <v>2229</v>
      </c>
      <c r="H12477" s="264" t="s">
        <v>542</v>
      </c>
      <c r="I12477" s="264" t="s">
        <v>141</v>
      </c>
      <c r="J12477" s="265">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3">
        <v>43508</v>
      </c>
      <c r="F12478" s="260" t="s">
        <v>4374</v>
      </c>
      <c r="G12478" s="260" t="s">
        <v>2229</v>
      </c>
      <c r="H12478" s="264" t="s">
        <v>72</v>
      </c>
      <c r="I12478" s="264" t="s">
        <v>1064</v>
      </c>
      <c r="J12478" s="265">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3">
        <v>43508</v>
      </c>
      <c r="F12479" s="260" t="s">
        <v>4410</v>
      </c>
      <c r="G12479" s="260" t="s">
        <v>2229</v>
      </c>
      <c r="H12479" s="264" t="s">
        <v>4414</v>
      </c>
      <c r="I12479" s="264" t="s">
        <v>141</v>
      </c>
      <c r="J12479" s="264">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3">
        <v>43508</v>
      </c>
      <c r="F12480" s="260" t="s">
        <v>4410</v>
      </c>
      <c r="G12480" s="260" t="s">
        <v>2229</v>
      </c>
      <c r="H12480" s="264" t="s">
        <v>4415</v>
      </c>
      <c r="I12480" s="264" t="s">
        <v>141</v>
      </c>
      <c r="J12480" s="264">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3">
        <v>43508</v>
      </c>
      <c r="F12481" s="260" t="s">
        <v>4410</v>
      </c>
      <c r="G12481" s="260" t="s">
        <v>2229</v>
      </c>
      <c r="H12481" s="264" t="s">
        <v>4416</v>
      </c>
      <c r="I12481" s="264" t="s">
        <v>141</v>
      </c>
      <c r="J12481" s="264">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3">
        <v>43508</v>
      </c>
      <c r="F12482" s="260" t="s">
        <v>4410</v>
      </c>
      <c r="G12482" s="260" t="s">
        <v>2229</v>
      </c>
      <c r="H12482" s="264" t="s">
        <v>4417</v>
      </c>
      <c r="I12482" s="264" t="s">
        <v>141</v>
      </c>
      <c r="J12482" s="264">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3">
        <v>43508</v>
      </c>
      <c r="F12483" s="260">
        <v>18</v>
      </c>
      <c r="G12483" s="260" t="s">
        <v>2229</v>
      </c>
      <c r="H12483" s="264" t="s">
        <v>3189</v>
      </c>
      <c r="I12483" s="264" t="s">
        <v>2176</v>
      </c>
      <c r="J12483" s="265">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3">
        <v>43508</v>
      </c>
      <c r="F12484" s="260">
        <v>22</v>
      </c>
      <c r="G12484" s="260" t="s">
        <v>2229</v>
      </c>
      <c r="H12484" s="264" t="s">
        <v>3189</v>
      </c>
      <c r="I12484" s="264" t="s">
        <v>2176</v>
      </c>
      <c r="J12484" s="265">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3">
        <v>43508</v>
      </c>
      <c r="F12485" s="260">
        <v>8.1250000012141104E+16</v>
      </c>
      <c r="G12485" s="260" t="s">
        <v>2229</v>
      </c>
      <c r="H12485" s="264" t="s">
        <v>3363</v>
      </c>
      <c r="I12485" s="264" t="s">
        <v>2214</v>
      </c>
      <c r="J12485" s="264">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3">
        <v>43508</v>
      </c>
      <c r="F12486" s="260">
        <v>19306</v>
      </c>
      <c r="G12486" s="260" t="s">
        <v>2229</v>
      </c>
      <c r="H12486" s="264" t="s">
        <v>2370</v>
      </c>
      <c r="I12486" s="264" t="s">
        <v>145</v>
      </c>
      <c r="J12486" s="265">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3">
        <v>43508</v>
      </c>
      <c r="F12487" s="260">
        <v>119</v>
      </c>
      <c r="G12487" s="260" t="s">
        <v>2229</v>
      </c>
      <c r="H12487" s="264" t="s">
        <v>3270</v>
      </c>
      <c r="I12487" s="264" t="s">
        <v>2177</v>
      </c>
      <c r="J12487" s="265">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3">
        <v>43508</v>
      </c>
      <c r="F12488" s="260" t="s">
        <v>1061</v>
      </c>
      <c r="G12488" s="260" t="s">
        <v>2229</v>
      </c>
      <c r="H12488" s="264" t="s">
        <v>4370</v>
      </c>
      <c r="I12488" s="264" t="s">
        <v>126</v>
      </c>
      <c r="J12488" s="265">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3">
        <v>43509</v>
      </c>
      <c r="F12489" s="260" t="s">
        <v>254</v>
      </c>
      <c r="G12489" s="260" t="s">
        <v>2229</v>
      </c>
      <c r="H12489" s="264" t="s">
        <v>3378</v>
      </c>
      <c r="I12489" s="264" t="s">
        <v>130</v>
      </c>
      <c r="J12489" s="265">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3">
        <v>43509</v>
      </c>
      <c r="F12490" s="260">
        <v>4121</v>
      </c>
      <c r="G12490" s="260" t="s">
        <v>2229</v>
      </c>
      <c r="H12490" s="264" t="s">
        <v>2335</v>
      </c>
      <c r="I12490" s="264" t="s">
        <v>200</v>
      </c>
      <c r="J12490" s="265">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3">
        <v>43509</v>
      </c>
      <c r="F12491" s="260" t="s">
        <v>1261</v>
      </c>
      <c r="G12491" s="260" t="s">
        <v>2229</v>
      </c>
      <c r="H12491" s="264" t="s">
        <v>262</v>
      </c>
      <c r="I12491" s="264" t="s">
        <v>135</v>
      </c>
      <c r="J12491" s="264">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3">
        <v>43509</v>
      </c>
      <c r="F12492" s="260" t="s">
        <v>2326</v>
      </c>
      <c r="G12492" s="260" t="s">
        <v>2229</v>
      </c>
      <c r="H12492" s="264" t="s">
        <v>1080</v>
      </c>
      <c r="I12492" s="264" t="s">
        <v>2209</v>
      </c>
      <c r="J12492" s="264">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3">
        <v>43509</v>
      </c>
      <c r="F12493" s="260">
        <v>16852</v>
      </c>
      <c r="G12493" s="260" t="s">
        <v>2229</v>
      </c>
      <c r="H12493" s="264" t="s">
        <v>2340</v>
      </c>
      <c r="I12493" s="264" t="s">
        <v>618</v>
      </c>
      <c r="J12493" s="265">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3">
        <v>43509</v>
      </c>
      <c r="F12494" s="260">
        <v>181</v>
      </c>
      <c r="G12494" s="260" t="s">
        <v>2229</v>
      </c>
      <c r="H12494" s="264" t="s">
        <v>212</v>
      </c>
      <c r="I12494" s="264" t="s">
        <v>213</v>
      </c>
      <c r="J12494" s="265">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3">
        <v>43509</v>
      </c>
      <c r="F12495" s="260" t="s">
        <v>4418</v>
      </c>
      <c r="G12495" s="260" t="s">
        <v>2229</v>
      </c>
      <c r="H12495" s="264" t="s">
        <v>4418</v>
      </c>
      <c r="I12495" s="264" t="s">
        <v>194</v>
      </c>
      <c r="J12495" s="265">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3">
        <v>43509</v>
      </c>
      <c r="F12496" s="260" t="s">
        <v>4418</v>
      </c>
      <c r="G12496" s="260" t="s">
        <v>2229</v>
      </c>
      <c r="H12496" s="264" t="s">
        <v>4418</v>
      </c>
      <c r="I12496" s="264" t="s">
        <v>562</v>
      </c>
      <c r="J12496" s="264">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3">
        <v>43509</v>
      </c>
      <c r="F12497" s="260">
        <v>156</v>
      </c>
      <c r="G12497" s="260" t="s">
        <v>2229</v>
      </c>
      <c r="H12497" s="264" t="s">
        <v>4393</v>
      </c>
      <c r="I12497" s="264" t="s">
        <v>116</v>
      </c>
      <c r="J12497" s="265">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3">
        <v>43509</v>
      </c>
      <c r="F12498" s="260" t="s">
        <v>4410</v>
      </c>
      <c r="G12498" s="260" t="s">
        <v>2229</v>
      </c>
      <c r="H12498" s="264" t="s">
        <v>4419</v>
      </c>
      <c r="I12498" s="264" t="s">
        <v>141</v>
      </c>
      <c r="J12498" s="264">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3">
        <v>43509</v>
      </c>
      <c r="F12499" s="260">
        <v>245</v>
      </c>
      <c r="G12499" s="260" t="s">
        <v>2229</v>
      </c>
      <c r="H12499" s="264" t="s">
        <v>2357</v>
      </c>
      <c r="I12499" s="264" t="s">
        <v>164</v>
      </c>
      <c r="J12499" s="265">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3">
        <v>43509</v>
      </c>
      <c r="F12500" s="260" t="s">
        <v>4420</v>
      </c>
      <c r="G12500" s="260" t="s">
        <v>2229</v>
      </c>
      <c r="H12500" s="264" t="s">
        <v>4420</v>
      </c>
      <c r="I12500" s="264" t="s">
        <v>194</v>
      </c>
      <c r="J12500" s="265">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3">
        <v>43509</v>
      </c>
      <c r="F12501" s="260" t="s">
        <v>4420</v>
      </c>
      <c r="G12501" s="260" t="s">
        <v>2229</v>
      </c>
      <c r="H12501" s="264" t="s">
        <v>4420</v>
      </c>
      <c r="I12501" s="264" t="s">
        <v>562</v>
      </c>
      <c r="J12501" s="264">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3">
        <v>43509</v>
      </c>
      <c r="F12502" s="260" t="s">
        <v>1070</v>
      </c>
      <c r="G12502" s="260" t="s">
        <v>2229</v>
      </c>
      <c r="H12502" s="264" t="s">
        <v>1071</v>
      </c>
      <c r="I12502" s="264" t="s">
        <v>2237</v>
      </c>
      <c r="J12502" s="265">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3">
        <v>43509</v>
      </c>
      <c r="F12503" s="260" t="s">
        <v>2326</v>
      </c>
      <c r="G12503" s="260" t="s">
        <v>2229</v>
      </c>
      <c r="H12503" s="264" t="s">
        <v>2360</v>
      </c>
      <c r="I12503" s="264" t="s">
        <v>2209</v>
      </c>
      <c r="J12503" s="264">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3">
        <v>43509</v>
      </c>
      <c r="F12504" s="260" t="s">
        <v>1261</v>
      </c>
      <c r="G12504" s="260" t="s">
        <v>2229</v>
      </c>
      <c r="H12504" s="264" t="s">
        <v>2250</v>
      </c>
      <c r="I12504" s="264" t="s">
        <v>135</v>
      </c>
      <c r="J12504" s="264">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3">
        <v>43509</v>
      </c>
      <c r="F12505" s="260" t="s">
        <v>1261</v>
      </c>
      <c r="G12505" s="260" t="s">
        <v>2229</v>
      </c>
      <c r="H12505" s="264" t="s">
        <v>2250</v>
      </c>
      <c r="I12505" s="264" t="s">
        <v>135</v>
      </c>
      <c r="J12505" s="264">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3">
        <v>43509</v>
      </c>
      <c r="F12506" s="260" t="s">
        <v>1261</v>
      </c>
      <c r="G12506" s="260" t="s">
        <v>2229</v>
      </c>
      <c r="H12506" s="264" t="s">
        <v>2250</v>
      </c>
      <c r="I12506" s="264" t="s">
        <v>135</v>
      </c>
      <c r="J12506" s="264">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3">
        <v>43509</v>
      </c>
      <c r="F12507" s="260" t="s">
        <v>1261</v>
      </c>
      <c r="G12507" s="260" t="s">
        <v>2229</v>
      </c>
      <c r="H12507" s="264" t="s">
        <v>2250</v>
      </c>
      <c r="I12507" s="264" t="s">
        <v>135</v>
      </c>
      <c r="J12507" s="264">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3">
        <v>43509</v>
      </c>
      <c r="F12508" s="260" t="s">
        <v>1261</v>
      </c>
      <c r="G12508" s="260" t="s">
        <v>2229</v>
      </c>
      <c r="H12508" s="264" t="s">
        <v>2250</v>
      </c>
      <c r="I12508" s="264" t="s">
        <v>135</v>
      </c>
      <c r="J12508" s="264">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3">
        <v>43509</v>
      </c>
      <c r="F12509" s="260" t="s">
        <v>1261</v>
      </c>
      <c r="G12509" s="260" t="s">
        <v>2229</v>
      </c>
      <c r="H12509" s="264" t="s">
        <v>2250</v>
      </c>
      <c r="I12509" s="264" t="s">
        <v>135</v>
      </c>
      <c r="J12509" s="264">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3">
        <v>43509</v>
      </c>
      <c r="F12510" s="260" t="s">
        <v>1261</v>
      </c>
      <c r="G12510" s="260" t="s">
        <v>2229</v>
      </c>
      <c r="H12510" s="264" t="s">
        <v>2250</v>
      </c>
      <c r="I12510" s="264" t="s">
        <v>135</v>
      </c>
      <c r="J12510" s="264">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3">
        <v>43509</v>
      </c>
      <c r="F12511" s="260" t="s">
        <v>1261</v>
      </c>
      <c r="G12511" s="260" t="s">
        <v>2229</v>
      </c>
      <c r="H12511" s="264" t="s">
        <v>2250</v>
      </c>
      <c r="I12511" s="264" t="s">
        <v>135</v>
      </c>
      <c r="J12511" s="264">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3">
        <v>43509</v>
      </c>
      <c r="F12512" s="260" t="s">
        <v>1261</v>
      </c>
      <c r="G12512" s="260" t="s">
        <v>2229</v>
      </c>
      <c r="H12512" s="264" t="s">
        <v>2250</v>
      </c>
      <c r="I12512" s="264" t="s">
        <v>135</v>
      </c>
      <c r="J12512" s="264">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3">
        <v>43509</v>
      </c>
      <c r="F12513" s="260" t="s">
        <v>1261</v>
      </c>
      <c r="G12513" s="260" t="s">
        <v>2229</v>
      </c>
      <c r="H12513" s="264" t="s">
        <v>2250</v>
      </c>
      <c r="I12513" s="264" t="s">
        <v>135</v>
      </c>
      <c r="J12513" s="264">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3">
        <v>43509</v>
      </c>
      <c r="F12514" s="260" t="s">
        <v>2326</v>
      </c>
      <c r="G12514" s="260" t="s">
        <v>2229</v>
      </c>
      <c r="H12514" s="264" t="s">
        <v>4421</v>
      </c>
      <c r="I12514" s="264" t="s">
        <v>2209</v>
      </c>
      <c r="J12514" s="264">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3">
        <v>43509</v>
      </c>
      <c r="F12515" s="260">
        <v>38581</v>
      </c>
      <c r="G12515" s="260" t="s">
        <v>2229</v>
      </c>
      <c r="H12515" s="264" t="s">
        <v>4409</v>
      </c>
      <c r="I12515" s="264" t="s">
        <v>2193</v>
      </c>
      <c r="J12515" s="264">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3">
        <v>43509</v>
      </c>
      <c r="F12516" s="260">
        <v>5400</v>
      </c>
      <c r="G12516" s="260" t="s">
        <v>2229</v>
      </c>
      <c r="H12516" s="264" t="s">
        <v>2349</v>
      </c>
      <c r="I12516" s="264" t="s">
        <v>181</v>
      </c>
      <c r="J12516" s="265">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3">
        <v>43509</v>
      </c>
      <c r="F12517" s="260">
        <v>5401</v>
      </c>
      <c r="G12517" s="260" t="s">
        <v>2229</v>
      </c>
      <c r="H12517" s="264" t="s">
        <v>2349</v>
      </c>
      <c r="I12517" s="264" t="s">
        <v>181</v>
      </c>
      <c r="J12517" s="265">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3">
        <v>43509</v>
      </c>
      <c r="F12518" s="260">
        <v>21</v>
      </c>
      <c r="G12518" s="260" t="s">
        <v>2229</v>
      </c>
      <c r="H12518" s="264" t="s">
        <v>2351</v>
      </c>
      <c r="I12518" s="269" t="s">
        <v>145</v>
      </c>
      <c r="J12518" s="265">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3">
        <v>43510</v>
      </c>
      <c r="F12519" s="260" t="s">
        <v>161</v>
      </c>
      <c r="G12519" s="260" t="s">
        <v>2229</v>
      </c>
      <c r="H12519" s="264" t="s">
        <v>161</v>
      </c>
      <c r="I12519" s="264" t="s">
        <v>2168</v>
      </c>
      <c r="J12519" s="265">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3">
        <v>43510</v>
      </c>
      <c r="F12520" s="260" t="s">
        <v>161</v>
      </c>
      <c r="G12520" s="260" t="s">
        <v>2229</v>
      </c>
      <c r="H12520" s="264" t="s">
        <v>161</v>
      </c>
      <c r="I12520" s="264" t="s">
        <v>2168</v>
      </c>
      <c r="J12520" s="265">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3">
        <v>43510</v>
      </c>
      <c r="F12521" s="260">
        <v>2</v>
      </c>
      <c r="G12521" s="260" t="s">
        <v>2229</v>
      </c>
      <c r="H12521" s="264" t="s">
        <v>4379</v>
      </c>
      <c r="I12521" s="264" t="s">
        <v>2177</v>
      </c>
      <c r="J12521" s="265">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3">
        <v>43510</v>
      </c>
      <c r="F12522" s="260">
        <v>29451252</v>
      </c>
      <c r="G12522" s="260" t="s">
        <v>2229</v>
      </c>
      <c r="H12522" s="264" t="s">
        <v>4422</v>
      </c>
      <c r="I12522" s="264" t="s">
        <v>540</v>
      </c>
      <c r="J12522" s="264">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3">
        <v>43510</v>
      </c>
      <c r="F12523" s="260" t="s">
        <v>1070</v>
      </c>
      <c r="G12523" s="260" t="s">
        <v>2229</v>
      </c>
      <c r="H12523" s="264" t="s">
        <v>1071</v>
      </c>
      <c r="I12523" s="264" t="s">
        <v>2237</v>
      </c>
      <c r="J12523" s="265">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3">
        <v>43510</v>
      </c>
      <c r="F12524" s="260" t="s">
        <v>1261</v>
      </c>
      <c r="G12524" s="260" t="s">
        <v>2229</v>
      </c>
      <c r="H12524" s="264" t="s">
        <v>2250</v>
      </c>
      <c r="I12524" s="264" t="s">
        <v>135</v>
      </c>
      <c r="J12524" s="264">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3">
        <v>43511</v>
      </c>
      <c r="F12525" s="260" t="s">
        <v>1261</v>
      </c>
      <c r="G12525" s="260" t="s">
        <v>2229</v>
      </c>
      <c r="H12525" s="264" t="s">
        <v>2338</v>
      </c>
      <c r="I12525" s="264" t="s">
        <v>135</v>
      </c>
      <c r="J12525" s="264">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3">
        <v>43511</v>
      </c>
      <c r="F12526" s="260" t="s">
        <v>1061</v>
      </c>
      <c r="G12526" s="260" t="s">
        <v>2229</v>
      </c>
      <c r="H12526" s="264" t="s">
        <v>4370</v>
      </c>
      <c r="I12526" s="264" t="s">
        <v>126</v>
      </c>
      <c r="J12526" s="265">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3">
        <v>43511</v>
      </c>
      <c r="F12527" s="260">
        <v>1497</v>
      </c>
      <c r="G12527" s="260" t="s">
        <v>2229</v>
      </c>
      <c r="H12527" s="264" t="s">
        <v>2328</v>
      </c>
      <c r="I12527" s="264" t="s">
        <v>145</v>
      </c>
      <c r="J12527" s="265">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3">
        <v>43511</v>
      </c>
      <c r="F12528" s="260" t="s">
        <v>1261</v>
      </c>
      <c r="G12528" s="260" t="s">
        <v>2229</v>
      </c>
      <c r="H12528" s="264" t="s">
        <v>2338</v>
      </c>
      <c r="I12528" s="264" t="s">
        <v>135</v>
      </c>
      <c r="J12528" s="264">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3">
        <v>43511</v>
      </c>
      <c r="F12529" s="260" t="s">
        <v>1261</v>
      </c>
      <c r="G12529" s="260" t="s">
        <v>2229</v>
      </c>
      <c r="H12529" s="264" t="s">
        <v>2250</v>
      </c>
      <c r="I12529" s="264" t="s">
        <v>135</v>
      </c>
      <c r="J12529" s="264">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3">
        <v>43511</v>
      </c>
      <c r="F12530" s="260" t="s">
        <v>4423</v>
      </c>
      <c r="G12530" s="260" t="s">
        <v>2229</v>
      </c>
      <c r="H12530" s="264" t="s">
        <v>4424</v>
      </c>
      <c r="I12530" s="264" t="s">
        <v>540</v>
      </c>
      <c r="J12530" s="264">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3">
        <v>43511</v>
      </c>
      <c r="F12531" s="260" t="s">
        <v>1061</v>
      </c>
      <c r="G12531" s="260" t="s">
        <v>2229</v>
      </c>
      <c r="H12531" s="264" t="s">
        <v>4370</v>
      </c>
      <c r="I12531" s="264" t="s">
        <v>126</v>
      </c>
      <c r="J12531" s="265">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3">
        <v>43514</v>
      </c>
      <c r="F12532" s="260" t="s">
        <v>4374</v>
      </c>
      <c r="G12532" s="260" t="s">
        <v>2229</v>
      </c>
      <c r="H12532" s="264" t="s">
        <v>72</v>
      </c>
      <c r="I12532" s="264" t="s">
        <v>1064</v>
      </c>
      <c r="J12532" s="265">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3">
        <v>43514</v>
      </c>
      <c r="F12533" s="260" t="s">
        <v>4377</v>
      </c>
      <c r="G12533" s="260" t="s">
        <v>2229</v>
      </c>
      <c r="H12533" s="264" t="s">
        <v>4425</v>
      </c>
      <c r="I12533" s="264" t="s">
        <v>128</v>
      </c>
      <c r="J12533" s="265">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3">
        <v>43514</v>
      </c>
      <c r="F12534" s="260" t="s">
        <v>4377</v>
      </c>
      <c r="G12534" s="260" t="s">
        <v>2229</v>
      </c>
      <c r="H12534" s="264" t="s">
        <v>4425</v>
      </c>
      <c r="I12534" s="264" t="s">
        <v>562</v>
      </c>
      <c r="J12534" s="265">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3">
        <v>43514</v>
      </c>
      <c r="F12535" s="260" t="s">
        <v>193</v>
      </c>
      <c r="G12535" s="260" t="s">
        <v>2229</v>
      </c>
      <c r="H12535" s="264" t="s">
        <v>4426</v>
      </c>
      <c r="I12535" s="264" t="s">
        <v>195</v>
      </c>
      <c r="J12535" s="265">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3">
        <v>43514</v>
      </c>
      <c r="F12536" s="260" t="s">
        <v>193</v>
      </c>
      <c r="G12536" s="260" t="s">
        <v>2229</v>
      </c>
      <c r="H12536" s="264" t="s">
        <v>4426</v>
      </c>
      <c r="I12536" s="264" t="s">
        <v>562</v>
      </c>
      <c r="J12536" s="265">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3">
        <v>43514</v>
      </c>
      <c r="F12537" s="260">
        <v>22</v>
      </c>
      <c r="G12537" s="260" t="s">
        <v>2229</v>
      </c>
      <c r="H12537" s="264" t="s">
        <v>3189</v>
      </c>
      <c r="I12537" s="264" t="s">
        <v>2176</v>
      </c>
      <c r="J12537" s="265">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3">
        <v>43514</v>
      </c>
      <c r="F12538" s="260">
        <v>10193</v>
      </c>
      <c r="G12538" s="260" t="s">
        <v>2229</v>
      </c>
      <c r="H12538" s="264" t="s">
        <v>4369</v>
      </c>
      <c r="I12538" s="264" t="s">
        <v>2183</v>
      </c>
      <c r="J12538" s="264">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3">
        <v>43514</v>
      </c>
      <c r="F12539" s="260">
        <v>10193</v>
      </c>
      <c r="G12539" s="260" t="s">
        <v>2229</v>
      </c>
      <c r="H12539" s="264" t="s">
        <v>4369</v>
      </c>
      <c r="I12539" s="264" t="s">
        <v>562</v>
      </c>
      <c r="J12539" s="264">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3">
        <v>43514</v>
      </c>
      <c r="F12540" s="260">
        <v>7495</v>
      </c>
      <c r="G12540" s="260" t="s">
        <v>2229</v>
      </c>
      <c r="H12540" s="264" t="s">
        <v>3254</v>
      </c>
      <c r="I12540" s="264" t="s">
        <v>2204</v>
      </c>
      <c r="J12540" s="265">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3">
        <v>43514</v>
      </c>
      <c r="F12541" s="260" t="s">
        <v>1261</v>
      </c>
      <c r="G12541" s="260" t="s">
        <v>2229</v>
      </c>
      <c r="H12541" s="264" t="s">
        <v>2250</v>
      </c>
      <c r="I12541" s="264" t="s">
        <v>135</v>
      </c>
      <c r="J12541" s="264">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3">
        <v>43514</v>
      </c>
      <c r="F12542" s="260" t="s">
        <v>1261</v>
      </c>
      <c r="G12542" s="260" t="s">
        <v>2229</v>
      </c>
      <c r="H12542" s="264" t="s">
        <v>2250</v>
      </c>
      <c r="I12542" s="264" t="s">
        <v>135</v>
      </c>
      <c r="J12542" s="264">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3">
        <v>43514</v>
      </c>
      <c r="F12543" s="260" t="s">
        <v>1261</v>
      </c>
      <c r="G12543" s="260" t="s">
        <v>2229</v>
      </c>
      <c r="H12543" s="264" t="s">
        <v>2250</v>
      </c>
      <c r="I12543" s="264" t="s">
        <v>135</v>
      </c>
      <c r="J12543" s="264">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3">
        <v>43514</v>
      </c>
      <c r="F12544" s="260" t="s">
        <v>3613</v>
      </c>
      <c r="G12544" s="260" t="s">
        <v>2229</v>
      </c>
      <c r="H12544" s="264" t="s">
        <v>2421</v>
      </c>
      <c r="I12544" s="264" t="s">
        <v>846</v>
      </c>
      <c r="J12544" s="264">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3">
        <v>43515</v>
      </c>
      <c r="F12545" s="260">
        <v>155</v>
      </c>
      <c r="G12545" s="260" t="s">
        <v>2229</v>
      </c>
      <c r="H12545" s="264" t="s">
        <v>2389</v>
      </c>
      <c r="I12545" s="264" t="s">
        <v>2197</v>
      </c>
      <c r="J12545" s="265">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3">
        <v>43515</v>
      </c>
      <c r="F12546" s="260">
        <v>89885</v>
      </c>
      <c r="G12546" s="260" t="s">
        <v>2229</v>
      </c>
      <c r="H12546" s="264" t="s">
        <v>2336</v>
      </c>
      <c r="I12546" s="264" t="s">
        <v>2192</v>
      </c>
      <c r="J12546" s="265">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3">
        <v>43515</v>
      </c>
      <c r="F12547" s="260">
        <v>103041</v>
      </c>
      <c r="G12547" s="260" t="s">
        <v>2330</v>
      </c>
      <c r="H12547" s="264" t="s">
        <v>2605</v>
      </c>
      <c r="I12547" s="264" t="s">
        <v>2182</v>
      </c>
      <c r="J12547" s="265">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3">
        <v>43515</v>
      </c>
      <c r="F12548" s="260">
        <v>1020227</v>
      </c>
      <c r="G12548" s="260" t="s">
        <v>2232</v>
      </c>
      <c r="H12548" s="264" t="s">
        <v>2605</v>
      </c>
      <c r="I12548" s="264" t="s">
        <v>2182</v>
      </c>
      <c r="J12548" s="265">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3">
        <v>43515</v>
      </c>
      <c r="F12549" s="260">
        <v>103041</v>
      </c>
      <c r="G12549" s="260" t="s">
        <v>2324</v>
      </c>
      <c r="H12549" s="264" t="s">
        <v>2605</v>
      </c>
      <c r="I12549" s="264" t="s">
        <v>2182</v>
      </c>
      <c r="J12549" s="265">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3">
        <v>43515</v>
      </c>
      <c r="F12550" s="260">
        <v>1037116</v>
      </c>
      <c r="G12550" s="260" t="s">
        <v>2229</v>
      </c>
      <c r="H12550" s="264" t="s">
        <v>2605</v>
      </c>
      <c r="I12550" s="264" t="s">
        <v>2182</v>
      </c>
      <c r="J12550" s="264">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3">
        <v>43515</v>
      </c>
      <c r="F12551" s="260">
        <v>103041</v>
      </c>
      <c r="G12551" s="260" t="s">
        <v>2238</v>
      </c>
      <c r="H12551" s="264" t="s">
        <v>2605</v>
      </c>
      <c r="I12551" s="264" t="s">
        <v>2182</v>
      </c>
      <c r="J12551" s="265">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3">
        <v>43515</v>
      </c>
      <c r="F12552" s="260" t="s">
        <v>1061</v>
      </c>
      <c r="G12552" s="260" t="s">
        <v>2229</v>
      </c>
      <c r="H12552" s="264" t="s">
        <v>4371</v>
      </c>
      <c r="I12552" s="264" t="s">
        <v>2170</v>
      </c>
      <c r="J12552" s="265">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3">
        <v>43515</v>
      </c>
      <c r="F12553" s="260">
        <v>2598536</v>
      </c>
      <c r="G12553" s="260" t="s">
        <v>2229</v>
      </c>
      <c r="H12553" s="264" t="s">
        <v>2362</v>
      </c>
      <c r="I12553" s="264" t="s">
        <v>164</v>
      </c>
      <c r="J12553" s="264">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3">
        <v>43515</v>
      </c>
      <c r="F12554" s="260">
        <v>118</v>
      </c>
      <c r="G12554" s="260" t="s">
        <v>2229</v>
      </c>
      <c r="H12554" s="264" t="s">
        <v>3305</v>
      </c>
      <c r="I12554" s="264" t="s">
        <v>2198</v>
      </c>
      <c r="J12554" s="265">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3">
        <v>43515</v>
      </c>
      <c r="F12555" s="260">
        <v>2</v>
      </c>
      <c r="G12555" s="260" t="s">
        <v>2229</v>
      </c>
      <c r="H12555" s="264" t="s">
        <v>2353</v>
      </c>
      <c r="I12555" s="264" t="s">
        <v>188</v>
      </c>
      <c r="J12555" s="265">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3">
        <v>43515</v>
      </c>
      <c r="F12556" s="260">
        <v>39833</v>
      </c>
      <c r="G12556" s="260" t="s">
        <v>2229</v>
      </c>
      <c r="H12556" s="264" t="s">
        <v>2317</v>
      </c>
      <c r="I12556" s="264" t="s">
        <v>846</v>
      </c>
      <c r="J12556" s="264">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3">
        <v>43515</v>
      </c>
      <c r="F12557" s="260">
        <v>39833</v>
      </c>
      <c r="G12557" s="260" t="s">
        <v>2229</v>
      </c>
      <c r="H12557" s="264" t="s">
        <v>2317</v>
      </c>
      <c r="I12557" s="264" t="s">
        <v>562</v>
      </c>
      <c r="J12557" s="264">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3">
        <v>43515</v>
      </c>
      <c r="F12558" s="260">
        <v>40347</v>
      </c>
      <c r="G12558" s="260" t="s">
        <v>2229</v>
      </c>
      <c r="H12558" s="264" t="s">
        <v>2317</v>
      </c>
      <c r="I12558" s="264" t="s">
        <v>846</v>
      </c>
      <c r="J12558" s="264">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3">
        <v>43515</v>
      </c>
      <c r="F12559" s="260">
        <v>40347</v>
      </c>
      <c r="G12559" s="260" t="s">
        <v>2229</v>
      </c>
      <c r="H12559" s="264" t="s">
        <v>2317</v>
      </c>
      <c r="I12559" s="264" t="s">
        <v>562</v>
      </c>
      <c r="J12559" s="264">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3">
        <v>43515</v>
      </c>
      <c r="F12560" s="260">
        <v>6352</v>
      </c>
      <c r="G12560" s="260" t="s">
        <v>2229</v>
      </c>
      <c r="H12560" s="264" t="s">
        <v>2974</v>
      </c>
      <c r="I12560" s="264" t="s">
        <v>151</v>
      </c>
      <c r="J12560" s="264">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3">
        <v>43515</v>
      </c>
      <c r="F12561" s="260">
        <v>19451</v>
      </c>
      <c r="G12561" s="260" t="s">
        <v>2229</v>
      </c>
      <c r="H12561" s="264" t="s">
        <v>2370</v>
      </c>
      <c r="I12561" s="264" t="s">
        <v>145</v>
      </c>
      <c r="J12561" s="265">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3">
        <v>43515</v>
      </c>
      <c r="F12562" s="260" t="s">
        <v>1070</v>
      </c>
      <c r="G12562" s="260" t="s">
        <v>2229</v>
      </c>
      <c r="H12562" s="264" t="s">
        <v>1071</v>
      </c>
      <c r="I12562" s="264" t="s">
        <v>2237</v>
      </c>
      <c r="J12562" s="265">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3">
        <v>43515</v>
      </c>
      <c r="F12563" s="260" t="s">
        <v>1261</v>
      </c>
      <c r="G12563" s="260" t="s">
        <v>2229</v>
      </c>
      <c r="H12563" s="264" t="s">
        <v>2250</v>
      </c>
      <c r="I12563" s="264" t="s">
        <v>135</v>
      </c>
      <c r="J12563" s="264">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3">
        <v>43515</v>
      </c>
      <c r="F12564" s="260" t="s">
        <v>1261</v>
      </c>
      <c r="G12564" s="260" t="s">
        <v>2229</v>
      </c>
      <c r="H12564" s="264" t="s">
        <v>2250</v>
      </c>
      <c r="I12564" s="264" t="s">
        <v>135</v>
      </c>
      <c r="J12564" s="264">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3">
        <v>43515</v>
      </c>
      <c r="F12565" s="260" t="s">
        <v>1261</v>
      </c>
      <c r="G12565" s="260" t="s">
        <v>2229</v>
      </c>
      <c r="H12565" s="264" t="s">
        <v>2250</v>
      </c>
      <c r="I12565" s="264" t="s">
        <v>135</v>
      </c>
      <c r="J12565" s="264">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3">
        <v>43515</v>
      </c>
      <c r="F12566" s="260" t="s">
        <v>1261</v>
      </c>
      <c r="G12566" s="260" t="s">
        <v>2229</v>
      </c>
      <c r="H12566" s="264" t="s">
        <v>2250</v>
      </c>
      <c r="I12566" s="264" t="s">
        <v>135</v>
      </c>
      <c r="J12566" s="264">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3">
        <v>43515</v>
      </c>
      <c r="F12567" s="260" t="s">
        <v>1261</v>
      </c>
      <c r="G12567" s="260" t="s">
        <v>2229</v>
      </c>
      <c r="H12567" s="264" t="s">
        <v>2250</v>
      </c>
      <c r="I12567" s="264" t="s">
        <v>135</v>
      </c>
      <c r="J12567" s="264">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3">
        <v>43515</v>
      </c>
      <c r="F12568" s="260" t="s">
        <v>1261</v>
      </c>
      <c r="G12568" s="260" t="s">
        <v>2229</v>
      </c>
      <c r="H12568" s="264" t="s">
        <v>2250</v>
      </c>
      <c r="I12568" s="264" t="s">
        <v>135</v>
      </c>
      <c r="J12568" s="264">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3">
        <v>43515</v>
      </c>
      <c r="F12569" s="260">
        <v>436412</v>
      </c>
      <c r="G12569" s="260" t="s">
        <v>2229</v>
      </c>
      <c r="H12569" s="264" t="s">
        <v>2377</v>
      </c>
      <c r="I12569" s="264" t="s">
        <v>846</v>
      </c>
      <c r="J12569" s="265">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3">
        <v>43516</v>
      </c>
      <c r="F12570" s="260" t="s">
        <v>4374</v>
      </c>
      <c r="G12570" s="260" t="s">
        <v>2229</v>
      </c>
      <c r="H12570" s="264" t="s">
        <v>72</v>
      </c>
      <c r="I12570" s="264" t="s">
        <v>1064</v>
      </c>
      <c r="J12570" s="265">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3">
        <v>43516</v>
      </c>
      <c r="F12571" s="260" t="s">
        <v>161</v>
      </c>
      <c r="G12571" s="260" t="s">
        <v>2229</v>
      </c>
      <c r="H12571" s="264" t="s">
        <v>161</v>
      </c>
      <c r="I12571" s="264" t="s">
        <v>2168</v>
      </c>
      <c r="J12571" s="265">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3">
        <v>43516</v>
      </c>
      <c r="F12572" s="260" t="s">
        <v>161</v>
      </c>
      <c r="G12572" s="260" t="s">
        <v>2229</v>
      </c>
      <c r="H12572" s="264" t="s">
        <v>161</v>
      </c>
      <c r="I12572" s="264" t="s">
        <v>2168</v>
      </c>
      <c r="J12572" s="265">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3">
        <v>43516</v>
      </c>
      <c r="F12573" s="260" t="s">
        <v>161</v>
      </c>
      <c r="G12573" s="260" t="s">
        <v>2229</v>
      </c>
      <c r="H12573" s="264" t="s">
        <v>161</v>
      </c>
      <c r="I12573" s="264" t="s">
        <v>2168</v>
      </c>
      <c r="J12573" s="265">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3">
        <v>43516</v>
      </c>
      <c r="F12574" s="260" t="s">
        <v>1061</v>
      </c>
      <c r="G12574" s="260" t="s">
        <v>2229</v>
      </c>
      <c r="H12574" s="264" t="s">
        <v>4370</v>
      </c>
      <c r="I12574" s="264" t="s">
        <v>126</v>
      </c>
      <c r="J12574" s="265">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3">
        <v>43516</v>
      </c>
      <c r="F12575" s="260">
        <v>2238256</v>
      </c>
      <c r="G12575" s="260" t="s">
        <v>2229</v>
      </c>
      <c r="H12575" s="264" t="s">
        <v>2684</v>
      </c>
      <c r="I12575" s="264" t="s">
        <v>145</v>
      </c>
      <c r="J12575" s="265">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3">
        <v>43516</v>
      </c>
      <c r="F12576" s="260">
        <v>2238256</v>
      </c>
      <c r="G12576" s="260" t="s">
        <v>2229</v>
      </c>
      <c r="H12576" s="264" t="s">
        <v>2684</v>
      </c>
      <c r="I12576" s="264" t="s">
        <v>562</v>
      </c>
      <c r="J12576" s="264">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3">
        <v>43516</v>
      </c>
      <c r="F12577" s="260" t="s">
        <v>193</v>
      </c>
      <c r="G12577" s="260" t="s">
        <v>2229</v>
      </c>
      <c r="H12577" s="264" t="s">
        <v>4427</v>
      </c>
      <c r="I12577" s="264" t="s">
        <v>195</v>
      </c>
      <c r="J12577" s="265">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3">
        <v>43516</v>
      </c>
      <c r="F12578" s="260" t="s">
        <v>1061</v>
      </c>
      <c r="G12578" s="260" t="s">
        <v>2229</v>
      </c>
      <c r="H12578" s="264" t="s">
        <v>4370</v>
      </c>
      <c r="I12578" s="264" t="s">
        <v>126</v>
      </c>
      <c r="J12578" s="265">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3">
        <v>43517</v>
      </c>
      <c r="F12579" s="260" t="s">
        <v>1070</v>
      </c>
      <c r="G12579" s="260" t="s">
        <v>2229</v>
      </c>
      <c r="H12579" s="264" t="s">
        <v>1071</v>
      </c>
      <c r="I12579" s="264" t="s">
        <v>2237</v>
      </c>
      <c r="J12579" s="265">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3">
        <v>43517</v>
      </c>
      <c r="F12580" s="260" t="s">
        <v>1061</v>
      </c>
      <c r="G12580" s="260" t="s">
        <v>2229</v>
      </c>
      <c r="H12580" s="264" t="s">
        <v>4370</v>
      </c>
      <c r="I12580" s="264" t="s">
        <v>126</v>
      </c>
      <c r="J12580" s="265">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3">
        <v>43517</v>
      </c>
      <c r="F12581" s="260">
        <v>7775</v>
      </c>
      <c r="G12581" s="260" t="s">
        <v>2229</v>
      </c>
      <c r="H12581" s="264" t="s">
        <v>2341</v>
      </c>
      <c r="I12581" s="264" t="s">
        <v>232</v>
      </c>
      <c r="J12581" s="264">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3">
        <v>43517</v>
      </c>
      <c r="F12582" s="260">
        <v>7775</v>
      </c>
      <c r="G12582" s="260" t="s">
        <v>2229</v>
      </c>
      <c r="H12582" s="264" t="s">
        <v>2341</v>
      </c>
      <c r="I12582" s="264" t="s">
        <v>562</v>
      </c>
      <c r="J12582" s="264">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3">
        <v>43517</v>
      </c>
      <c r="F12583" s="260">
        <v>21</v>
      </c>
      <c r="G12583" s="260" t="s">
        <v>2229</v>
      </c>
      <c r="H12583" s="264" t="s">
        <v>3189</v>
      </c>
      <c r="I12583" s="264" t="s">
        <v>2176</v>
      </c>
      <c r="J12583" s="265">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3">
        <v>43517</v>
      </c>
      <c r="F12584" s="260">
        <v>25</v>
      </c>
      <c r="G12584" s="260" t="s">
        <v>2229</v>
      </c>
      <c r="H12584" s="264" t="s">
        <v>3189</v>
      </c>
      <c r="I12584" s="264" t="s">
        <v>2176</v>
      </c>
      <c r="J12584" s="265">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3">
        <v>43517</v>
      </c>
      <c r="F12585" s="260">
        <v>28</v>
      </c>
      <c r="G12585" s="260" t="s">
        <v>2229</v>
      </c>
      <c r="H12585" s="264" t="s">
        <v>3189</v>
      </c>
      <c r="I12585" s="264" t="s">
        <v>2176</v>
      </c>
      <c r="J12585" s="265">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3">
        <v>43517</v>
      </c>
      <c r="F12586" s="260">
        <v>1924</v>
      </c>
      <c r="G12586" s="260" t="s">
        <v>2229</v>
      </c>
      <c r="H12586" s="264" t="s">
        <v>4428</v>
      </c>
      <c r="I12586" s="264" t="s">
        <v>2217</v>
      </c>
      <c r="J12586" s="265">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3">
        <v>43517</v>
      </c>
      <c r="F12587" s="260">
        <v>10355</v>
      </c>
      <c r="G12587" s="260" t="s">
        <v>2229</v>
      </c>
      <c r="H12587" s="264" t="s">
        <v>4369</v>
      </c>
      <c r="I12587" s="264" t="s">
        <v>2183</v>
      </c>
      <c r="J12587" s="264">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3">
        <v>43517</v>
      </c>
      <c r="F12588" s="260">
        <v>10355</v>
      </c>
      <c r="G12588" s="260" t="s">
        <v>2229</v>
      </c>
      <c r="H12588" s="264" t="s">
        <v>4369</v>
      </c>
      <c r="I12588" s="264" t="s">
        <v>2183</v>
      </c>
      <c r="J12588" s="264">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3">
        <v>43517</v>
      </c>
      <c r="F12589" s="260">
        <v>109596</v>
      </c>
      <c r="G12589" s="260" t="s">
        <v>2229</v>
      </c>
      <c r="H12589" s="264" t="s">
        <v>4429</v>
      </c>
      <c r="I12589" s="264" t="s">
        <v>241</v>
      </c>
      <c r="J12589" s="265">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3">
        <v>43517</v>
      </c>
      <c r="F12590" s="260">
        <v>268328</v>
      </c>
      <c r="G12590" s="260" t="s">
        <v>2229</v>
      </c>
      <c r="H12590" s="264" t="s">
        <v>4388</v>
      </c>
      <c r="I12590" s="264" t="s">
        <v>2182</v>
      </c>
      <c r="J12590" s="265">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3">
        <v>43517</v>
      </c>
      <c r="F12591" s="260">
        <v>268328</v>
      </c>
      <c r="G12591" s="260" t="s">
        <v>2229</v>
      </c>
      <c r="H12591" s="264" t="s">
        <v>4388</v>
      </c>
      <c r="I12591" s="264" t="s">
        <v>562</v>
      </c>
      <c r="J12591" s="264">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3">
        <v>43517</v>
      </c>
      <c r="F12592" s="260" t="s">
        <v>1261</v>
      </c>
      <c r="G12592" s="260" t="s">
        <v>2229</v>
      </c>
      <c r="H12592" s="264" t="s">
        <v>2250</v>
      </c>
      <c r="I12592" s="264" t="s">
        <v>135</v>
      </c>
      <c r="J12592" s="264">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3">
        <v>43517</v>
      </c>
      <c r="F12593" s="260" t="s">
        <v>1261</v>
      </c>
      <c r="G12593" s="260" t="s">
        <v>2229</v>
      </c>
      <c r="H12593" s="264" t="s">
        <v>2250</v>
      </c>
      <c r="I12593" s="264" t="s">
        <v>135</v>
      </c>
      <c r="J12593" s="264">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3">
        <v>43517</v>
      </c>
      <c r="F12594" s="260" t="s">
        <v>1261</v>
      </c>
      <c r="G12594" s="260" t="s">
        <v>2229</v>
      </c>
      <c r="H12594" s="264" t="s">
        <v>2250</v>
      </c>
      <c r="I12594" s="264" t="s">
        <v>135</v>
      </c>
      <c r="J12594" s="264">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3">
        <v>43517</v>
      </c>
      <c r="F12595" s="260" t="s">
        <v>1261</v>
      </c>
      <c r="G12595" s="260" t="s">
        <v>2229</v>
      </c>
      <c r="H12595" s="264" t="s">
        <v>2250</v>
      </c>
      <c r="I12595" s="264" t="s">
        <v>135</v>
      </c>
      <c r="J12595" s="264">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3">
        <v>43517</v>
      </c>
      <c r="F12596" s="260" t="s">
        <v>1261</v>
      </c>
      <c r="G12596" s="260" t="s">
        <v>2229</v>
      </c>
      <c r="H12596" s="264" t="s">
        <v>2250</v>
      </c>
      <c r="I12596" s="264" t="s">
        <v>135</v>
      </c>
      <c r="J12596" s="264">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3">
        <v>43517</v>
      </c>
      <c r="F12597" s="260" t="s">
        <v>1261</v>
      </c>
      <c r="G12597" s="260" t="s">
        <v>2229</v>
      </c>
      <c r="H12597" s="264" t="s">
        <v>2250</v>
      </c>
      <c r="I12597" s="264" t="s">
        <v>135</v>
      </c>
      <c r="J12597" s="264">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3">
        <v>43517</v>
      </c>
      <c r="F12598" s="260" t="s">
        <v>1261</v>
      </c>
      <c r="G12598" s="260" t="s">
        <v>2229</v>
      </c>
      <c r="H12598" s="264" t="s">
        <v>2250</v>
      </c>
      <c r="I12598" s="264" t="s">
        <v>135</v>
      </c>
      <c r="J12598" s="264">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3">
        <v>43517</v>
      </c>
      <c r="F12599" s="260" t="s">
        <v>1061</v>
      </c>
      <c r="G12599" s="260" t="s">
        <v>2229</v>
      </c>
      <c r="H12599" s="264" t="s">
        <v>4370</v>
      </c>
      <c r="I12599" s="264" t="s">
        <v>126</v>
      </c>
      <c r="J12599" s="265">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3">
        <v>43518</v>
      </c>
      <c r="F12600" s="260">
        <v>6932</v>
      </c>
      <c r="G12600" s="260" t="s">
        <v>2229</v>
      </c>
      <c r="H12600" s="264" t="s">
        <v>202</v>
      </c>
      <c r="I12600" s="264" t="s">
        <v>2209</v>
      </c>
      <c r="J12600" s="265">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3">
        <v>43518</v>
      </c>
      <c r="F12601" s="260">
        <v>4144</v>
      </c>
      <c r="G12601" s="260" t="s">
        <v>2229</v>
      </c>
      <c r="H12601" s="264" t="s">
        <v>2335</v>
      </c>
      <c r="I12601" s="264" t="s">
        <v>200</v>
      </c>
      <c r="J12601" s="265">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3">
        <v>43518</v>
      </c>
      <c r="F12602" s="260">
        <v>14973</v>
      </c>
      <c r="G12602" s="260" t="s">
        <v>2229</v>
      </c>
      <c r="H12602" s="264" t="s">
        <v>4384</v>
      </c>
      <c r="I12602" s="264" t="s">
        <v>200</v>
      </c>
      <c r="J12602" s="265">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3">
        <v>43518</v>
      </c>
      <c r="F12603" s="260">
        <v>11329</v>
      </c>
      <c r="G12603" s="260" t="s">
        <v>2229</v>
      </c>
      <c r="H12603" s="264" t="s">
        <v>4215</v>
      </c>
      <c r="I12603" s="264" t="s">
        <v>2181</v>
      </c>
      <c r="J12603" s="265">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3">
        <v>43518</v>
      </c>
      <c r="F12604" s="260" t="s">
        <v>208</v>
      </c>
      <c r="G12604" s="260" t="s">
        <v>2229</v>
      </c>
      <c r="H12604" s="264" t="s">
        <v>4399</v>
      </c>
      <c r="I12604" s="264" t="s">
        <v>160</v>
      </c>
      <c r="J12604" s="264">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3">
        <v>43518</v>
      </c>
      <c r="F12605" s="260" t="s">
        <v>437</v>
      </c>
      <c r="G12605" s="260" t="s">
        <v>2229</v>
      </c>
      <c r="H12605" s="264" t="s">
        <v>2362</v>
      </c>
      <c r="I12605" s="264" t="s">
        <v>439</v>
      </c>
      <c r="J12605" s="264">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3">
        <v>43518</v>
      </c>
      <c r="F12606" s="260">
        <v>184</v>
      </c>
      <c r="G12606" s="260" t="s">
        <v>2229</v>
      </c>
      <c r="H12606" s="264" t="s">
        <v>212</v>
      </c>
      <c r="I12606" s="264" t="s">
        <v>213</v>
      </c>
      <c r="J12606" s="265">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3">
        <v>43518</v>
      </c>
      <c r="F12607" s="260" t="s">
        <v>4430</v>
      </c>
      <c r="G12607" s="260" t="s">
        <v>2229</v>
      </c>
      <c r="H12607" s="264" t="s">
        <v>4431</v>
      </c>
      <c r="I12607" s="264" t="s">
        <v>195</v>
      </c>
      <c r="J12607" s="265">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3">
        <v>43518</v>
      </c>
      <c r="F12608" s="260" t="s">
        <v>4430</v>
      </c>
      <c r="G12608" s="260" t="s">
        <v>2229</v>
      </c>
      <c r="H12608" s="264" t="s">
        <v>4431</v>
      </c>
      <c r="I12608" s="264" t="s">
        <v>562</v>
      </c>
      <c r="J12608" s="265">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3">
        <v>43518</v>
      </c>
      <c r="F12609" s="260">
        <v>35387</v>
      </c>
      <c r="G12609" s="260" t="s">
        <v>2229</v>
      </c>
      <c r="H12609" s="264" t="s">
        <v>4380</v>
      </c>
      <c r="I12609" s="264" t="s">
        <v>120</v>
      </c>
      <c r="J12609" s="265">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3">
        <v>43518</v>
      </c>
      <c r="F12610" s="260">
        <v>35387</v>
      </c>
      <c r="G12610" s="260" t="s">
        <v>2229</v>
      </c>
      <c r="H12610" s="264" t="s">
        <v>4380</v>
      </c>
      <c r="I12610" s="264" t="s">
        <v>120</v>
      </c>
      <c r="J12610" s="265">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3">
        <v>43518</v>
      </c>
      <c r="F12611" s="260" t="s">
        <v>208</v>
      </c>
      <c r="G12611" s="260" t="s">
        <v>2229</v>
      </c>
      <c r="H12611" s="264" t="s">
        <v>2761</v>
      </c>
      <c r="I12611" s="264" t="s">
        <v>160</v>
      </c>
      <c r="J12611" s="264">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3">
        <v>43518</v>
      </c>
      <c r="F12612" s="260">
        <v>157</v>
      </c>
      <c r="G12612" s="260" t="s">
        <v>2229</v>
      </c>
      <c r="H12612" s="264" t="s">
        <v>4393</v>
      </c>
      <c r="I12612" s="264" t="s">
        <v>116</v>
      </c>
      <c r="J12612" s="265">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3">
        <v>43518</v>
      </c>
      <c r="F12613" s="260" t="s">
        <v>208</v>
      </c>
      <c r="G12613" s="260" t="s">
        <v>2229</v>
      </c>
      <c r="H12613" s="264" t="s">
        <v>409</v>
      </c>
      <c r="I12613" s="264" t="s">
        <v>160</v>
      </c>
      <c r="J12613" s="264">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3">
        <v>43518</v>
      </c>
      <c r="F12614" s="260">
        <v>21</v>
      </c>
      <c r="G12614" s="260" t="s">
        <v>2229</v>
      </c>
      <c r="H12614" s="264" t="s">
        <v>3533</v>
      </c>
      <c r="I12614" s="264" t="s">
        <v>119</v>
      </c>
      <c r="J12614" s="265">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3">
        <v>43518</v>
      </c>
      <c r="F12615" s="260">
        <v>8357</v>
      </c>
      <c r="G12615" s="260" t="s">
        <v>2229</v>
      </c>
      <c r="H12615" s="264" t="s">
        <v>4432</v>
      </c>
      <c r="I12615" s="264" t="s">
        <v>2182</v>
      </c>
      <c r="J12615" s="264">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3">
        <v>43518</v>
      </c>
      <c r="F12616" s="260">
        <v>30</v>
      </c>
      <c r="G12616" s="260" t="s">
        <v>2229</v>
      </c>
      <c r="H12616" s="264" t="s">
        <v>3189</v>
      </c>
      <c r="I12616" s="264" t="s">
        <v>2176</v>
      </c>
      <c r="J12616" s="265">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3">
        <v>43518</v>
      </c>
      <c r="F12617" s="260">
        <v>26</v>
      </c>
      <c r="G12617" s="260" t="s">
        <v>2229</v>
      </c>
      <c r="H12617" s="264" t="s">
        <v>3189</v>
      </c>
      <c r="I12617" s="264" t="s">
        <v>2176</v>
      </c>
      <c r="J12617" s="265">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3">
        <v>43518</v>
      </c>
      <c r="F12618" s="260">
        <v>146</v>
      </c>
      <c r="G12618" s="260" t="s">
        <v>2229</v>
      </c>
      <c r="H12618" s="264" t="s">
        <v>2344</v>
      </c>
      <c r="I12618" s="264" t="s">
        <v>2210</v>
      </c>
      <c r="J12618" s="265">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3">
        <v>43518</v>
      </c>
      <c r="F12619" s="260">
        <v>247</v>
      </c>
      <c r="G12619" s="260" t="s">
        <v>2229</v>
      </c>
      <c r="H12619" s="270" t="s">
        <v>2357</v>
      </c>
      <c r="I12619" s="264" t="s">
        <v>164</v>
      </c>
      <c r="J12619" s="265">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3">
        <v>43518</v>
      </c>
      <c r="F12620" s="260">
        <v>10355</v>
      </c>
      <c r="G12620" s="260" t="s">
        <v>2229</v>
      </c>
      <c r="H12620" s="270" t="s">
        <v>4369</v>
      </c>
      <c r="I12620" s="264" t="s">
        <v>2183</v>
      </c>
      <c r="J12620" s="264">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3">
        <v>43518</v>
      </c>
      <c r="F12621" s="260">
        <v>10355</v>
      </c>
      <c r="G12621" s="260" t="s">
        <v>2229</v>
      </c>
      <c r="H12621" s="270" t="s">
        <v>4369</v>
      </c>
      <c r="I12621" s="264" t="s">
        <v>2183</v>
      </c>
      <c r="J12621" s="264">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3">
        <v>43518</v>
      </c>
      <c r="F12622" s="260">
        <v>342</v>
      </c>
      <c r="G12622" s="260" t="s">
        <v>2229</v>
      </c>
      <c r="H12622" s="270" t="s">
        <v>2395</v>
      </c>
      <c r="I12622" s="264" t="s">
        <v>215</v>
      </c>
      <c r="J12622" s="265">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3">
        <v>43518</v>
      </c>
      <c r="F12623" s="260" t="s">
        <v>1261</v>
      </c>
      <c r="G12623" s="260" t="s">
        <v>2229</v>
      </c>
      <c r="H12623" s="270" t="s">
        <v>2250</v>
      </c>
      <c r="I12623" s="264" t="s">
        <v>135</v>
      </c>
      <c r="J12623" s="264">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3">
        <v>43518</v>
      </c>
      <c r="F12624" s="260" t="s">
        <v>1261</v>
      </c>
      <c r="G12624" s="260" t="s">
        <v>2229</v>
      </c>
      <c r="H12624" s="270" t="s">
        <v>2250</v>
      </c>
      <c r="I12624" s="264" t="s">
        <v>135</v>
      </c>
      <c r="J12624" s="264">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3">
        <v>43518</v>
      </c>
      <c r="F12625" s="260" t="s">
        <v>1261</v>
      </c>
      <c r="G12625" s="260" t="s">
        <v>2229</v>
      </c>
      <c r="H12625" s="270" t="s">
        <v>2250</v>
      </c>
      <c r="I12625" s="264" t="s">
        <v>135</v>
      </c>
      <c r="J12625" s="264">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3">
        <v>43518</v>
      </c>
      <c r="F12626" s="260" t="s">
        <v>1261</v>
      </c>
      <c r="G12626" s="260" t="s">
        <v>2229</v>
      </c>
      <c r="H12626" s="270" t="s">
        <v>2250</v>
      </c>
      <c r="I12626" s="264" t="s">
        <v>135</v>
      </c>
      <c r="J12626" s="264">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3">
        <v>43518</v>
      </c>
      <c r="F12627" s="260" t="s">
        <v>1261</v>
      </c>
      <c r="G12627" s="260" t="s">
        <v>2229</v>
      </c>
      <c r="H12627" s="270" t="s">
        <v>2250</v>
      </c>
      <c r="I12627" s="264" t="s">
        <v>135</v>
      </c>
      <c r="J12627" s="264">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3">
        <v>43518</v>
      </c>
      <c r="F12628" s="260" t="s">
        <v>1261</v>
      </c>
      <c r="G12628" s="260" t="s">
        <v>2229</v>
      </c>
      <c r="H12628" s="270" t="s">
        <v>2250</v>
      </c>
      <c r="I12628" s="264" t="s">
        <v>135</v>
      </c>
      <c r="J12628" s="264">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3">
        <v>43518</v>
      </c>
      <c r="F12629" s="260" t="s">
        <v>1261</v>
      </c>
      <c r="G12629" s="260" t="s">
        <v>2229</v>
      </c>
      <c r="H12629" s="270" t="s">
        <v>2250</v>
      </c>
      <c r="I12629" s="264" t="s">
        <v>135</v>
      </c>
      <c r="J12629" s="264">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3">
        <v>43518</v>
      </c>
      <c r="F12630" s="260" t="s">
        <v>1261</v>
      </c>
      <c r="G12630" s="260" t="s">
        <v>2229</v>
      </c>
      <c r="H12630" s="270" t="s">
        <v>2250</v>
      </c>
      <c r="I12630" s="264" t="s">
        <v>135</v>
      </c>
      <c r="J12630" s="264">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3">
        <v>43518</v>
      </c>
      <c r="F12631" s="260" t="s">
        <v>1261</v>
      </c>
      <c r="G12631" s="260" t="s">
        <v>2229</v>
      </c>
      <c r="H12631" s="270" t="s">
        <v>2250</v>
      </c>
      <c r="I12631" s="264" t="s">
        <v>135</v>
      </c>
      <c r="J12631" s="264">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3">
        <v>43518</v>
      </c>
      <c r="F12632" s="260" t="s">
        <v>1261</v>
      </c>
      <c r="G12632" s="260" t="s">
        <v>2229</v>
      </c>
      <c r="H12632" s="270" t="s">
        <v>2250</v>
      </c>
      <c r="I12632" s="264" t="s">
        <v>135</v>
      </c>
      <c r="J12632" s="264">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3">
        <v>43518</v>
      </c>
      <c r="F12633" s="260" t="s">
        <v>1261</v>
      </c>
      <c r="G12633" s="260" t="s">
        <v>2229</v>
      </c>
      <c r="H12633" s="270" t="s">
        <v>2250</v>
      </c>
      <c r="I12633" s="264" t="s">
        <v>135</v>
      </c>
      <c r="J12633" s="264">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3">
        <v>43518</v>
      </c>
      <c r="F12634" s="260" t="s">
        <v>1261</v>
      </c>
      <c r="G12634" s="260" t="s">
        <v>2229</v>
      </c>
      <c r="H12634" s="270" t="s">
        <v>2250</v>
      </c>
      <c r="I12634" s="264" t="s">
        <v>135</v>
      </c>
      <c r="J12634" s="264">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3">
        <v>43518</v>
      </c>
      <c r="F12635" s="260" t="s">
        <v>1261</v>
      </c>
      <c r="G12635" s="260" t="s">
        <v>2229</v>
      </c>
      <c r="H12635" s="270" t="s">
        <v>2250</v>
      </c>
      <c r="I12635" s="264" t="s">
        <v>135</v>
      </c>
      <c r="J12635" s="264">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3">
        <v>43518</v>
      </c>
      <c r="F12636" s="260" t="s">
        <v>1261</v>
      </c>
      <c r="G12636" s="260" t="s">
        <v>2229</v>
      </c>
      <c r="H12636" s="270" t="s">
        <v>2250</v>
      </c>
      <c r="I12636" s="264" t="s">
        <v>135</v>
      </c>
      <c r="J12636" s="264">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3">
        <v>43518</v>
      </c>
      <c r="F12637" s="260" t="s">
        <v>1261</v>
      </c>
      <c r="G12637" s="260" t="s">
        <v>2229</v>
      </c>
      <c r="H12637" s="270" t="s">
        <v>2250</v>
      </c>
      <c r="I12637" s="264" t="s">
        <v>135</v>
      </c>
      <c r="J12637" s="264">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3">
        <v>43518</v>
      </c>
      <c r="F12638" s="260">
        <v>488</v>
      </c>
      <c r="G12638" s="260" t="s">
        <v>4433</v>
      </c>
      <c r="H12638" s="264" t="s">
        <v>2382</v>
      </c>
      <c r="I12638" s="264" t="s">
        <v>200</v>
      </c>
      <c r="J12638" s="265">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3">
        <v>43521</v>
      </c>
      <c r="F12639" s="260">
        <v>189984</v>
      </c>
      <c r="G12639" s="260" t="s">
        <v>2232</v>
      </c>
      <c r="H12639" s="270" t="s">
        <v>4434</v>
      </c>
      <c r="I12639" s="264" t="s">
        <v>2181</v>
      </c>
      <c r="J12639" s="265">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3">
        <v>43521</v>
      </c>
      <c r="F12640" s="260">
        <v>35387</v>
      </c>
      <c r="G12640" s="260" t="s">
        <v>2229</v>
      </c>
      <c r="H12640" s="270" t="s">
        <v>4380</v>
      </c>
      <c r="I12640" s="264" t="s">
        <v>120</v>
      </c>
      <c r="J12640" s="265">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3">
        <v>43521</v>
      </c>
      <c r="F12641" s="260">
        <v>258</v>
      </c>
      <c r="G12641" s="260" t="s">
        <v>2284</v>
      </c>
      <c r="H12641" s="270" t="s">
        <v>4435</v>
      </c>
      <c r="I12641" s="264" t="s">
        <v>2191</v>
      </c>
      <c r="J12641" s="265">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3">
        <v>43521</v>
      </c>
      <c r="F12642" s="260">
        <v>17</v>
      </c>
      <c r="G12642" s="260" t="s">
        <v>2229</v>
      </c>
      <c r="H12642" s="270" t="s">
        <v>2396</v>
      </c>
      <c r="I12642" s="264" t="s">
        <v>241</v>
      </c>
      <c r="J12642" s="264">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3">
        <v>43521</v>
      </c>
      <c r="F12643" s="260">
        <v>17</v>
      </c>
      <c r="G12643" s="260" t="s">
        <v>2229</v>
      </c>
      <c r="H12643" s="270" t="s">
        <v>2396</v>
      </c>
      <c r="I12643" s="264" t="s">
        <v>241</v>
      </c>
      <c r="J12643" s="264">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3">
        <v>43521</v>
      </c>
      <c r="F12644" s="260">
        <v>17</v>
      </c>
      <c r="G12644" s="260" t="s">
        <v>2229</v>
      </c>
      <c r="H12644" s="270" t="s">
        <v>2396</v>
      </c>
      <c r="I12644" s="264" t="s">
        <v>241</v>
      </c>
      <c r="J12644" s="264">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3">
        <v>43521</v>
      </c>
      <c r="F12645" s="260">
        <v>1494</v>
      </c>
      <c r="G12645" s="260" t="s">
        <v>2229</v>
      </c>
      <c r="H12645" s="270" t="s">
        <v>4436</v>
      </c>
      <c r="I12645" s="264" t="s">
        <v>2181</v>
      </c>
      <c r="J12645" s="264">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3">
        <v>43521</v>
      </c>
      <c r="F12646" s="260">
        <v>1593</v>
      </c>
      <c r="G12646" s="260" t="s">
        <v>2229</v>
      </c>
      <c r="H12646" s="270" t="s">
        <v>4436</v>
      </c>
      <c r="I12646" s="264" t="s">
        <v>2181</v>
      </c>
      <c r="J12646" s="264">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3">
        <v>43521</v>
      </c>
      <c r="F12647" s="260">
        <v>1594</v>
      </c>
      <c r="G12647" s="260" t="s">
        <v>2229</v>
      </c>
      <c r="H12647" s="270" t="s">
        <v>4436</v>
      </c>
      <c r="I12647" s="264" t="s">
        <v>2182</v>
      </c>
      <c r="J12647" s="265">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3">
        <v>43521</v>
      </c>
      <c r="F12648" s="260">
        <v>21664</v>
      </c>
      <c r="G12648" s="260" t="s">
        <v>2229</v>
      </c>
      <c r="H12648" s="270" t="s">
        <v>4437</v>
      </c>
      <c r="I12648" s="264" t="s">
        <v>2182</v>
      </c>
      <c r="J12648" s="264">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3">
        <v>43521</v>
      </c>
      <c r="F12649" s="260">
        <v>10355</v>
      </c>
      <c r="G12649" s="260" t="s">
        <v>2229</v>
      </c>
      <c r="H12649" s="270" t="s">
        <v>4369</v>
      </c>
      <c r="I12649" s="264" t="s">
        <v>2183</v>
      </c>
      <c r="J12649" s="264">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3">
        <v>43521</v>
      </c>
      <c r="F12650" s="260" t="s">
        <v>304</v>
      </c>
      <c r="G12650" s="260" t="s">
        <v>2229</v>
      </c>
      <c r="H12650" s="271" t="s">
        <v>4438</v>
      </c>
      <c r="I12650" s="264" t="s">
        <v>194</v>
      </c>
      <c r="J12650" s="265">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3">
        <v>43521</v>
      </c>
      <c r="F12651" s="260" t="s">
        <v>1070</v>
      </c>
      <c r="G12651" s="260" t="s">
        <v>2229</v>
      </c>
      <c r="H12651" s="270" t="s">
        <v>1071</v>
      </c>
      <c r="I12651" s="264" t="s">
        <v>2237</v>
      </c>
      <c r="J12651" s="265">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3">
        <v>43521</v>
      </c>
      <c r="F12652" s="260">
        <v>269717</v>
      </c>
      <c r="G12652" s="260" t="s">
        <v>2324</v>
      </c>
      <c r="H12652" s="270" t="s">
        <v>222</v>
      </c>
      <c r="I12652" s="264" t="s">
        <v>2182</v>
      </c>
      <c r="J12652" s="264">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3">
        <v>43521</v>
      </c>
      <c r="F12653" s="260">
        <v>269717</v>
      </c>
      <c r="G12653" s="260" t="s">
        <v>2324</v>
      </c>
      <c r="H12653" s="270" t="s">
        <v>222</v>
      </c>
      <c r="I12653" s="264" t="s">
        <v>562</v>
      </c>
      <c r="J12653" s="264">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3">
        <v>43521</v>
      </c>
      <c r="F12654" s="260">
        <v>271426</v>
      </c>
      <c r="G12654" s="260" t="s">
        <v>2330</v>
      </c>
      <c r="H12654" s="270" t="s">
        <v>222</v>
      </c>
      <c r="I12654" s="264" t="s">
        <v>2182</v>
      </c>
      <c r="J12654" s="264">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3">
        <v>43521</v>
      </c>
      <c r="F12655" s="260">
        <v>271426</v>
      </c>
      <c r="G12655" s="260" t="s">
        <v>2330</v>
      </c>
      <c r="H12655" s="264" t="s">
        <v>222</v>
      </c>
      <c r="I12655" s="264" t="s">
        <v>562</v>
      </c>
      <c r="J12655" s="264">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3">
        <v>43521</v>
      </c>
      <c r="F12656" s="260">
        <v>271427</v>
      </c>
      <c r="G12656" s="260" t="s">
        <v>2330</v>
      </c>
      <c r="H12656" s="264" t="s">
        <v>222</v>
      </c>
      <c r="I12656" s="264" t="s">
        <v>2182</v>
      </c>
      <c r="J12656" s="265">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3">
        <v>43521</v>
      </c>
      <c r="F12657" s="260">
        <v>271427</v>
      </c>
      <c r="G12657" s="260" t="s">
        <v>2330</v>
      </c>
      <c r="H12657" s="264" t="s">
        <v>222</v>
      </c>
      <c r="I12657" s="264" t="s">
        <v>562</v>
      </c>
      <c r="J12657" s="264">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3">
        <v>43521</v>
      </c>
      <c r="F12658" s="260">
        <v>271428</v>
      </c>
      <c r="G12658" s="260" t="s">
        <v>2330</v>
      </c>
      <c r="H12658" s="264" t="s">
        <v>222</v>
      </c>
      <c r="I12658" s="264" t="s">
        <v>2181</v>
      </c>
      <c r="J12658" s="265">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3">
        <v>43521</v>
      </c>
      <c r="F12659" s="260">
        <v>271428</v>
      </c>
      <c r="G12659" s="260" t="s">
        <v>2330</v>
      </c>
      <c r="H12659" s="264" t="s">
        <v>222</v>
      </c>
      <c r="I12659" s="272" t="s">
        <v>562</v>
      </c>
      <c r="J12659" s="264">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3">
        <v>43521</v>
      </c>
      <c r="F12660" s="260">
        <v>271436</v>
      </c>
      <c r="G12660" s="260" t="s">
        <v>2330</v>
      </c>
      <c r="H12660" s="264" t="s">
        <v>222</v>
      </c>
      <c r="I12660" s="264" t="s">
        <v>2181</v>
      </c>
      <c r="J12660" s="265">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3">
        <v>43521</v>
      </c>
      <c r="F12661" s="260">
        <v>271436</v>
      </c>
      <c r="G12661" s="260" t="s">
        <v>2330</v>
      </c>
      <c r="H12661" s="264" t="s">
        <v>222</v>
      </c>
      <c r="I12661" s="264" t="s">
        <v>562</v>
      </c>
      <c r="J12661" s="264">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3">
        <v>43521</v>
      </c>
      <c r="F12662" s="260">
        <v>268991</v>
      </c>
      <c r="G12662" s="260" t="s">
        <v>2238</v>
      </c>
      <c r="H12662" s="264" t="s">
        <v>222</v>
      </c>
      <c r="I12662" s="264" t="s">
        <v>2182</v>
      </c>
      <c r="J12662" s="264">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3">
        <v>43521</v>
      </c>
      <c r="F12663" s="260">
        <v>268991</v>
      </c>
      <c r="G12663" s="260" t="s">
        <v>2238</v>
      </c>
      <c r="H12663" s="264" t="s">
        <v>222</v>
      </c>
      <c r="I12663" s="264" t="s">
        <v>562</v>
      </c>
      <c r="J12663" s="264">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3">
        <v>43521</v>
      </c>
      <c r="F12664" s="260">
        <v>269882</v>
      </c>
      <c r="G12664" s="260" t="s">
        <v>2238</v>
      </c>
      <c r="H12664" s="264" t="s">
        <v>222</v>
      </c>
      <c r="I12664" s="264" t="s">
        <v>2181</v>
      </c>
      <c r="J12664" s="264">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3">
        <v>43521</v>
      </c>
      <c r="F12665" s="260">
        <v>269882</v>
      </c>
      <c r="G12665" s="260" t="s">
        <v>2238</v>
      </c>
      <c r="H12665" s="264" t="s">
        <v>222</v>
      </c>
      <c r="I12665" s="264" t="s">
        <v>562</v>
      </c>
      <c r="J12665" s="264">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3">
        <v>43521</v>
      </c>
      <c r="F12666" s="260">
        <v>269153</v>
      </c>
      <c r="G12666" s="260" t="s">
        <v>2238</v>
      </c>
      <c r="H12666" s="264" t="s">
        <v>222</v>
      </c>
      <c r="I12666" s="264" t="s">
        <v>2182</v>
      </c>
      <c r="J12666" s="264">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3">
        <v>43521</v>
      </c>
      <c r="F12667" s="260">
        <v>269153</v>
      </c>
      <c r="G12667" s="260" t="s">
        <v>2238</v>
      </c>
      <c r="H12667" s="264" t="s">
        <v>222</v>
      </c>
      <c r="I12667" s="264" t="s">
        <v>562</v>
      </c>
      <c r="J12667" s="264">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3">
        <v>43521</v>
      </c>
      <c r="F12668" s="260">
        <v>269154</v>
      </c>
      <c r="G12668" s="260" t="s">
        <v>2238</v>
      </c>
      <c r="H12668" s="264" t="s">
        <v>222</v>
      </c>
      <c r="I12668" s="264" t="s">
        <v>2181</v>
      </c>
      <c r="J12668" s="265">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3">
        <v>43521</v>
      </c>
      <c r="F12669" s="260">
        <v>269154</v>
      </c>
      <c r="G12669" s="260" t="s">
        <v>2238</v>
      </c>
      <c r="H12669" s="264" t="s">
        <v>222</v>
      </c>
      <c r="I12669" s="264" t="s">
        <v>562</v>
      </c>
      <c r="J12669" s="264">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3">
        <v>43521</v>
      </c>
      <c r="F12670" s="260">
        <v>269155</v>
      </c>
      <c r="G12670" s="260" t="s">
        <v>2238</v>
      </c>
      <c r="H12670" s="264" t="s">
        <v>222</v>
      </c>
      <c r="I12670" s="264" t="s">
        <v>2181</v>
      </c>
      <c r="J12670" s="265">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3">
        <v>43521</v>
      </c>
      <c r="F12671" s="260">
        <v>269155</v>
      </c>
      <c r="G12671" s="260" t="s">
        <v>2238</v>
      </c>
      <c r="H12671" s="264" t="s">
        <v>222</v>
      </c>
      <c r="I12671" s="264" t="s">
        <v>562</v>
      </c>
      <c r="J12671" s="264">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3">
        <v>43521</v>
      </c>
      <c r="F12672" s="260">
        <v>2478</v>
      </c>
      <c r="G12672" s="260" t="s">
        <v>2229</v>
      </c>
      <c r="H12672" s="264" t="s">
        <v>2322</v>
      </c>
      <c r="I12672" s="264" t="s">
        <v>120</v>
      </c>
      <c r="J12672" s="264">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3">
        <v>43521</v>
      </c>
      <c r="F12673" s="260" t="s">
        <v>1261</v>
      </c>
      <c r="G12673" s="260" t="s">
        <v>2229</v>
      </c>
      <c r="H12673" s="264" t="s">
        <v>2250</v>
      </c>
      <c r="I12673" s="264" t="s">
        <v>135</v>
      </c>
      <c r="J12673" s="264">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3">
        <v>43521</v>
      </c>
      <c r="F12674" s="260" t="s">
        <v>1261</v>
      </c>
      <c r="G12674" s="260" t="s">
        <v>2229</v>
      </c>
      <c r="H12674" s="264" t="s">
        <v>2250</v>
      </c>
      <c r="I12674" s="264" t="s">
        <v>135</v>
      </c>
      <c r="J12674" s="264">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3">
        <v>43521</v>
      </c>
      <c r="F12675" s="260" t="s">
        <v>1261</v>
      </c>
      <c r="G12675" s="260" t="s">
        <v>2229</v>
      </c>
      <c r="H12675" s="264" t="s">
        <v>2250</v>
      </c>
      <c r="I12675" s="264" t="s">
        <v>135</v>
      </c>
      <c r="J12675" s="264">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3">
        <v>43521</v>
      </c>
      <c r="F12676" s="260" t="s">
        <v>1261</v>
      </c>
      <c r="G12676" s="260" t="s">
        <v>2229</v>
      </c>
      <c r="H12676" s="264" t="s">
        <v>2250</v>
      </c>
      <c r="I12676" s="264" t="s">
        <v>135</v>
      </c>
      <c r="J12676" s="264">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3">
        <v>43521</v>
      </c>
      <c r="F12677" s="260" t="s">
        <v>1261</v>
      </c>
      <c r="G12677" s="260" t="s">
        <v>2229</v>
      </c>
      <c r="H12677" s="264" t="s">
        <v>2250</v>
      </c>
      <c r="I12677" s="264" t="s">
        <v>135</v>
      </c>
      <c r="J12677" s="264">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3">
        <v>43521</v>
      </c>
      <c r="F12678" s="260" t="s">
        <v>1261</v>
      </c>
      <c r="G12678" s="260" t="s">
        <v>2229</v>
      </c>
      <c r="H12678" s="264" t="s">
        <v>2250</v>
      </c>
      <c r="I12678" s="264" t="s">
        <v>135</v>
      </c>
      <c r="J12678" s="264">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3">
        <v>43521</v>
      </c>
      <c r="F12679" s="260" t="s">
        <v>1261</v>
      </c>
      <c r="G12679" s="260" t="s">
        <v>2229</v>
      </c>
      <c r="H12679" s="264" t="s">
        <v>2250</v>
      </c>
      <c r="I12679" s="264" t="s">
        <v>135</v>
      </c>
      <c r="J12679" s="264">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3">
        <v>43521</v>
      </c>
      <c r="F12680" s="260" t="s">
        <v>1261</v>
      </c>
      <c r="G12680" s="260" t="s">
        <v>2229</v>
      </c>
      <c r="H12680" s="264" t="s">
        <v>2250</v>
      </c>
      <c r="I12680" s="264" t="s">
        <v>135</v>
      </c>
      <c r="J12680" s="264">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3">
        <v>43521</v>
      </c>
      <c r="F12681" s="260" t="s">
        <v>1261</v>
      </c>
      <c r="G12681" s="260" t="s">
        <v>2229</v>
      </c>
      <c r="H12681" s="264" t="s">
        <v>2250</v>
      </c>
      <c r="I12681" s="264" t="s">
        <v>135</v>
      </c>
      <c r="J12681" s="264">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3">
        <v>43522</v>
      </c>
      <c r="F12682" s="260">
        <v>4862</v>
      </c>
      <c r="G12682" s="260" t="s">
        <v>2229</v>
      </c>
      <c r="H12682" s="264" t="s">
        <v>4376</v>
      </c>
      <c r="I12682" s="264" t="s">
        <v>2182</v>
      </c>
      <c r="J12682" s="265">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3">
        <v>43522</v>
      </c>
      <c r="F12683" s="260">
        <v>1100704</v>
      </c>
      <c r="G12683" s="260" t="s">
        <v>2330</v>
      </c>
      <c r="H12683" s="264" t="s">
        <v>4400</v>
      </c>
      <c r="I12683" s="264" t="s">
        <v>2181</v>
      </c>
      <c r="J12683" s="265">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3">
        <v>43522</v>
      </c>
      <c r="F12684" s="260">
        <v>19841</v>
      </c>
      <c r="G12684" s="260" t="s">
        <v>2229</v>
      </c>
      <c r="H12684" s="264" t="s">
        <v>4407</v>
      </c>
      <c r="I12684" s="264" t="s">
        <v>2182</v>
      </c>
      <c r="J12684" s="265">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3">
        <v>43522</v>
      </c>
      <c r="F12685" s="260">
        <v>155</v>
      </c>
      <c r="G12685" s="260" t="s">
        <v>2229</v>
      </c>
      <c r="H12685" s="264" t="s">
        <v>2353</v>
      </c>
      <c r="I12685" s="264" t="s">
        <v>179</v>
      </c>
      <c r="J12685" s="265">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3">
        <v>43522</v>
      </c>
      <c r="F12686" s="260">
        <v>65517</v>
      </c>
      <c r="G12686" s="260" t="s">
        <v>2229</v>
      </c>
      <c r="H12686" s="264" t="s">
        <v>3817</v>
      </c>
      <c r="I12686" s="264" t="s">
        <v>2182</v>
      </c>
      <c r="J12686" s="264">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3">
        <v>43522</v>
      </c>
      <c r="F12687" s="260">
        <v>3428</v>
      </c>
      <c r="G12687" s="260" t="s">
        <v>2229</v>
      </c>
      <c r="H12687" s="264" t="s">
        <v>4439</v>
      </c>
      <c r="I12687" s="264" t="s">
        <v>2194</v>
      </c>
      <c r="J12687" s="265">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3">
        <v>43522</v>
      </c>
      <c r="F12688" s="260">
        <v>8467</v>
      </c>
      <c r="G12688" s="260" t="s">
        <v>2324</v>
      </c>
      <c r="H12688" s="264" t="s">
        <v>4440</v>
      </c>
      <c r="I12688" s="264" t="s">
        <v>2182</v>
      </c>
      <c r="J12688" s="264">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3">
        <v>43522</v>
      </c>
      <c r="F12689" s="260">
        <v>8467</v>
      </c>
      <c r="G12689" s="260" t="s">
        <v>2238</v>
      </c>
      <c r="H12689" s="264" t="s">
        <v>4440</v>
      </c>
      <c r="I12689" s="264" t="s">
        <v>2182</v>
      </c>
      <c r="J12689" s="264">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3">
        <v>43522</v>
      </c>
      <c r="F12690" s="260">
        <v>10503</v>
      </c>
      <c r="G12690" s="260" t="s">
        <v>2229</v>
      </c>
      <c r="H12690" s="264" t="s">
        <v>4369</v>
      </c>
      <c r="I12690" s="264" t="s">
        <v>2183</v>
      </c>
      <c r="J12690" s="264">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3">
        <v>43522</v>
      </c>
      <c r="F12691" s="260">
        <v>10503</v>
      </c>
      <c r="G12691" s="260" t="s">
        <v>2229</v>
      </c>
      <c r="H12691" s="264" t="s">
        <v>4369</v>
      </c>
      <c r="I12691" s="264" t="s">
        <v>562</v>
      </c>
      <c r="J12691" s="264">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3">
        <v>43522</v>
      </c>
      <c r="F12692" s="260">
        <v>291393</v>
      </c>
      <c r="G12692" s="260" t="s">
        <v>2229</v>
      </c>
      <c r="H12692" s="264" t="s">
        <v>174</v>
      </c>
      <c r="I12692" s="264" t="s">
        <v>2188</v>
      </c>
      <c r="J12692" s="265">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3">
        <v>43522</v>
      </c>
      <c r="F12693" s="260">
        <v>1842</v>
      </c>
      <c r="G12693" s="260" t="s">
        <v>2229</v>
      </c>
      <c r="H12693" s="264" t="s">
        <v>2394</v>
      </c>
      <c r="I12693" s="264" t="s">
        <v>2192</v>
      </c>
      <c r="J12693" s="265">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3">
        <v>43522</v>
      </c>
      <c r="F12694" s="260">
        <v>3381</v>
      </c>
      <c r="G12694" s="260" t="s">
        <v>2229</v>
      </c>
      <c r="H12694" s="264" t="s">
        <v>4441</v>
      </c>
      <c r="I12694" s="264" t="s">
        <v>2182</v>
      </c>
      <c r="J12694" s="264">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3">
        <v>43522</v>
      </c>
      <c r="F12695" s="260" t="s">
        <v>1070</v>
      </c>
      <c r="G12695" s="260" t="s">
        <v>2229</v>
      </c>
      <c r="H12695" s="264" t="s">
        <v>1071</v>
      </c>
      <c r="I12695" s="264" t="s">
        <v>2237</v>
      </c>
      <c r="J12695" s="265">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3">
        <v>43522</v>
      </c>
      <c r="F12696" s="260">
        <v>7949</v>
      </c>
      <c r="G12696" s="260" t="s">
        <v>2229</v>
      </c>
      <c r="H12696" s="264" t="s">
        <v>3254</v>
      </c>
      <c r="I12696" s="264" t="s">
        <v>2204</v>
      </c>
      <c r="J12696" s="265">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3">
        <v>43522</v>
      </c>
      <c r="F12697" s="260">
        <v>2812</v>
      </c>
      <c r="G12697" s="260" t="s">
        <v>2229</v>
      </c>
      <c r="H12697" s="264" t="s">
        <v>4442</v>
      </c>
      <c r="I12697" s="264" t="s">
        <v>241</v>
      </c>
      <c r="J12697" s="264">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3">
        <v>43522</v>
      </c>
      <c r="F12698" s="260">
        <v>2812</v>
      </c>
      <c r="G12698" s="260" t="s">
        <v>2229</v>
      </c>
      <c r="H12698" s="264" t="s">
        <v>4442</v>
      </c>
      <c r="I12698" s="264" t="s">
        <v>562</v>
      </c>
      <c r="J12698" s="264">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3">
        <v>43522</v>
      </c>
      <c r="F12699" s="260">
        <v>3451</v>
      </c>
      <c r="G12699" s="260" t="s">
        <v>2229</v>
      </c>
      <c r="H12699" s="264" t="s">
        <v>3217</v>
      </c>
      <c r="I12699" s="264" t="s">
        <v>2217</v>
      </c>
      <c r="J12699" s="265">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3">
        <v>43522</v>
      </c>
      <c r="F12700" s="260" t="s">
        <v>1261</v>
      </c>
      <c r="G12700" s="260" t="s">
        <v>2229</v>
      </c>
      <c r="H12700" s="264" t="s">
        <v>2250</v>
      </c>
      <c r="I12700" s="264" t="s">
        <v>135</v>
      </c>
      <c r="J12700" s="264">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3">
        <v>43522</v>
      </c>
      <c r="F12701" s="260" t="s">
        <v>1261</v>
      </c>
      <c r="G12701" s="260" t="s">
        <v>2229</v>
      </c>
      <c r="H12701" s="264" t="s">
        <v>2250</v>
      </c>
      <c r="I12701" s="264" t="s">
        <v>135</v>
      </c>
      <c r="J12701" s="264">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3">
        <v>43522</v>
      </c>
      <c r="F12702" s="260" t="s">
        <v>1261</v>
      </c>
      <c r="G12702" s="260" t="s">
        <v>2229</v>
      </c>
      <c r="H12702" s="264" t="s">
        <v>2250</v>
      </c>
      <c r="I12702" s="264" t="s">
        <v>135</v>
      </c>
      <c r="J12702" s="264">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3">
        <v>43522</v>
      </c>
      <c r="F12703" s="260" t="s">
        <v>1261</v>
      </c>
      <c r="G12703" s="260" t="s">
        <v>2229</v>
      </c>
      <c r="H12703" s="264" t="s">
        <v>2250</v>
      </c>
      <c r="I12703" s="264" t="s">
        <v>135</v>
      </c>
      <c r="J12703" s="264">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3">
        <v>43522</v>
      </c>
      <c r="F12704" s="260" t="s">
        <v>1261</v>
      </c>
      <c r="G12704" s="260" t="s">
        <v>2229</v>
      </c>
      <c r="H12704" s="264" t="s">
        <v>2250</v>
      </c>
      <c r="I12704" s="264" t="s">
        <v>135</v>
      </c>
      <c r="J12704" s="264">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3">
        <v>43522</v>
      </c>
      <c r="F12705" s="260" t="s">
        <v>1261</v>
      </c>
      <c r="G12705" s="260" t="s">
        <v>2229</v>
      </c>
      <c r="H12705" s="264" t="s">
        <v>2250</v>
      </c>
      <c r="I12705" s="264" t="s">
        <v>135</v>
      </c>
      <c r="J12705" s="264">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3">
        <v>43522</v>
      </c>
      <c r="F12706" s="260" t="s">
        <v>1261</v>
      </c>
      <c r="G12706" s="260" t="s">
        <v>2229</v>
      </c>
      <c r="H12706" s="264" t="s">
        <v>2250</v>
      </c>
      <c r="I12706" s="264" t="s">
        <v>135</v>
      </c>
      <c r="J12706" s="264">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3">
        <v>43522</v>
      </c>
      <c r="F12707" s="260" t="s">
        <v>1261</v>
      </c>
      <c r="G12707" s="260" t="s">
        <v>2229</v>
      </c>
      <c r="H12707" s="264" t="s">
        <v>2250</v>
      </c>
      <c r="I12707" s="264" t="s">
        <v>135</v>
      </c>
      <c r="J12707" s="264">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3">
        <v>43522</v>
      </c>
      <c r="F12708" s="260" t="s">
        <v>1261</v>
      </c>
      <c r="G12708" s="260" t="s">
        <v>2229</v>
      </c>
      <c r="H12708" s="264" t="s">
        <v>2250</v>
      </c>
      <c r="I12708" s="264" t="s">
        <v>135</v>
      </c>
      <c r="J12708" s="264">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3">
        <v>43522</v>
      </c>
      <c r="F12709" s="260" t="s">
        <v>1261</v>
      </c>
      <c r="G12709" s="260" t="s">
        <v>2229</v>
      </c>
      <c r="H12709" s="264" t="s">
        <v>2250</v>
      </c>
      <c r="I12709" s="264" t="s">
        <v>135</v>
      </c>
      <c r="J12709" s="264">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3">
        <v>43522</v>
      </c>
      <c r="F12710" s="260" t="s">
        <v>1261</v>
      </c>
      <c r="G12710" s="260" t="s">
        <v>2229</v>
      </c>
      <c r="H12710" s="264" t="s">
        <v>2250</v>
      </c>
      <c r="I12710" s="264" t="s">
        <v>135</v>
      </c>
      <c r="J12710" s="264">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3">
        <v>43522</v>
      </c>
      <c r="F12711" s="260" t="s">
        <v>1261</v>
      </c>
      <c r="G12711" s="260" t="s">
        <v>2229</v>
      </c>
      <c r="H12711" s="264" t="s">
        <v>2250</v>
      </c>
      <c r="I12711" s="264" t="s">
        <v>135</v>
      </c>
      <c r="J12711" s="264">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3">
        <v>43523</v>
      </c>
      <c r="F12712" s="260" t="s">
        <v>161</v>
      </c>
      <c r="G12712" s="260" t="s">
        <v>2229</v>
      </c>
      <c r="H12712" s="264" t="s">
        <v>161</v>
      </c>
      <c r="I12712" s="264" t="s">
        <v>2168</v>
      </c>
      <c r="J12712" s="265">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3">
        <v>43523</v>
      </c>
      <c r="F12713" s="260" t="s">
        <v>161</v>
      </c>
      <c r="G12713" s="260" t="s">
        <v>2229</v>
      </c>
      <c r="H12713" s="264" t="s">
        <v>161</v>
      </c>
      <c r="I12713" s="264" t="s">
        <v>2168</v>
      </c>
      <c r="J12713" s="265">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50" si="398">IF(K12714="NÃO ENCONTRADO",0,RIGHT(D12714,4))</f>
        <v>2019</v>
      </c>
      <c r="B12714" s="260" t="s">
        <v>2240</v>
      </c>
      <c r="C12714" s="261" t="s">
        <v>138</v>
      </c>
      <c r="D12714" s="74" t="str">
        <f t="shared" si="397"/>
        <v>fev/2019</v>
      </c>
      <c r="E12714" s="263">
        <v>43523</v>
      </c>
      <c r="F12714" s="260" t="s">
        <v>1070</v>
      </c>
      <c r="G12714" s="260" t="s">
        <v>2229</v>
      </c>
      <c r="H12714" s="264" t="s">
        <v>1071</v>
      </c>
      <c r="I12714" s="264" t="s">
        <v>2237</v>
      </c>
      <c r="J12714" s="264">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3">
        <v>43523</v>
      </c>
      <c r="F12715" s="260" t="s">
        <v>1061</v>
      </c>
      <c r="G12715" s="260" t="s">
        <v>2229</v>
      </c>
      <c r="H12715" s="264" t="s">
        <v>4370</v>
      </c>
      <c r="I12715" s="264" t="s">
        <v>126</v>
      </c>
      <c r="J12715" s="265">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3">
        <v>43523</v>
      </c>
      <c r="F12716" s="260" t="s">
        <v>4374</v>
      </c>
      <c r="G12716" s="260" t="s">
        <v>2229</v>
      </c>
      <c r="H12716" s="264" t="s">
        <v>72</v>
      </c>
      <c r="I12716" s="264" t="s">
        <v>1064</v>
      </c>
      <c r="J12716" s="265">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3">
        <v>43523</v>
      </c>
      <c r="F12717" s="260">
        <v>401841</v>
      </c>
      <c r="G12717" s="260" t="s">
        <v>2229</v>
      </c>
      <c r="H12717" s="264" t="s">
        <v>4398</v>
      </c>
      <c r="I12717" s="264" t="s">
        <v>2182</v>
      </c>
      <c r="J12717" s="265">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3">
        <v>43523</v>
      </c>
      <c r="F12718" s="260">
        <v>377</v>
      </c>
      <c r="G12718" s="260" t="s">
        <v>2229</v>
      </c>
      <c r="H12718" s="268" t="s">
        <v>4391</v>
      </c>
      <c r="I12718" s="264" t="s">
        <v>2202</v>
      </c>
      <c r="J12718" s="265">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3">
        <v>43523</v>
      </c>
      <c r="F12719" s="260">
        <v>8153</v>
      </c>
      <c r="G12719" s="260" t="s">
        <v>2229</v>
      </c>
      <c r="H12719" s="264" t="s">
        <v>4443</v>
      </c>
      <c r="I12719" s="264" t="s">
        <v>2182</v>
      </c>
      <c r="J12719" s="265">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3">
        <v>43523</v>
      </c>
      <c r="F12720" s="260">
        <v>8153</v>
      </c>
      <c r="G12720" s="260" t="s">
        <v>2229</v>
      </c>
      <c r="H12720" s="264" t="s">
        <v>4443</v>
      </c>
      <c r="I12720" s="264" t="s">
        <v>562</v>
      </c>
      <c r="J12720" s="264">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3">
        <v>43523</v>
      </c>
      <c r="F12721" s="260">
        <v>148317</v>
      </c>
      <c r="G12721" s="260" t="s">
        <v>2229</v>
      </c>
      <c r="H12721" s="264" t="s">
        <v>4444</v>
      </c>
      <c r="I12721" s="264" t="s">
        <v>2217</v>
      </c>
      <c r="J12721" s="264">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3">
        <v>43523</v>
      </c>
      <c r="F12722" s="260">
        <v>831</v>
      </c>
      <c r="G12722" s="260" t="s">
        <v>2229</v>
      </c>
      <c r="H12722" s="264" t="s">
        <v>4445</v>
      </c>
      <c r="I12722" s="264" t="s">
        <v>241</v>
      </c>
      <c r="J12722" s="264">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3">
        <v>43523</v>
      </c>
      <c r="F12723" s="260">
        <v>318072</v>
      </c>
      <c r="G12723" s="260" t="s">
        <v>2284</v>
      </c>
      <c r="H12723" s="264" t="s">
        <v>4386</v>
      </c>
      <c r="I12723" s="264" t="s">
        <v>2181</v>
      </c>
      <c r="J12723" s="264">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3">
        <v>43523</v>
      </c>
      <c r="F12724" s="260">
        <v>318072</v>
      </c>
      <c r="G12724" s="260" t="s">
        <v>2284</v>
      </c>
      <c r="H12724" s="264" t="s">
        <v>4386</v>
      </c>
      <c r="I12724" s="264" t="s">
        <v>562</v>
      </c>
      <c r="J12724" s="264">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3">
        <v>43523</v>
      </c>
      <c r="F12725" s="260">
        <v>318073</v>
      </c>
      <c r="G12725" s="260" t="s">
        <v>2229</v>
      </c>
      <c r="H12725" s="264" t="s">
        <v>4386</v>
      </c>
      <c r="I12725" s="264" t="s">
        <v>2182</v>
      </c>
      <c r="J12725" s="264">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3">
        <v>43523</v>
      </c>
      <c r="F12726" s="260">
        <v>318073</v>
      </c>
      <c r="G12726" s="260" t="s">
        <v>2229</v>
      </c>
      <c r="H12726" s="264" t="s">
        <v>4386</v>
      </c>
      <c r="I12726" s="264" t="s">
        <v>562</v>
      </c>
      <c r="J12726" s="264">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3">
        <v>43523</v>
      </c>
      <c r="F12727" s="260">
        <v>318067</v>
      </c>
      <c r="G12727" s="260" t="s">
        <v>2229</v>
      </c>
      <c r="H12727" s="264" t="s">
        <v>4386</v>
      </c>
      <c r="I12727" s="264" t="s">
        <v>2181</v>
      </c>
      <c r="J12727" s="264">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3">
        <v>43523</v>
      </c>
      <c r="F12728" s="260">
        <v>318067</v>
      </c>
      <c r="G12728" s="260" t="s">
        <v>2229</v>
      </c>
      <c r="H12728" s="264" t="s">
        <v>4386</v>
      </c>
      <c r="I12728" s="264" t="s">
        <v>562</v>
      </c>
      <c r="J12728" s="264">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3">
        <v>43523</v>
      </c>
      <c r="F12729" s="260">
        <v>27</v>
      </c>
      <c r="G12729" s="260" t="s">
        <v>2229</v>
      </c>
      <c r="H12729" s="264" t="s">
        <v>3189</v>
      </c>
      <c r="I12729" s="264" t="s">
        <v>2176</v>
      </c>
      <c r="J12729" s="265">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3">
        <v>43523</v>
      </c>
      <c r="F12730" s="260">
        <v>6598</v>
      </c>
      <c r="G12730" s="260" t="s">
        <v>2229</v>
      </c>
      <c r="H12730" s="264" t="s">
        <v>4446</v>
      </c>
      <c r="I12730" s="264" t="s">
        <v>2182</v>
      </c>
      <c r="J12730" s="264">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3">
        <v>43523</v>
      </c>
      <c r="F12731" s="260">
        <v>6598</v>
      </c>
      <c r="G12731" s="260" t="s">
        <v>2229</v>
      </c>
      <c r="H12731" s="264" t="s">
        <v>4446</v>
      </c>
      <c r="I12731" s="264" t="s">
        <v>562</v>
      </c>
      <c r="J12731" s="264">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3">
        <v>43523</v>
      </c>
      <c r="F12732" s="260">
        <v>18965</v>
      </c>
      <c r="G12732" s="260" t="s">
        <v>2229</v>
      </c>
      <c r="H12732" s="264" t="s">
        <v>4411</v>
      </c>
      <c r="I12732" s="264" t="s">
        <v>2190</v>
      </c>
      <c r="J12732" s="264">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3">
        <v>43523</v>
      </c>
      <c r="F12733" s="260">
        <v>50134</v>
      </c>
      <c r="G12733" s="260" t="s">
        <v>2229</v>
      </c>
      <c r="H12733" s="264" t="s">
        <v>2321</v>
      </c>
      <c r="I12733" s="264" t="s">
        <v>2188</v>
      </c>
      <c r="J12733" s="264">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3">
        <v>43523</v>
      </c>
      <c r="F12734" s="260">
        <v>9087</v>
      </c>
      <c r="G12734" s="260" t="s">
        <v>2229</v>
      </c>
      <c r="H12734" s="264" t="s">
        <v>2683</v>
      </c>
      <c r="I12734" s="264" t="s">
        <v>2188</v>
      </c>
      <c r="J12734" s="264">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3">
        <v>43523</v>
      </c>
      <c r="F12735" s="260" t="s">
        <v>1261</v>
      </c>
      <c r="G12735" s="260" t="s">
        <v>2229</v>
      </c>
      <c r="H12735" s="264" t="s">
        <v>2250</v>
      </c>
      <c r="I12735" s="264" t="s">
        <v>135</v>
      </c>
      <c r="J12735" s="264">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3">
        <v>43523</v>
      </c>
      <c r="F12736" s="260" t="s">
        <v>1261</v>
      </c>
      <c r="G12736" s="260" t="s">
        <v>2229</v>
      </c>
      <c r="H12736" s="264" t="s">
        <v>2250</v>
      </c>
      <c r="I12736" s="264" t="s">
        <v>135</v>
      </c>
      <c r="J12736" s="264">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3">
        <v>43523</v>
      </c>
      <c r="F12737" s="260" t="s">
        <v>1261</v>
      </c>
      <c r="G12737" s="260" t="s">
        <v>2229</v>
      </c>
      <c r="H12737" s="264" t="s">
        <v>2250</v>
      </c>
      <c r="I12737" s="264" t="s">
        <v>135</v>
      </c>
      <c r="J12737" s="264">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3">
        <v>43523</v>
      </c>
      <c r="F12738" s="260" t="s">
        <v>1261</v>
      </c>
      <c r="G12738" s="260" t="s">
        <v>2229</v>
      </c>
      <c r="H12738" s="264" t="s">
        <v>2250</v>
      </c>
      <c r="I12738" s="264" t="s">
        <v>135</v>
      </c>
      <c r="J12738" s="264">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3">
        <v>43523</v>
      </c>
      <c r="F12739" s="260" t="s">
        <v>1261</v>
      </c>
      <c r="G12739" s="260" t="s">
        <v>2229</v>
      </c>
      <c r="H12739" s="264" t="s">
        <v>2250</v>
      </c>
      <c r="I12739" s="264" t="s">
        <v>135</v>
      </c>
      <c r="J12739" s="264">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750" si="399">TEXT(E12740,"mmm/aaaa")</f>
        <v>fev/2019</v>
      </c>
      <c r="E12740" s="263">
        <v>43523</v>
      </c>
      <c r="F12740" s="260" t="s">
        <v>1261</v>
      </c>
      <c r="G12740" s="260" t="s">
        <v>2229</v>
      </c>
      <c r="H12740" s="264" t="s">
        <v>2250</v>
      </c>
      <c r="I12740" s="264" t="s">
        <v>135</v>
      </c>
      <c r="J12740" s="264">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3">
        <v>43523</v>
      </c>
      <c r="F12741" s="260" t="s">
        <v>1261</v>
      </c>
      <c r="G12741" s="260" t="s">
        <v>2229</v>
      </c>
      <c r="H12741" s="264" t="s">
        <v>2250</v>
      </c>
      <c r="I12741" s="264" t="s">
        <v>135</v>
      </c>
      <c r="J12741" s="264">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3">
        <v>43523</v>
      </c>
      <c r="F12742" s="260" t="s">
        <v>1061</v>
      </c>
      <c r="G12742" s="260" t="s">
        <v>2229</v>
      </c>
      <c r="H12742" s="264" t="s">
        <v>4370</v>
      </c>
      <c r="I12742" s="264" t="s">
        <v>126</v>
      </c>
      <c r="J12742" s="265">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3">
        <v>43523</v>
      </c>
      <c r="F12743" s="260">
        <v>18569</v>
      </c>
      <c r="G12743" s="260" t="s">
        <v>2229</v>
      </c>
      <c r="H12743" s="264" t="s">
        <v>4447</v>
      </c>
      <c r="I12743" s="264" t="s">
        <v>2217</v>
      </c>
      <c r="J12743" s="265">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3">
        <v>43523</v>
      </c>
      <c r="F12744" s="260">
        <v>404</v>
      </c>
      <c r="G12744" s="260" t="s">
        <v>2229</v>
      </c>
      <c r="H12744" s="264" t="s">
        <v>4448</v>
      </c>
      <c r="I12744" s="264" t="s">
        <v>2190</v>
      </c>
      <c r="J12744" s="264">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3">
        <v>43524</v>
      </c>
      <c r="F12745" s="260" t="s">
        <v>250</v>
      </c>
      <c r="G12745" s="260" t="s">
        <v>2229</v>
      </c>
      <c r="H12745" s="264" t="s">
        <v>4449</v>
      </c>
      <c r="I12745" s="264" t="s">
        <v>2171</v>
      </c>
      <c r="J12745" s="264">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3">
        <v>43524</v>
      </c>
      <c r="F12746" s="260" t="s">
        <v>1061</v>
      </c>
      <c r="G12746" s="260" t="s">
        <v>2229</v>
      </c>
      <c r="H12746" s="264" t="s">
        <v>4371</v>
      </c>
      <c r="I12746" s="264" t="s">
        <v>2170</v>
      </c>
      <c r="J12746" s="264">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3">
        <v>43524</v>
      </c>
      <c r="F12747" s="260">
        <v>1872524</v>
      </c>
      <c r="G12747" s="260" t="s">
        <v>2229</v>
      </c>
      <c r="H12747" s="264" t="s">
        <v>3364</v>
      </c>
      <c r="I12747" s="264" t="s">
        <v>846</v>
      </c>
      <c r="J12747" s="264">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3">
        <v>43524</v>
      </c>
      <c r="F12748" s="260" t="s">
        <v>250</v>
      </c>
      <c r="G12748" s="260" t="s">
        <v>2229</v>
      </c>
      <c r="H12748" s="264" t="s">
        <v>4449</v>
      </c>
      <c r="I12748" s="264" t="s">
        <v>2171</v>
      </c>
      <c r="J12748" s="264">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3">
        <v>43524</v>
      </c>
      <c r="F12749" s="260" t="s">
        <v>1261</v>
      </c>
      <c r="G12749" s="260" t="s">
        <v>2229</v>
      </c>
      <c r="H12749" s="264" t="s">
        <v>2250</v>
      </c>
      <c r="I12749" s="264" t="s">
        <v>135</v>
      </c>
      <c r="J12749" s="264">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3">
        <v>43524</v>
      </c>
      <c r="F12750" s="260">
        <v>3015</v>
      </c>
      <c r="G12750" s="260" t="s">
        <v>2229</v>
      </c>
      <c r="H12750" s="264" t="s">
        <v>3152</v>
      </c>
      <c r="I12750" s="264" t="s">
        <v>2182</v>
      </c>
      <c r="J12750" s="264">
        <v>-290</v>
      </c>
      <c r="K12750" s="83" t="str">
        <f>IFERROR(IFERROR(VLOOKUP(I12750,'DE-PARA'!B:D,3,0),VLOOKUP(I12750,'DE-PARA'!C:D,2,0)),"NÃO ENCONTRADO")</f>
        <v>Materiais</v>
      </c>
      <c r="L12750" s="50" t="str">
        <f>VLOOKUP(K12750,'Base -Receita-Despesa'!$B:$AS,1,FALSE)</f>
        <v>Materiais</v>
      </c>
    </row>
  </sheetData>
  <autoFilter ref="B3:L3" xr:uid="{00000000-0001-0000-0400-000000000000}">
    <sortState xmlns:xlrd2="http://schemas.microsoft.com/office/spreadsheetml/2017/richdata2" ref="B4:L21329">
      <sortCondition ref="E3"/>
    </sortState>
  </autoFilter>
  <conditionalFormatting sqref="K4:K12750">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53" t="s">
        <v>38</v>
      </c>
    </row>
    <row r="4" spans="2:10" ht="12" x14ac:dyDescent="0.3">
      <c r="B4" s="87"/>
      <c r="C4" s="87"/>
      <c r="D4" s="88"/>
      <c r="J4" s="353"/>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4450</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DOCID-2020503232-2446468</_dlc_DocId>
    <_dlc_DocIdUrl xmlns="c1178b72-d3f5-4356-be28-21acd058a982">
      <Url>https://ibghorg.sharepoint.com/documentos/_layouts/15/DocIdRedir.aspx?ID=DOCID-2020503232-2446468</Url>
      <Description>DOCID-2020503232-2446468</Description>
    </_dlc_DocIdUrl>
  </documentManagement>
</p:properties>
</file>

<file path=customXml/itemProps1.xml><?xml version="1.0" encoding="utf-8"?>
<ds:datastoreItem xmlns:ds="http://schemas.openxmlformats.org/officeDocument/2006/customXml" ds:itemID="{7F3D7AE2-938A-45D1-A5EC-C0D28DF0EBD4}"/>
</file>

<file path=customXml/itemProps2.xml><?xml version="1.0" encoding="utf-8"?>
<ds:datastoreItem xmlns:ds="http://schemas.openxmlformats.org/officeDocument/2006/customXml" ds:itemID="{260AD256-D111-41AC-83FC-1132795200B3}"/>
</file>

<file path=customXml/itemProps3.xml><?xml version="1.0" encoding="utf-8"?>
<ds:datastoreItem xmlns:ds="http://schemas.openxmlformats.org/officeDocument/2006/customXml" ds:itemID="{5EAD5B37-94BB-4F42-8576-89B3CE422CF0}"/>
</file>

<file path=customXml/itemProps4.xml><?xml version="1.0" encoding="utf-8"?>
<ds:datastoreItem xmlns:ds="http://schemas.openxmlformats.org/officeDocument/2006/customXml" ds:itemID="{AA1C18B5-9AE6-409D-8762-32ECF81032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cp:lastPrinted>2022-09-16T19:38:47Z</cp:lastPrinted>
  <dcterms:created xsi:type="dcterms:W3CDTF">2019-09-24T20:16:00Z</dcterms:created>
  <dcterms:modified xsi:type="dcterms:W3CDTF">2022-09-16T19:38:52Z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add137ac-fba3-4355-b1d5-751d326fb9cf</vt:lpwstr>
  </property>
</Properties>
</file>